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maanand/Documents/"/>
    </mc:Choice>
  </mc:AlternateContent>
  <xr:revisionPtr revIDLastSave="0" documentId="13_ncr:1_{BF2ADA3F-FBF1-B04E-8CA8-0C59DACAB5ED}" xr6:coauthVersionLast="47" xr6:coauthVersionMax="47" xr10:uidLastSave="{00000000-0000-0000-0000-000000000000}"/>
  <bookViews>
    <workbookView xWindow="1100" yWindow="760" windowWidth="31500" windowHeight="19180" activeTab="8" xr2:uid="{D01871B0-5849-9F46-B818-F169E1FC3949}"/>
  </bookViews>
  <sheets>
    <sheet name="frensel_sphere_D3" sheetId="12" state="hidden" r:id="rId1"/>
    <sheet name="frensel_angle_lens (2)" sheetId="10" state="hidden" r:id="rId2"/>
    <sheet name="frensel_angle_lens" sheetId="6" state="hidden" r:id="rId3"/>
    <sheet name="frensel3" sheetId="3" state="hidden" r:id="rId4"/>
    <sheet name="frensel_sphere" sheetId="5" state="hidden" r:id="rId5"/>
    <sheet name="frensel_sphere_D4" sheetId="7" state="hidden" r:id="rId6"/>
    <sheet name="new_freslens1_python grid" sheetId="18" r:id="rId7"/>
    <sheet name="new_fresnel2_python grid" sheetId="19" r:id="rId8"/>
    <sheet name="new_freslens_keep" sheetId="17" r:id="rId9"/>
    <sheet name="new_freslens_concave" sheetId="20" r:id="rId10"/>
    <sheet name="new_freslens_redo" sheetId="21" r:id="rId11"/>
  </sheets>
  <definedNames>
    <definedName name="_xlnm.Print_Area" localSheetId="6">'new_freslens1_python grid'!$T$15:$Y$135</definedName>
    <definedName name="_xlnm.Print_Area" localSheetId="7">'new_fresnel2_python grid'!$R$15:$S$36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5" i="17" l="1"/>
  <c r="CT16" i="17"/>
  <c r="CT17" i="17"/>
  <c r="CT18" i="17"/>
  <c r="CT19" i="17"/>
  <c r="CT20" i="17"/>
  <c r="CT21" i="17"/>
  <c r="CT22" i="17"/>
  <c r="CT23" i="17"/>
  <c r="CT24" i="17"/>
  <c r="CT25" i="17"/>
  <c r="CT26" i="17"/>
  <c r="CT27" i="17"/>
  <c r="CT28" i="17"/>
  <c r="CT29" i="17"/>
  <c r="CT30" i="17"/>
  <c r="CT31" i="17"/>
  <c r="CT42" i="17"/>
  <c r="CT70" i="17"/>
  <c r="CT72" i="17"/>
  <c r="CT73" i="17"/>
  <c r="CT77" i="17"/>
  <c r="CT78" i="17"/>
  <c r="CT79" i="17"/>
  <c r="CT80" i="17"/>
  <c r="CT81" i="17"/>
  <c r="CT82" i="17"/>
  <c r="CT83" i="17"/>
  <c r="CT84" i="17"/>
  <c r="CT85" i="17"/>
  <c r="CT105" i="17"/>
  <c r="CT107" i="17"/>
  <c r="CP32" i="17"/>
  <c r="CP33" i="17"/>
  <c r="CP34" i="17"/>
  <c r="CP35" i="17"/>
  <c r="CT35" i="17" s="1"/>
  <c r="CP36" i="17"/>
  <c r="CP37" i="17"/>
  <c r="CT37" i="17" s="1"/>
  <c r="CP38" i="17"/>
  <c r="CT38" i="17" s="1"/>
  <c r="CP39" i="17"/>
  <c r="CP40" i="17"/>
  <c r="CT40" i="17" s="1"/>
  <c r="CP41" i="17"/>
  <c r="CT41" i="17" s="1"/>
  <c r="CP42" i="17"/>
  <c r="CP43" i="17"/>
  <c r="CP44" i="17"/>
  <c r="CP45" i="17"/>
  <c r="CP46" i="17"/>
  <c r="CT46" i="17" s="1"/>
  <c r="CP47" i="17"/>
  <c r="CT47" i="17" s="1"/>
  <c r="CP48" i="17"/>
  <c r="CP49" i="17"/>
  <c r="CP50" i="17"/>
  <c r="CT50" i="17" s="1"/>
  <c r="CP51" i="17"/>
  <c r="CP52" i="17"/>
  <c r="CT52" i="17" s="1"/>
  <c r="CP53" i="17"/>
  <c r="CP54" i="17"/>
  <c r="CP55" i="17"/>
  <c r="CP56" i="17"/>
  <c r="CP57" i="17"/>
  <c r="CT57" i="17" s="1"/>
  <c r="CP58" i="17"/>
  <c r="CP59" i="17"/>
  <c r="CP60" i="17"/>
  <c r="CT60" i="17" s="1"/>
  <c r="CP61" i="17"/>
  <c r="CT61" i="17" s="1"/>
  <c r="CP62" i="17"/>
  <c r="CT62" i="17" s="1"/>
  <c r="CP63" i="17"/>
  <c r="CT63" i="17" s="1"/>
  <c r="CP64" i="17"/>
  <c r="CP65" i="17"/>
  <c r="CT65" i="17" s="1"/>
  <c r="CP66" i="17"/>
  <c r="CT66" i="17" s="1"/>
  <c r="CP67" i="17"/>
  <c r="CT67" i="17" s="1"/>
  <c r="CP68" i="17"/>
  <c r="CT68" i="17" s="1"/>
  <c r="CP69" i="17"/>
  <c r="CT69" i="17" s="1"/>
  <c r="CP70" i="17"/>
  <c r="CP71" i="17"/>
  <c r="CP72" i="17"/>
  <c r="CP73" i="17"/>
  <c r="CP74" i="17"/>
  <c r="CP75" i="17"/>
  <c r="CT75" i="17" s="1"/>
  <c r="CP76" i="17"/>
  <c r="CT76" i="17" s="1"/>
  <c r="CP77" i="17"/>
  <c r="CP78" i="17"/>
  <c r="CP79" i="17"/>
  <c r="CP80" i="17"/>
  <c r="CP81" i="17"/>
  <c r="CP82" i="17"/>
  <c r="CP83" i="17"/>
  <c r="CP84" i="17"/>
  <c r="CP85" i="17"/>
  <c r="CP86" i="17"/>
  <c r="CP87" i="17"/>
  <c r="CT87" i="17" s="1"/>
  <c r="CP88" i="17"/>
  <c r="CT88" i="17" s="1"/>
  <c r="CP89" i="17"/>
  <c r="CP90" i="17"/>
  <c r="CP91" i="17"/>
  <c r="CT91" i="17" s="1"/>
  <c r="CP92" i="17"/>
  <c r="CP93" i="17"/>
  <c r="CT93" i="17" s="1"/>
  <c r="CP94" i="17"/>
  <c r="CT94" i="17" s="1"/>
  <c r="CP95" i="17"/>
  <c r="CP96" i="17"/>
  <c r="CT96" i="17" s="1"/>
  <c r="CP97" i="17"/>
  <c r="CP98" i="17"/>
  <c r="CP99" i="17"/>
  <c r="CT99" i="17" s="1"/>
  <c r="CP100" i="17"/>
  <c r="CT100" i="17" s="1"/>
  <c r="CP101" i="17"/>
  <c r="CT101" i="17" s="1"/>
  <c r="CP102" i="17"/>
  <c r="CT102" i="17" s="1"/>
  <c r="CP103" i="17"/>
  <c r="CT103" i="17" s="1"/>
  <c r="CP104" i="17"/>
  <c r="CT104" i="17" s="1"/>
  <c r="CP105" i="17"/>
  <c r="CP106" i="17"/>
  <c r="CT106" i="17" s="1"/>
  <c r="CP107" i="17"/>
  <c r="CP108" i="17"/>
  <c r="CP109" i="17"/>
  <c r="CP110" i="17"/>
  <c r="CP111" i="17"/>
  <c r="CP112" i="17"/>
  <c r="CP113" i="17"/>
  <c r="CP114" i="17"/>
  <c r="CT114" i="17" s="1"/>
  <c r="CP115" i="17"/>
  <c r="CT115" i="17" s="1"/>
  <c r="CP116" i="17"/>
  <c r="CT116" i="17" s="1"/>
  <c r="CP117" i="17"/>
  <c r="CP118" i="17"/>
  <c r="CP119" i="17"/>
  <c r="CP120" i="17"/>
  <c r="CP121" i="17"/>
  <c r="CP122" i="17"/>
  <c r="CP123" i="17"/>
  <c r="CP124" i="17"/>
  <c r="CT124" i="17" s="1"/>
  <c r="CP125" i="17"/>
  <c r="CP126" i="17"/>
  <c r="CP127" i="17"/>
  <c r="CP128" i="17"/>
  <c r="CP129" i="17"/>
  <c r="CP130" i="17"/>
  <c r="CP131" i="17"/>
  <c r="CT131" i="17" s="1"/>
  <c r="CP132" i="17"/>
  <c r="CP133" i="17"/>
  <c r="CT133" i="17" s="1"/>
  <c r="CP134" i="17"/>
  <c r="CT134" i="17" s="1"/>
  <c r="CP135" i="17"/>
  <c r="CR34" i="17"/>
  <c r="CT34" i="17" s="1"/>
  <c r="CR35" i="17"/>
  <c r="CR36" i="17"/>
  <c r="CR37" i="17"/>
  <c r="CR38" i="17"/>
  <c r="CR39" i="17"/>
  <c r="CT39" i="17" s="1"/>
  <c r="CR40" i="17"/>
  <c r="CR41" i="17"/>
  <c r="CR42" i="17"/>
  <c r="CR43" i="17"/>
  <c r="CT43" i="17" s="1"/>
  <c r="CR44" i="17"/>
  <c r="CT44" i="17" s="1"/>
  <c r="CR45" i="17"/>
  <c r="CR46" i="17"/>
  <c r="CR47" i="17"/>
  <c r="CR48" i="17"/>
  <c r="CR49" i="17"/>
  <c r="CR50" i="17"/>
  <c r="CR51" i="17"/>
  <c r="CT51" i="17" s="1"/>
  <c r="CR52" i="17"/>
  <c r="CR53" i="17"/>
  <c r="CR54" i="17"/>
  <c r="CT54" i="17" s="1"/>
  <c r="CR55" i="17"/>
  <c r="CT55" i="17" s="1"/>
  <c r="CR56" i="17"/>
  <c r="CR57" i="17"/>
  <c r="CR58" i="17"/>
  <c r="CR59" i="17"/>
  <c r="CR60" i="17"/>
  <c r="CR61" i="17"/>
  <c r="CR62" i="17"/>
  <c r="CR63" i="17"/>
  <c r="CR64" i="17"/>
  <c r="CT64" i="17" s="1"/>
  <c r="CR65" i="17"/>
  <c r="CR66" i="17"/>
  <c r="CR67" i="17"/>
  <c r="CR68" i="17"/>
  <c r="CR69" i="17"/>
  <c r="CR70" i="17"/>
  <c r="CR71" i="17"/>
  <c r="CT71" i="17" s="1"/>
  <c r="CR72" i="17"/>
  <c r="CR73" i="17"/>
  <c r="CR74" i="17"/>
  <c r="CT74" i="17" s="1"/>
  <c r="CR75" i="17"/>
  <c r="CR76" i="17"/>
  <c r="CR77" i="17"/>
  <c r="CR78" i="17"/>
  <c r="CR79" i="17"/>
  <c r="CR80" i="17"/>
  <c r="CR81" i="17"/>
  <c r="CR82" i="17"/>
  <c r="CR83" i="17"/>
  <c r="CR84" i="17"/>
  <c r="CR85" i="17"/>
  <c r="CR86" i="17"/>
  <c r="CT86" i="17" s="1"/>
  <c r="CR87" i="17"/>
  <c r="CR88" i="17"/>
  <c r="CR89" i="17"/>
  <c r="CR90" i="17"/>
  <c r="CR91" i="17"/>
  <c r="CR92" i="17"/>
  <c r="CR93" i="17"/>
  <c r="CR94" i="17"/>
  <c r="CR95" i="17"/>
  <c r="CT95" i="17" s="1"/>
  <c r="CR96" i="17"/>
  <c r="CR97" i="17"/>
  <c r="CR98" i="17"/>
  <c r="CR99" i="17"/>
  <c r="CR100" i="17"/>
  <c r="CR101" i="17"/>
  <c r="CR102" i="17"/>
  <c r="CR103" i="17"/>
  <c r="CR104" i="17"/>
  <c r="CR105" i="17"/>
  <c r="CR106" i="17"/>
  <c r="CR107" i="17"/>
  <c r="CR108" i="17"/>
  <c r="CT108" i="17" s="1"/>
  <c r="CR109" i="17"/>
  <c r="CT109" i="17" s="1"/>
  <c r="CR110" i="17"/>
  <c r="CR111" i="17"/>
  <c r="CR112" i="17"/>
  <c r="CR113" i="17"/>
  <c r="CR114" i="17"/>
  <c r="CR115" i="17"/>
  <c r="CR116" i="17"/>
  <c r="CR117" i="17"/>
  <c r="CR118" i="17"/>
  <c r="CR119" i="17"/>
  <c r="CR120" i="17"/>
  <c r="CR121" i="17"/>
  <c r="CR122" i="17"/>
  <c r="CR123" i="17"/>
  <c r="CR124" i="17"/>
  <c r="CR125" i="17"/>
  <c r="CR126" i="17"/>
  <c r="CR127" i="17"/>
  <c r="CR128" i="17"/>
  <c r="CR129" i="17"/>
  <c r="CR130" i="17"/>
  <c r="CR131" i="17"/>
  <c r="CR132" i="17"/>
  <c r="CR133" i="17"/>
  <c r="CR134" i="17"/>
  <c r="CR135" i="17"/>
  <c r="CR16" i="17"/>
  <c r="CR17" i="17"/>
  <c r="CR18" i="17"/>
  <c r="CR19" i="17"/>
  <c r="CR20" i="17"/>
  <c r="CR21" i="17"/>
  <c r="CR22" i="17"/>
  <c r="CR23" i="17"/>
  <c r="CR24" i="17"/>
  <c r="CR25" i="17"/>
  <c r="CR26" i="17"/>
  <c r="CR27" i="17"/>
  <c r="CR28" i="17"/>
  <c r="CR29" i="17"/>
  <c r="CR30" i="17"/>
  <c r="CR31" i="17"/>
  <c r="CR32" i="17"/>
  <c r="CR33" i="17"/>
  <c r="CT33" i="17" s="1"/>
  <c r="CR15" i="17"/>
  <c r="CP16" i="17"/>
  <c r="CP17" i="17"/>
  <c r="CP18" i="17"/>
  <c r="CP19" i="17"/>
  <c r="CP20" i="17"/>
  <c r="CP21" i="17"/>
  <c r="CP22" i="17"/>
  <c r="CP23" i="17"/>
  <c r="CP24" i="17"/>
  <c r="CP25" i="17"/>
  <c r="CP26" i="17"/>
  <c r="CP27" i="17"/>
  <c r="CP28" i="17"/>
  <c r="CP29" i="17"/>
  <c r="CP30" i="17"/>
  <c r="CP31" i="17"/>
  <c r="CP15" i="17"/>
  <c r="CG15" i="17"/>
  <c r="CH15" i="17" s="1"/>
  <c r="AB16" i="19"/>
  <c r="AC16" i="19"/>
  <c r="AB17" i="19"/>
  <c r="AC17" i="19"/>
  <c r="AB18" i="19"/>
  <c r="AC18" i="19"/>
  <c r="AB19" i="19"/>
  <c r="AC19" i="19"/>
  <c r="AB20" i="19"/>
  <c r="AC20" i="19"/>
  <c r="AB21" i="19"/>
  <c r="AC21" i="19"/>
  <c r="AB22" i="19"/>
  <c r="AC22" i="19"/>
  <c r="AB23" i="19"/>
  <c r="AC23" i="19"/>
  <c r="AB24" i="19"/>
  <c r="AC24" i="19"/>
  <c r="AB25" i="19"/>
  <c r="AC25" i="19"/>
  <c r="AB26" i="19"/>
  <c r="AC26" i="19"/>
  <c r="AB27" i="19"/>
  <c r="AC27" i="19"/>
  <c r="AB28" i="19"/>
  <c r="AC28" i="19"/>
  <c r="AB29" i="19"/>
  <c r="AC29" i="19"/>
  <c r="AB30" i="19"/>
  <c r="AC30" i="19"/>
  <c r="AB31" i="19"/>
  <c r="AC31" i="19"/>
  <c r="AB32" i="19"/>
  <c r="AC32" i="19"/>
  <c r="AB33" i="19"/>
  <c r="AC33" i="19"/>
  <c r="AB34" i="19"/>
  <c r="AC34" i="19"/>
  <c r="AB35" i="19"/>
  <c r="AC35" i="19"/>
  <c r="AB36" i="19"/>
  <c r="AC36" i="19"/>
  <c r="AB37" i="19"/>
  <c r="AC37" i="19"/>
  <c r="AB38" i="19"/>
  <c r="AC38" i="19"/>
  <c r="AB39" i="19"/>
  <c r="AC39" i="19"/>
  <c r="AB40" i="19"/>
  <c r="AC40" i="19"/>
  <c r="AB41" i="19"/>
  <c r="AC41" i="19"/>
  <c r="AB42" i="19"/>
  <c r="AC42" i="19"/>
  <c r="AB43" i="19"/>
  <c r="AC43" i="19"/>
  <c r="AB44" i="19"/>
  <c r="AC44" i="19"/>
  <c r="AB45" i="19"/>
  <c r="AC45" i="19"/>
  <c r="AB46" i="19"/>
  <c r="AC46" i="19"/>
  <c r="AB47" i="19"/>
  <c r="AC47" i="19"/>
  <c r="AB48" i="19"/>
  <c r="AC48" i="19"/>
  <c r="AB49" i="19"/>
  <c r="AC49" i="19"/>
  <c r="AB50" i="19"/>
  <c r="AC50" i="19"/>
  <c r="AB51" i="19"/>
  <c r="AC51" i="19"/>
  <c r="AB52" i="19"/>
  <c r="AC52" i="19"/>
  <c r="AB53" i="19"/>
  <c r="AC53" i="19"/>
  <c r="AB54" i="19"/>
  <c r="AC54" i="19"/>
  <c r="AB55" i="19"/>
  <c r="AC55" i="19"/>
  <c r="AB56" i="19"/>
  <c r="AC56" i="19"/>
  <c r="AB57" i="19"/>
  <c r="AC57" i="19"/>
  <c r="AB58" i="19"/>
  <c r="AC58" i="19"/>
  <c r="AB59" i="19"/>
  <c r="AC59" i="19"/>
  <c r="AB60" i="19"/>
  <c r="AC60" i="19"/>
  <c r="AB61" i="19"/>
  <c r="AC61" i="19"/>
  <c r="AB62" i="19"/>
  <c r="AC62" i="19"/>
  <c r="AB63" i="19"/>
  <c r="AC63" i="19"/>
  <c r="AB64" i="19"/>
  <c r="AC64" i="19"/>
  <c r="AB65" i="19"/>
  <c r="AC65" i="19"/>
  <c r="AB66" i="19"/>
  <c r="AC66" i="19"/>
  <c r="AB67" i="19"/>
  <c r="AC67" i="19"/>
  <c r="AB68" i="19"/>
  <c r="AC68" i="19"/>
  <c r="AB69" i="19"/>
  <c r="AC69" i="19"/>
  <c r="AB70" i="19"/>
  <c r="AC70" i="19"/>
  <c r="AB71" i="19"/>
  <c r="AC71" i="19"/>
  <c r="AB72" i="19"/>
  <c r="AC72" i="19"/>
  <c r="AB73" i="19"/>
  <c r="AC73" i="19"/>
  <c r="AB74" i="19"/>
  <c r="AC74" i="19"/>
  <c r="AB75" i="19"/>
  <c r="AC75" i="19"/>
  <c r="AB76" i="19"/>
  <c r="AC76" i="19"/>
  <c r="AB77" i="19"/>
  <c r="AC77" i="19"/>
  <c r="AB78" i="19"/>
  <c r="AC78" i="19"/>
  <c r="AB79" i="19"/>
  <c r="AC79" i="19"/>
  <c r="AB80" i="19"/>
  <c r="AC80" i="19"/>
  <c r="AB81" i="19"/>
  <c r="AC81" i="19"/>
  <c r="AB82" i="19"/>
  <c r="AC82" i="19"/>
  <c r="AB83" i="19"/>
  <c r="AC83" i="19"/>
  <c r="AB84" i="19"/>
  <c r="AC84" i="19"/>
  <c r="AB85" i="19"/>
  <c r="AC85" i="19"/>
  <c r="AB86" i="19"/>
  <c r="AC86" i="19"/>
  <c r="AB87" i="19"/>
  <c r="AC87" i="19"/>
  <c r="AB88" i="19"/>
  <c r="AC88" i="19"/>
  <c r="AB89" i="19"/>
  <c r="AC89" i="19"/>
  <c r="AB90" i="19"/>
  <c r="AC90" i="19"/>
  <c r="AB91" i="19"/>
  <c r="AC91" i="19"/>
  <c r="AB92" i="19"/>
  <c r="AC92" i="19"/>
  <c r="AB93" i="19"/>
  <c r="AC93" i="19"/>
  <c r="AB94" i="19"/>
  <c r="AC94" i="19"/>
  <c r="AB95" i="19"/>
  <c r="AC95" i="19"/>
  <c r="AB96" i="19"/>
  <c r="AC96" i="19"/>
  <c r="AB97" i="19"/>
  <c r="AC97" i="19"/>
  <c r="AB98" i="19"/>
  <c r="AC98" i="19"/>
  <c r="AB99" i="19"/>
  <c r="AC99" i="19"/>
  <c r="AB100" i="19"/>
  <c r="AC100" i="19"/>
  <c r="AB101" i="19"/>
  <c r="AC101" i="19"/>
  <c r="AB102" i="19"/>
  <c r="AC102" i="19"/>
  <c r="AB103" i="19"/>
  <c r="AC103" i="19"/>
  <c r="AB104" i="19"/>
  <c r="AC104" i="19"/>
  <c r="AB105" i="19"/>
  <c r="AC105" i="19"/>
  <c r="AB106" i="19"/>
  <c r="AC106" i="19"/>
  <c r="AB107" i="19"/>
  <c r="AC107" i="19"/>
  <c r="AB108" i="19"/>
  <c r="AC108" i="19"/>
  <c r="AB109" i="19"/>
  <c r="AC109" i="19"/>
  <c r="AB110" i="19"/>
  <c r="AC110" i="19"/>
  <c r="AB111" i="19"/>
  <c r="AC111" i="19"/>
  <c r="AB112" i="19"/>
  <c r="AC112" i="19"/>
  <c r="AB113" i="19"/>
  <c r="AC113" i="19"/>
  <c r="AB114" i="19"/>
  <c r="AC114" i="19"/>
  <c r="AB115" i="19"/>
  <c r="AC115" i="19"/>
  <c r="AB116" i="19"/>
  <c r="AC116" i="19"/>
  <c r="AB117" i="19"/>
  <c r="AC117" i="19"/>
  <c r="AB118" i="19"/>
  <c r="AC118" i="19"/>
  <c r="AB119" i="19"/>
  <c r="AC119" i="19"/>
  <c r="AB120" i="19"/>
  <c r="AC120" i="19"/>
  <c r="AB121" i="19"/>
  <c r="AC121" i="19"/>
  <c r="AB122" i="19"/>
  <c r="AC122" i="19"/>
  <c r="AB123" i="19"/>
  <c r="AC123" i="19"/>
  <c r="AB124" i="19"/>
  <c r="AC124" i="19"/>
  <c r="AB125" i="19"/>
  <c r="AC125" i="19"/>
  <c r="AB126" i="19"/>
  <c r="AC126" i="19"/>
  <c r="AB127" i="19"/>
  <c r="AC127" i="19"/>
  <c r="AB128" i="19"/>
  <c r="AC128" i="19"/>
  <c r="AB129" i="19"/>
  <c r="AC129" i="19"/>
  <c r="AB130" i="19"/>
  <c r="AC130" i="19"/>
  <c r="AB131" i="19"/>
  <c r="AC131" i="19"/>
  <c r="AB132" i="19"/>
  <c r="AC132" i="19"/>
  <c r="AB133" i="19"/>
  <c r="AC133" i="19"/>
  <c r="AB134" i="19"/>
  <c r="AC134" i="19"/>
  <c r="AB135" i="19"/>
  <c r="AC135" i="19"/>
  <c r="AB136" i="19"/>
  <c r="AC136" i="19"/>
  <c r="AB137" i="19"/>
  <c r="AC137" i="19"/>
  <c r="AB138" i="19"/>
  <c r="AC138" i="19"/>
  <c r="AB139" i="19"/>
  <c r="AC139" i="19"/>
  <c r="AB140" i="19"/>
  <c r="AC140" i="19"/>
  <c r="AB141" i="19"/>
  <c r="AC141" i="19"/>
  <c r="AB142" i="19"/>
  <c r="AC142" i="19"/>
  <c r="AB143" i="19"/>
  <c r="AC143" i="19"/>
  <c r="AB144" i="19"/>
  <c r="AC144" i="19"/>
  <c r="AB145" i="19"/>
  <c r="AC145" i="19"/>
  <c r="AB146" i="19"/>
  <c r="AC146" i="19"/>
  <c r="AB147" i="19"/>
  <c r="AC147" i="19"/>
  <c r="AB148" i="19"/>
  <c r="AC148" i="19"/>
  <c r="AB149" i="19"/>
  <c r="AC149" i="19"/>
  <c r="AB150" i="19"/>
  <c r="AC150" i="19"/>
  <c r="AB151" i="19"/>
  <c r="AC151" i="19"/>
  <c r="AB152" i="19"/>
  <c r="AC152" i="19"/>
  <c r="AB153" i="19"/>
  <c r="AC153" i="19"/>
  <c r="AB154" i="19"/>
  <c r="AC154" i="19"/>
  <c r="AB155" i="19"/>
  <c r="AC155" i="19"/>
  <c r="AB156" i="19"/>
  <c r="AC156" i="19"/>
  <c r="AB157" i="19"/>
  <c r="AC157" i="19"/>
  <c r="AB158" i="19"/>
  <c r="AC158" i="19"/>
  <c r="AB159" i="19"/>
  <c r="AC159" i="19"/>
  <c r="AB160" i="19"/>
  <c r="AC160" i="19"/>
  <c r="AB161" i="19"/>
  <c r="AC161" i="19"/>
  <c r="AB162" i="19"/>
  <c r="AC162" i="19"/>
  <c r="AB163" i="19"/>
  <c r="AC163" i="19"/>
  <c r="AB164" i="19"/>
  <c r="AC164" i="19"/>
  <c r="AB165" i="19"/>
  <c r="AC165" i="19"/>
  <c r="AB166" i="19"/>
  <c r="AC166" i="19"/>
  <c r="AB167" i="19"/>
  <c r="AC167" i="19"/>
  <c r="AB168" i="19"/>
  <c r="AC168" i="19"/>
  <c r="AB169" i="19"/>
  <c r="AC169" i="19"/>
  <c r="AB170" i="19"/>
  <c r="AC170" i="19"/>
  <c r="AB171" i="19"/>
  <c r="AC171" i="19"/>
  <c r="AB172" i="19"/>
  <c r="AC172" i="19"/>
  <c r="AB173" i="19"/>
  <c r="AC173" i="19"/>
  <c r="AB174" i="19"/>
  <c r="AC174" i="19"/>
  <c r="AB175" i="19"/>
  <c r="AC175" i="19"/>
  <c r="AB15" i="19"/>
  <c r="AC15" i="19"/>
  <c r="Y16" i="19"/>
  <c r="Z16" i="19"/>
  <c r="Y17" i="19"/>
  <c r="Z17" i="19"/>
  <c r="Y18" i="19"/>
  <c r="Z18" i="19"/>
  <c r="Y19" i="19"/>
  <c r="Z19" i="19"/>
  <c r="Y20" i="19"/>
  <c r="Z20" i="19"/>
  <c r="Y21" i="19"/>
  <c r="Z21" i="19"/>
  <c r="Y22" i="19"/>
  <c r="Z22" i="19"/>
  <c r="Y23" i="19"/>
  <c r="Z23" i="19"/>
  <c r="Y24" i="19"/>
  <c r="Z24" i="19"/>
  <c r="Y25" i="19"/>
  <c r="Z25" i="19"/>
  <c r="Y26" i="19"/>
  <c r="Z26" i="19"/>
  <c r="Y27" i="19"/>
  <c r="Z27" i="19"/>
  <c r="Y28" i="19"/>
  <c r="Z28" i="19"/>
  <c r="Y29" i="19"/>
  <c r="Z29" i="19"/>
  <c r="Y30" i="19"/>
  <c r="Z30" i="19"/>
  <c r="Y31" i="19"/>
  <c r="Z31" i="19"/>
  <c r="Y32" i="19"/>
  <c r="Z32" i="19"/>
  <c r="Y33" i="19"/>
  <c r="Z33" i="19"/>
  <c r="Y34" i="19"/>
  <c r="Z34" i="19"/>
  <c r="Y35" i="19"/>
  <c r="Z35" i="19"/>
  <c r="Y36" i="19"/>
  <c r="Z36" i="19"/>
  <c r="Y37" i="19"/>
  <c r="Z37" i="19"/>
  <c r="Y38" i="19"/>
  <c r="Z38" i="19"/>
  <c r="Y39" i="19"/>
  <c r="Z39" i="19"/>
  <c r="Y40" i="19"/>
  <c r="Z40" i="19"/>
  <c r="Y41" i="19"/>
  <c r="Z41" i="19"/>
  <c r="Y42" i="19"/>
  <c r="Z42" i="19"/>
  <c r="Y43" i="19"/>
  <c r="Z43" i="19"/>
  <c r="Y44" i="19"/>
  <c r="Z44" i="19"/>
  <c r="Y45" i="19"/>
  <c r="Z45" i="19"/>
  <c r="Y46" i="19"/>
  <c r="Z46" i="19"/>
  <c r="Y47" i="19"/>
  <c r="Z47" i="19"/>
  <c r="Y48" i="19"/>
  <c r="Z48" i="19"/>
  <c r="Y49" i="19"/>
  <c r="Z49" i="19"/>
  <c r="Y50" i="19"/>
  <c r="Z50" i="19"/>
  <c r="Y51" i="19"/>
  <c r="Z51" i="19"/>
  <c r="Y52" i="19"/>
  <c r="Z52" i="19"/>
  <c r="Y53" i="19"/>
  <c r="Z53" i="19"/>
  <c r="Y54" i="19"/>
  <c r="Z54" i="19"/>
  <c r="Y55" i="19"/>
  <c r="Z55" i="19"/>
  <c r="Y56" i="19"/>
  <c r="Z56" i="19"/>
  <c r="Y57" i="19"/>
  <c r="Z57" i="19"/>
  <c r="Y58" i="19"/>
  <c r="Z58" i="19"/>
  <c r="Y59" i="19"/>
  <c r="Z59" i="19"/>
  <c r="Y60" i="19"/>
  <c r="Z60" i="19"/>
  <c r="Y61" i="19"/>
  <c r="Z61" i="19"/>
  <c r="Y62" i="19"/>
  <c r="Z62" i="19"/>
  <c r="Y63" i="19"/>
  <c r="Z63" i="19"/>
  <c r="Y64" i="19"/>
  <c r="Z64" i="19"/>
  <c r="Y65" i="19"/>
  <c r="Z65" i="19"/>
  <c r="Y66" i="19"/>
  <c r="Z66" i="19"/>
  <c r="Y67" i="19"/>
  <c r="Z67" i="19"/>
  <c r="Y68" i="19"/>
  <c r="Z68" i="19"/>
  <c r="Y69" i="19"/>
  <c r="Z69" i="19"/>
  <c r="Y70" i="19"/>
  <c r="Z70" i="19"/>
  <c r="Y71" i="19"/>
  <c r="Z71" i="19"/>
  <c r="Y72" i="19"/>
  <c r="Z72" i="19"/>
  <c r="Y73" i="19"/>
  <c r="Z73" i="19"/>
  <c r="Y74" i="19"/>
  <c r="Z74" i="19"/>
  <c r="Y75" i="19"/>
  <c r="Z75" i="19"/>
  <c r="Y76" i="19"/>
  <c r="Z76" i="19"/>
  <c r="Y77" i="19"/>
  <c r="Z77" i="19"/>
  <c r="Y78" i="19"/>
  <c r="Z78" i="19"/>
  <c r="Y79" i="19"/>
  <c r="Z79" i="19"/>
  <c r="Y80" i="19"/>
  <c r="Z80" i="19"/>
  <c r="Y81" i="19"/>
  <c r="Z81" i="19"/>
  <c r="Y82" i="19"/>
  <c r="Z82" i="19"/>
  <c r="Y83" i="19"/>
  <c r="Z83" i="19"/>
  <c r="Y84" i="19"/>
  <c r="Z84" i="19"/>
  <c r="Y85" i="19"/>
  <c r="Z85" i="19"/>
  <c r="Y86" i="19"/>
  <c r="Z86" i="19"/>
  <c r="Y87" i="19"/>
  <c r="Z87" i="19"/>
  <c r="Y88" i="19"/>
  <c r="Z88" i="19"/>
  <c r="Y89" i="19"/>
  <c r="Z89" i="19"/>
  <c r="Y90" i="19"/>
  <c r="Z90" i="19"/>
  <c r="Y91" i="19"/>
  <c r="Z91" i="19"/>
  <c r="Y92" i="19"/>
  <c r="Z92" i="19"/>
  <c r="Y93" i="19"/>
  <c r="Z93" i="19"/>
  <c r="Y94" i="19"/>
  <c r="Z94" i="19"/>
  <c r="Y95" i="19"/>
  <c r="Z95" i="19"/>
  <c r="Y96" i="19"/>
  <c r="Z96" i="19"/>
  <c r="Y97" i="19"/>
  <c r="Z97" i="19"/>
  <c r="Y98" i="19"/>
  <c r="Z98" i="19"/>
  <c r="Y99" i="19"/>
  <c r="Z99" i="19"/>
  <c r="Y100" i="19"/>
  <c r="Z100" i="19"/>
  <c r="Y101" i="19"/>
  <c r="Z101" i="19"/>
  <c r="Y102" i="19"/>
  <c r="Z102" i="19"/>
  <c r="Y103" i="19"/>
  <c r="Z103" i="19"/>
  <c r="Y104" i="19"/>
  <c r="Z104" i="19"/>
  <c r="Y105" i="19"/>
  <c r="Z105" i="19"/>
  <c r="Y106" i="19"/>
  <c r="Z106" i="19"/>
  <c r="Y107" i="19"/>
  <c r="Z107" i="19"/>
  <c r="Y108" i="19"/>
  <c r="Z108" i="19"/>
  <c r="Y109" i="19"/>
  <c r="Z109" i="19"/>
  <c r="Y110" i="19"/>
  <c r="Z110" i="19"/>
  <c r="Y111" i="19"/>
  <c r="Z111" i="19"/>
  <c r="Y112" i="19"/>
  <c r="Z112" i="19"/>
  <c r="Y113" i="19"/>
  <c r="Z113" i="19"/>
  <c r="Y114" i="19"/>
  <c r="Z114" i="19"/>
  <c r="Y115" i="19"/>
  <c r="Z115" i="19"/>
  <c r="Y116" i="19"/>
  <c r="Z116" i="19"/>
  <c r="Y117" i="19"/>
  <c r="Z117" i="19"/>
  <c r="Y118" i="19"/>
  <c r="Z118" i="19"/>
  <c r="Y119" i="19"/>
  <c r="Z119" i="19"/>
  <c r="Y120" i="19"/>
  <c r="Z120" i="19"/>
  <c r="Y121" i="19"/>
  <c r="Z121" i="19"/>
  <c r="Y122" i="19"/>
  <c r="Z122" i="19"/>
  <c r="Y123" i="19"/>
  <c r="Z123" i="19"/>
  <c r="Y124" i="19"/>
  <c r="Z124" i="19"/>
  <c r="Y125" i="19"/>
  <c r="Z125" i="19"/>
  <c r="Y126" i="19"/>
  <c r="Z126" i="19"/>
  <c r="Y127" i="19"/>
  <c r="Z127" i="19"/>
  <c r="Y128" i="19"/>
  <c r="Z128" i="19"/>
  <c r="Y129" i="19"/>
  <c r="Z129" i="19"/>
  <c r="Y130" i="19"/>
  <c r="Z130" i="19"/>
  <c r="Y131" i="19"/>
  <c r="Z131" i="19"/>
  <c r="Y132" i="19"/>
  <c r="Z132" i="19"/>
  <c r="Y133" i="19"/>
  <c r="Z133" i="19"/>
  <c r="Y134" i="19"/>
  <c r="Z134" i="19"/>
  <c r="Y135" i="19"/>
  <c r="Z135" i="19"/>
  <c r="Y136" i="19"/>
  <c r="Z136" i="19"/>
  <c r="Y137" i="19"/>
  <c r="Z137" i="19"/>
  <c r="Y138" i="19"/>
  <c r="Z138" i="19"/>
  <c r="Y139" i="19"/>
  <c r="Z139" i="19"/>
  <c r="Y140" i="19"/>
  <c r="Z140" i="19"/>
  <c r="Y141" i="19"/>
  <c r="Z141" i="19"/>
  <c r="Y142" i="19"/>
  <c r="Z142" i="19"/>
  <c r="Y143" i="19"/>
  <c r="Z143" i="19"/>
  <c r="Y144" i="19"/>
  <c r="Z144" i="19"/>
  <c r="Y145" i="19"/>
  <c r="Z145" i="19"/>
  <c r="Y146" i="19"/>
  <c r="Z146" i="19"/>
  <c r="Y147" i="19"/>
  <c r="Z147" i="19"/>
  <c r="Y148" i="19"/>
  <c r="Z148" i="19"/>
  <c r="Y149" i="19"/>
  <c r="Z149" i="19"/>
  <c r="Y150" i="19"/>
  <c r="Z150" i="19"/>
  <c r="Y151" i="19"/>
  <c r="Z151" i="19"/>
  <c r="Y152" i="19"/>
  <c r="Z152" i="19"/>
  <c r="Y153" i="19"/>
  <c r="Z153" i="19"/>
  <c r="Y154" i="19"/>
  <c r="Z154" i="19"/>
  <c r="Y155" i="19"/>
  <c r="Z155" i="19"/>
  <c r="Y156" i="19"/>
  <c r="Z156" i="19"/>
  <c r="Y157" i="19"/>
  <c r="Z157" i="19"/>
  <c r="Y158" i="19"/>
  <c r="Z158" i="19"/>
  <c r="Y159" i="19"/>
  <c r="Z159" i="19"/>
  <c r="Y160" i="19"/>
  <c r="Z160" i="19"/>
  <c r="Y161" i="19"/>
  <c r="Z161" i="19"/>
  <c r="Y162" i="19"/>
  <c r="Z162" i="19"/>
  <c r="Y163" i="19"/>
  <c r="Z163" i="19"/>
  <c r="Y164" i="19"/>
  <c r="Z164" i="19"/>
  <c r="Y165" i="19"/>
  <c r="Z165" i="19"/>
  <c r="Y166" i="19"/>
  <c r="Z166" i="19"/>
  <c r="Y167" i="19"/>
  <c r="Z167" i="19"/>
  <c r="Y168" i="19"/>
  <c r="Z168" i="19"/>
  <c r="Y169" i="19"/>
  <c r="Z169" i="19"/>
  <c r="Y170" i="19"/>
  <c r="Z170" i="19"/>
  <c r="Y171" i="19"/>
  <c r="Z171" i="19"/>
  <c r="Y172" i="19"/>
  <c r="Z172" i="19"/>
  <c r="Y173" i="19"/>
  <c r="Z173" i="19"/>
  <c r="Y174" i="19"/>
  <c r="Z174" i="19"/>
  <c r="Y175" i="19"/>
  <c r="Z175" i="19"/>
  <c r="Z15" i="19"/>
  <c r="Y15" i="19"/>
  <c r="BH17" i="21"/>
  <c r="BH18" i="21"/>
  <c r="BH19" i="21"/>
  <c r="BH20" i="21"/>
  <c r="BH21" i="21"/>
  <c r="BH22" i="21"/>
  <c r="BH23" i="21"/>
  <c r="BH24" i="21"/>
  <c r="BH25" i="21"/>
  <c r="BH26" i="21"/>
  <c r="BH27" i="21"/>
  <c r="BH28" i="21"/>
  <c r="BH29" i="21"/>
  <c r="BH30" i="21"/>
  <c r="BH31" i="21"/>
  <c r="BH32" i="21"/>
  <c r="BH33" i="21"/>
  <c r="BH34" i="21"/>
  <c r="BH35" i="21"/>
  <c r="BH36" i="21"/>
  <c r="BH37" i="21"/>
  <c r="BH38" i="21"/>
  <c r="BH39" i="21"/>
  <c r="BH40" i="21"/>
  <c r="BH41" i="21"/>
  <c r="BH42" i="21"/>
  <c r="BH43" i="21"/>
  <c r="BH44" i="21"/>
  <c r="BH45" i="21"/>
  <c r="BH46" i="21"/>
  <c r="BH47" i="21"/>
  <c r="BH48" i="21"/>
  <c r="BH49" i="21"/>
  <c r="BH50" i="21"/>
  <c r="BH51" i="21"/>
  <c r="BH52" i="21"/>
  <c r="BH53" i="21"/>
  <c r="BH54" i="21"/>
  <c r="BH55" i="21"/>
  <c r="BH56" i="21"/>
  <c r="BH57" i="21"/>
  <c r="BH58" i="21"/>
  <c r="BH59" i="21"/>
  <c r="BH60" i="21"/>
  <c r="BH61" i="21"/>
  <c r="BH62" i="21"/>
  <c r="BH63" i="21"/>
  <c r="BH64" i="21"/>
  <c r="BH65" i="21"/>
  <c r="BH66" i="21"/>
  <c r="BH67" i="21"/>
  <c r="BH68" i="21"/>
  <c r="BH69" i="21"/>
  <c r="BH70" i="21"/>
  <c r="BH71" i="21"/>
  <c r="BH72" i="21"/>
  <c r="BH73" i="21"/>
  <c r="BH74" i="21"/>
  <c r="BH75" i="21"/>
  <c r="BH76" i="21"/>
  <c r="BH77" i="21"/>
  <c r="BH78" i="21"/>
  <c r="BH79" i="21"/>
  <c r="BH80" i="21"/>
  <c r="BH81" i="21"/>
  <c r="BH82" i="21"/>
  <c r="BH83" i="21"/>
  <c r="BH84" i="21"/>
  <c r="BH85" i="21"/>
  <c r="BH86" i="21"/>
  <c r="BH87" i="21"/>
  <c r="BH88" i="21"/>
  <c r="BH89" i="21"/>
  <c r="BH90" i="21"/>
  <c r="BH91" i="21"/>
  <c r="BH92" i="21"/>
  <c r="BH93" i="21"/>
  <c r="BH94" i="21"/>
  <c r="BH95" i="21"/>
  <c r="BH96" i="21"/>
  <c r="BH97" i="21"/>
  <c r="BH98" i="21"/>
  <c r="BH99" i="21"/>
  <c r="BH100" i="21"/>
  <c r="BH101" i="21"/>
  <c r="BH102" i="21"/>
  <c r="BH103" i="21"/>
  <c r="BH104" i="21"/>
  <c r="BH105" i="21"/>
  <c r="BH106" i="21"/>
  <c r="BH107" i="21"/>
  <c r="BH108" i="21"/>
  <c r="BH109" i="21"/>
  <c r="BH110" i="21"/>
  <c r="BH111" i="21"/>
  <c r="BH112" i="21"/>
  <c r="BH113" i="21"/>
  <c r="BH114" i="21"/>
  <c r="BH115" i="21"/>
  <c r="BH116" i="21"/>
  <c r="BH117" i="21"/>
  <c r="BH118" i="21"/>
  <c r="BH119" i="21"/>
  <c r="BH120" i="21"/>
  <c r="BH121" i="21"/>
  <c r="BH122" i="21"/>
  <c r="BH123" i="21"/>
  <c r="BH124" i="21"/>
  <c r="BH125" i="21"/>
  <c r="BH126" i="21"/>
  <c r="BH127" i="21"/>
  <c r="BH128" i="21"/>
  <c r="BH129" i="21"/>
  <c r="BH130" i="21"/>
  <c r="BH131" i="21"/>
  <c r="BH132" i="21"/>
  <c r="BH133" i="21"/>
  <c r="BH134" i="21"/>
  <c r="BH135" i="21"/>
  <c r="BH16" i="21"/>
  <c r="BG17" i="21"/>
  <c r="BG18" i="21"/>
  <c r="BG19" i="21"/>
  <c r="BG20" i="21"/>
  <c r="BG21" i="21"/>
  <c r="BG22" i="21"/>
  <c r="BG23" i="21"/>
  <c r="BG24" i="21"/>
  <c r="BG25" i="21"/>
  <c r="BG26" i="21"/>
  <c r="BG27" i="21"/>
  <c r="BG28" i="21"/>
  <c r="BG29" i="21"/>
  <c r="BG30" i="21"/>
  <c r="BG31" i="21"/>
  <c r="BG32" i="21"/>
  <c r="BG33" i="21"/>
  <c r="BG34" i="21"/>
  <c r="BG35" i="21"/>
  <c r="BG36" i="21"/>
  <c r="BG37" i="21"/>
  <c r="BG38" i="21"/>
  <c r="BG39" i="21"/>
  <c r="BG40" i="21"/>
  <c r="BG41" i="21"/>
  <c r="BG42" i="21"/>
  <c r="BG43" i="21"/>
  <c r="BG44" i="21"/>
  <c r="BG45" i="21"/>
  <c r="BG46" i="21"/>
  <c r="BG47" i="21"/>
  <c r="BG48" i="21"/>
  <c r="BG49" i="21"/>
  <c r="BG50" i="21"/>
  <c r="BG51" i="21"/>
  <c r="BG52" i="21"/>
  <c r="BG53" i="21"/>
  <c r="BG54" i="21"/>
  <c r="BG55" i="21"/>
  <c r="BG56" i="21"/>
  <c r="BG57" i="21"/>
  <c r="BG58" i="21"/>
  <c r="BG59" i="21"/>
  <c r="BG60" i="21"/>
  <c r="BG61" i="21"/>
  <c r="BG62" i="21"/>
  <c r="BG63" i="21"/>
  <c r="BG64" i="21"/>
  <c r="BG65" i="21"/>
  <c r="BG66" i="21"/>
  <c r="BG67" i="21"/>
  <c r="BG68" i="21"/>
  <c r="BG69" i="21"/>
  <c r="BG70" i="21"/>
  <c r="BG71" i="21"/>
  <c r="BG72" i="21"/>
  <c r="BG73" i="21"/>
  <c r="BG74" i="21"/>
  <c r="BG75" i="21"/>
  <c r="BG76" i="21"/>
  <c r="BG77" i="21"/>
  <c r="BG78" i="21"/>
  <c r="BG79" i="21"/>
  <c r="BG80" i="21"/>
  <c r="BG81" i="21"/>
  <c r="BG82" i="21"/>
  <c r="BG83" i="21"/>
  <c r="BG84" i="21"/>
  <c r="BG85" i="21"/>
  <c r="BG86" i="21"/>
  <c r="BG87" i="21"/>
  <c r="BG88" i="21"/>
  <c r="BG89" i="21"/>
  <c r="BG90" i="21"/>
  <c r="BG91" i="21"/>
  <c r="BG92" i="21"/>
  <c r="BG93" i="21"/>
  <c r="BG94" i="21"/>
  <c r="BG95" i="21"/>
  <c r="BG96" i="21"/>
  <c r="BG97" i="21"/>
  <c r="BG98" i="21"/>
  <c r="BG99" i="21"/>
  <c r="BG100" i="21"/>
  <c r="BG101" i="21"/>
  <c r="BG102" i="21"/>
  <c r="BG103" i="21"/>
  <c r="BG104" i="21"/>
  <c r="BG105" i="21"/>
  <c r="BG106" i="21"/>
  <c r="BG107" i="21"/>
  <c r="BG108" i="21"/>
  <c r="BG109" i="21"/>
  <c r="BG110" i="21"/>
  <c r="BG111" i="21"/>
  <c r="BG112" i="21"/>
  <c r="BG113" i="21"/>
  <c r="BG114" i="21"/>
  <c r="BG115" i="21"/>
  <c r="BG116" i="21"/>
  <c r="BG117" i="21"/>
  <c r="BG118" i="21"/>
  <c r="BG119" i="21"/>
  <c r="BG120" i="21"/>
  <c r="BG121" i="21"/>
  <c r="BG122" i="21"/>
  <c r="BG123" i="21"/>
  <c r="BG124" i="21"/>
  <c r="BG125" i="21"/>
  <c r="BG126" i="21"/>
  <c r="BG127" i="21"/>
  <c r="BG128" i="21"/>
  <c r="BG129" i="21"/>
  <c r="BG130" i="21"/>
  <c r="BG131" i="21"/>
  <c r="BG132" i="21"/>
  <c r="BG133" i="21"/>
  <c r="BG134" i="21"/>
  <c r="BG135" i="21"/>
  <c r="BG16" i="21"/>
  <c r="BA16" i="21"/>
  <c r="W137" i="21"/>
  <c r="M137" i="21"/>
  <c r="C137" i="21"/>
  <c r="W136" i="21"/>
  <c r="M136" i="21"/>
  <c r="C136" i="21"/>
  <c r="CP135" i="21"/>
  <c r="BO135" i="21"/>
  <c r="W135" i="21"/>
  <c r="M135" i="21"/>
  <c r="C135" i="21"/>
  <c r="CP134" i="21"/>
  <c r="BO134" i="21"/>
  <c r="W134" i="21"/>
  <c r="M134" i="21"/>
  <c r="C134" i="21"/>
  <c r="CP133" i="21"/>
  <c r="BO133" i="21"/>
  <c r="W133" i="21"/>
  <c r="M133" i="21"/>
  <c r="C133" i="21"/>
  <c r="CP132" i="21"/>
  <c r="BO132" i="21"/>
  <c r="W132" i="21"/>
  <c r="M132" i="21"/>
  <c r="C132" i="21"/>
  <c r="CP131" i="21"/>
  <c r="BO131" i="21"/>
  <c r="W131" i="21"/>
  <c r="M131" i="21"/>
  <c r="C131" i="21"/>
  <c r="CP130" i="21"/>
  <c r="BO130" i="21"/>
  <c r="W130" i="21"/>
  <c r="M130" i="21"/>
  <c r="C130" i="21"/>
  <c r="CP129" i="21"/>
  <c r="BO129" i="21"/>
  <c r="W129" i="21"/>
  <c r="M129" i="21"/>
  <c r="C129" i="21"/>
  <c r="CP128" i="21"/>
  <c r="BO128" i="21"/>
  <c r="W128" i="21"/>
  <c r="M128" i="21"/>
  <c r="C128" i="21"/>
  <c r="CP127" i="21"/>
  <c r="BO127" i="21"/>
  <c r="W127" i="21"/>
  <c r="M127" i="21"/>
  <c r="C127" i="21"/>
  <c r="CP126" i="21"/>
  <c r="BO126" i="21"/>
  <c r="W126" i="21"/>
  <c r="M126" i="21"/>
  <c r="C126" i="21"/>
  <c r="CP125" i="21"/>
  <c r="BO125" i="21"/>
  <c r="W125" i="21"/>
  <c r="M125" i="21"/>
  <c r="C125" i="21"/>
  <c r="CP124" i="21"/>
  <c r="BO124" i="21"/>
  <c r="W124" i="21"/>
  <c r="M124" i="21"/>
  <c r="C124" i="21"/>
  <c r="CP123" i="21"/>
  <c r="BO123" i="21"/>
  <c r="W123" i="21"/>
  <c r="M123" i="21"/>
  <c r="C123" i="21"/>
  <c r="CP122" i="21"/>
  <c r="BO122" i="21"/>
  <c r="W122" i="21"/>
  <c r="M122" i="21"/>
  <c r="C122" i="21"/>
  <c r="CP121" i="21"/>
  <c r="BO121" i="21"/>
  <c r="W121" i="21"/>
  <c r="M121" i="21"/>
  <c r="C121" i="21"/>
  <c r="CP120" i="21"/>
  <c r="BO120" i="21"/>
  <c r="W120" i="21"/>
  <c r="M120" i="21"/>
  <c r="C120" i="21"/>
  <c r="CP119" i="21"/>
  <c r="BO119" i="21"/>
  <c r="W119" i="21"/>
  <c r="M119" i="21"/>
  <c r="C119" i="21"/>
  <c r="CP118" i="21"/>
  <c r="BO118" i="21"/>
  <c r="W118" i="21"/>
  <c r="M118" i="21"/>
  <c r="C118" i="21"/>
  <c r="CP117" i="21"/>
  <c r="BO117" i="21"/>
  <c r="W117" i="21"/>
  <c r="M117" i="21"/>
  <c r="C117" i="21"/>
  <c r="CP116" i="21"/>
  <c r="BO116" i="21"/>
  <c r="W116" i="21"/>
  <c r="M116" i="21"/>
  <c r="C116" i="21"/>
  <c r="CP115" i="21"/>
  <c r="BO115" i="21"/>
  <c r="W115" i="21"/>
  <c r="M115" i="21"/>
  <c r="C115" i="21"/>
  <c r="CP114" i="21"/>
  <c r="BO114" i="21"/>
  <c r="W114" i="21"/>
  <c r="M114" i="21"/>
  <c r="C114" i="21"/>
  <c r="CP113" i="21"/>
  <c r="BO113" i="21"/>
  <c r="W113" i="21"/>
  <c r="M113" i="21"/>
  <c r="C113" i="21"/>
  <c r="CP112" i="21"/>
  <c r="BO112" i="21"/>
  <c r="W112" i="21"/>
  <c r="M112" i="21"/>
  <c r="C112" i="21"/>
  <c r="CP111" i="21"/>
  <c r="BO111" i="21"/>
  <c r="W111" i="21"/>
  <c r="M111" i="21"/>
  <c r="C111" i="21"/>
  <c r="CP110" i="21"/>
  <c r="BO110" i="21"/>
  <c r="W110" i="21"/>
  <c r="M110" i="21"/>
  <c r="C110" i="21"/>
  <c r="CP109" i="21"/>
  <c r="BO109" i="21"/>
  <c r="W109" i="21"/>
  <c r="M109" i="21"/>
  <c r="C109" i="21"/>
  <c r="CP108" i="21"/>
  <c r="BO108" i="21"/>
  <c r="W108" i="21"/>
  <c r="M108" i="21"/>
  <c r="C108" i="21"/>
  <c r="CP107" i="21"/>
  <c r="BO107" i="21"/>
  <c r="W107" i="21"/>
  <c r="M107" i="21"/>
  <c r="C107" i="21"/>
  <c r="CP106" i="21"/>
  <c r="BO106" i="21"/>
  <c r="W106" i="21"/>
  <c r="M106" i="21"/>
  <c r="C106" i="21"/>
  <c r="CP105" i="21"/>
  <c r="BO105" i="21"/>
  <c r="W105" i="21"/>
  <c r="M105" i="21"/>
  <c r="C105" i="21"/>
  <c r="CP104" i="21"/>
  <c r="BO104" i="21"/>
  <c r="W104" i="21"/>
  <c r="M104" i="21"/>
  <c r="C104" i="21"/>
  <c r="CP103" i="21"/>
  <c r="BO103" i="21"/>
  <c r="W103" i="21"/>
  <c r="M103" i="21"/>
  <c r="C103" i="21"/>
  <c r="CP102" i="21"/>
  <c r="BO102" i="21"/>
  <c r="W102" i="21"/>
  <c r="M102" i="21"/>
  <c r="C102" i="21"/>
  <c r="CP101" i="21"/>
  <c r="BO101" i="21"/>
  <c r="W101" i="21"/>
  <c r="M101" i="21"/>
  <c r="C101" i="21"/>
  <c r="CP100" i="21"/>
  <c r="BO100" i="21"/>
  <c r="W100" i="21"/>
  <c r="M100" i="21"/>
  <c r="C100" i="21"/>
  <c r="CP99" i="21"/>
  <c r="BO99" i="21"/>
  <c r="W99" i="21"/>
  <c r="M99" i="21"/>
  <c r="C99" i="21"/>
  <c r="CP98" i="21"/>
  <c r="BO98" i="21"/>
  <c r="W98" i="21"/>
  <c r="M98" i="21"/>
  <c r="C98" i="21"/>
  <c r="CP97" i="21"/>
  <c r="BO97" i="21"/>
  <c r="W97" i="21"/>
  <c r="M97" i="21"/>
  <c r="C97" i="21"/>
  <c r="CP96" i="21"/>
  <c r="BO96" i="21"/>
  <c r="W96" i="21"/>
  <c r="M96" i="21"/>
  <c r="C96" i="21"/>
  <c r="CP95" i="21"/>
  <c r="BO95" i="21"/>
  <c r="W95" i="21"/>
  <c r="M95" i="21"/>
  <c r="C95" i="21"/>
  <c r="CP94" i="21"/>
  <c r="BO94" i="21"/>
  <c r="W94" i="21"/>
  <c r="M94" i="21"/>
  <c r="C94" i="21"/>
  <c r="CP93" i="21"/>
  <c r="BO93" i="21"/>
  <c r="W93" i="21"/>
  <c r="M93" i="21"/>
  <c r="C93" i="21"/>
  <c r="CP92" i="21"/>
  <c r="BO92" i="21"/>
  <c r="W92" i="21"/>
  <c r="M92" i="21"/>
  <c r="C92" i="21"/>
  <c r="CP91" i="21"/>
  <c r="BO91" i="21"/>
  <c r="W91" i="21"/>
  <c r="M91" i="21"/>
  <c r="C91" i="21"/>
  <c r="CP90" i="21"/>
  <c r="BO90" i="21"/>
  <c r="W90" i="21"/>
  <c r="M90" i="21"/>
  <c r="C90" i="21"/>
  <c r="CP89" i="21"/>
  <c r="BO89" i="21"/>
  <c r="W89" i="21"/>
  <c r="M89" i="21"/>
  <c r="C89" i="21"/>
  <c r="CP88" i="21"/>
  <c r="BO88" i="21"/>
  <c r="W88" i="21"/>
  <c r="M88" i="21"/>
  <c r="C88" i="21"/>
  <c r="CP87" i="21"/>
  <c r="BO87" i="21"/>
  <c r="W87" i="21"/>
  <c r="M87" i="21"/>
  <c r="C87" i="21"/>
  <c r="CP86" i="21"/>
  <c r="BO86" i="21"/>
  <c r="W86" i="21"/>
  <c r="M86" i="21"/>
  <c r="C86" i="21"/>
  <c r="CP85" i="21"/>
  <c r="BO85" i="21"/>
  <c r="W85" i="21"/>
  <c r="M85" i="21"/>
  <c r="C85" i="21"/>
  <c r="CP84" i="21"/>
  <c r="BO84" i="21"/>
  <c r="W84" i="21"/>
  <c r="M84" i="21"/>
  <c r="C84" i="21"/>
  <c r="CP83" i="21"/>
  <c r="BO83" i="21"/>
  <c r="W83" i="21"/>
  <c r="M83" i="21"/>
  <c r="C83" i="21"/>
  <c r="CP82" i="21"/>
  <c r="BO82" i="21"/>
  <c r="W82" i="21"/>
  <c r="M82" i="21"/>
  <c r="C82" i="21"/>
  <c r="CP81" i="21"/>
  <c r="BO81" i="21"/>
  <c r="W81" i="21"/>
  <c r="M81" i="21"/>
  <c r="C81" i="21"/>
  <c r="CP80" i="21"/>
  <c r="BO80" i="21"/>
  <c r="W80" i="21"/>
  <c r="M80" i="21"/>
  <c r="C80" i="21"/>
  <c r="CP79" i="21"/>
  <c r="BO79" i="21"/>
  <c r="W79" i="21"/>
  <c r="M79" i="21"/>
  <c r="C79" i="21"/>
  <c r="CP78" i="21"/>
  <c r="BO78" i="21"/>
  <c r="W78" i="21"/>
  <c r="M78" i="21"/>
  <c r="C78" i="21"/>
  <c r="CP77" i="21"/>
  <c r="BO77" i="21"/>
  <c r="W77" i="21"/>
  <c r="M77" i="21"/>
  <c r="C77" i="21"/>
  <c r="CP76" i="21"/>
  <c r="BO76" i="21"/>
  <c r="W76" i="21"/>
  <c r="M76" i="21"/>
  <c r="C76" i="21"/>
  <c r="CP75" i="21"/>
  <c r="BO75" i="21"/>
  <c r="W75" i="21"/>
  <c r="M75" i="21"/>
  <c r="C75" i="21"/>
  <c r="CP74" i="21"/>
  <c r="BO74" i="21"/>
  <c r="W74" i="21"/>
  <c r="M74" i="21"/>
  <c r="C74" i="21"/>
  <c r="CP73" i="21"/>
  <c r="BO73" i="21"/>
  <c r="W73" i="21"/>
  <c r="M73" i="21"/>
  <c r="C73" i="21"/>
  <c r="CP72" i="21"/>
  <c r="BO72" i="21"/>
  <c r="W72" i="21"/>
  <c r="M72" i="21"/>
  <c r="C72" i="21"/>
  <c r="CP71" i="21"/>
  <c r="BO71" i="21"/>
  <c r="W71" i="21"/>
  <c r="M71" i="21"/>
  <c r="C71" i="21"/>
  <c r="CP70" i="21"/>
  <c r="BO70" i="21"/>
  <c r="W70" i="21"/>
  <c r="M70" i="21"/>
  <c r="C70" i="21"/>
  <c r="CP69" i="21"/>
  <c r="BO69" i="21"/>
  <c r="W69" i="21"/>
  <c r="M69" i="21"/>
  <c r="C69" i="21"/>
  <c r="CP68" i="21"/>
  <c r="BO68" i="21"/>
  <c r="W68" i="21"/>
  <c r="M68" i="21"/>
  <c r="C68" i="21"/>
  <c r="CP67" i="21"/>
  <c r="BO67" i="21"/>
  <c r="W67" i="21"/>
  <c r="M67" i="21"/>
  <c r="C67" i="21"/>
  <c r="CP66" i="21"/>
  <c r="BO66" i="21"/>
  <c r="W66" i="21"/>
  <c r="M66" i="21"/>
  <c r="C66" i="21"/>
  <c r="CP65" i="21"/>
  <c r="BO65" i="21"/>
  <c r="W65" i="21"/>
  <c r="M65" i="21"/>
  <c r="C65" i="21"/>
  <c r="CP64" i="21"/>
  <c r="BO64" i="21"/>
  <c r="W64" i="21"/>
  <c r="M64" i="21"/>
  <c r="C64" i="21"/>
  <c r="CP63" i="21"/>
  <c r="BO63" i="21"/>
  <c r="W63" i="21"/>
  <c r="M63" i="21"/>
  <c r="C63" i="21"/>
  <c r="CP62" i="21"/>
  <c r="BO62" i="21"/>
  <c r="W62" i="21"/>
  <c r="M62" i="21"/>
  <c r="C62" i="21"/>
  <c r="CP61" i="21"/>
  <c r="BO61" i="21"/>
  <c r="W61" i="21"/>
  <c r="M61" i="21"/>
  <c r="C61" i="21"/>
  <c r="CP60" i="21"/>
  <c r="BO60" i="21"/>
  <c r="W60" i="21"/>
  <c r="M60" i="21"/>
  <c r="C60" i="21"/>
  <c r="CP59" i="21"/>
  <c r="BO59" i="21"/>
  <c r="W59" i="21"/>
  <c r="M59" i="21"/>
  <c r="C59" i="21"/>
  <c r="CP58" i="21"/>
  <c r="BO58" i="21"/>
  <c r="W58" i="21"/>
  <c r="M58" i="21"/>
  <c r="C58" i="21"/>
  <c r="CP57" i="21"/>
  <c r="BO57" i="21"/>
  <c r="W57" i="21"/>
  <c r="M57" i="21"/>
  <c r="C57" i="21"/>
  <c r="CP56" i="21"/>
  <c r="BO56" i="21"/>
  <c r="W56" i="21"/>
  <c r="M56" i="21"/>
  <c r="C56" i="21"/>
  <c r="CP55" i="21"/>
  <c r="BO55" i="21"/>
  <c r="W55" i="21"/>
  <c r="M55" i="21"/>
  <c r="C55" i="21"/>
  <c r="CP54" i="21"/>
  <c r="BO54" i="21"/>
  <c r="W54" i="21"/>
  <c r="M54" i="21"/>
  <c r="C54" i="21"/>
  <c r="CP53" i="21"/>
  <c r="BO53" i="21"/>
  <c r="W53" i="21"/>
  <c r="M53" i="21"/>
  <c r="C53" i="21"/>
  <c r="CP52" i="21"/>
  <c r="BO52" i="21"/>
  <c r="W52" i="21"/>
  <c r="M52" i="21"/>
  <c r="C52" i="21"/>
  <c r="CP51" i="21"/>
  <c r="BO51" i="21"/>
  <c r="W51" i="21"/>
  <c r="M51" i="21"/>
  <c r="C51" i="21"/>
  <c r="CP50" i="21"/>
  <c r="BO50" i="21"/>
  <c r="W50" i="21"/>
  <c r="M50" i="21"/>
  <c r="C50" i="21"/>
  <c r="CP49" i="21"/>
  <c r="BO49" i="21"/>
  <c r="W49" i="21"/>
  <c r="M49" i="21"/>
  <c r="C49" i="21"/>
  <c r="CP48" i="21"/>
  <c r="BO48" i="21"/>
  <c r="W48" i="21"/>
  <c r="M48" i="21"/>
  <c r="C48" i="21"/>
  <c r="CP47" i="21"/>
  <c r="BO47" i="21"/>
  <c r="W47" i="21"/>
  <c r="M47" i="21"/>
  <c r="C47" i="21"/>
  <c r="CP46" i="21"/>
  <c r="BO46" i="21"/>
  <c r="W46" i="21"/>
  <c r="M46" i="21"/>
  <c r="C46" i="21"/>
  <c r="CP45" i="21"/>
  <c r="BO45" i="21"/>
  <c r="W45" i="21"/>
  <c r="M45" i="21"/>
  <c r="C45" i="21"/>
  <c r="CP44" i="21"/>
  <c r="BO44" i="21"/>
  <c r="W44" i="21"/>
  <c r="M44" i="21"/>
  <c r="C44" i="21"/>
  <c r="CP43" i="21"/>
  <c r="BO43" i="21"/>
  <c r="W43" i="21"/>
  <c r="M43" i="21"/>
  <c r="C43" i="21"/>
  <c r="CP42" i="21"/>
  <c r="BO42" i="21"/>
  <c r="W42" i="21"/>
  <c r="M42" i="21"/>
  <c r="C42" i="21"/>
  <c r="CP41" i="21"/>
  <c r="BO41" i="21"/>
  <c r="W41" i="21"/>
  <c r="M41" i="21"/>
  <c r="C41" i="21"/>
  <c r="CP40" i="21"/>
  <c r="BO40" i="21"/>
  <c r="W40" i="21"/>
  <c r="M40" i="21"/>
  <c r="C40" i="21"/>
  <c r="CP39" i="21"/>
  <c r="BO39" i="21"/>
  <c r="W39" i="21"/>
  <c r="M39" i="21"/>
  <c r="C39" i="21"/>
  <c r="CP38" i="21"/>
  <c r="BO38" i="21"/>
  <c r="W38" i="21"/>
  <c r="M38" i="21"/>
  <c r="C38" i="21"/>
  <c r="CP37" i="21"/>
  <c r="BO37" i="21"/>
  <c r="W37" i="21"/>
  <c r="M37" i="21"/>
  <c r="C37" i="21"/>
  <c r="CP36" i="21"/>
  <c r="BO36" i="21"/>
  <c r="W36" i="21"/>
  <c r="M36" i="21"/>
  <c r="C36" i="21"/>
  <c r="CP35" i="21"/>
  <c r="BO35" i="21"/>
  <c r="W35" i="21"/>
  <c r="M35" i="21"/>
  <c r="C35" i="21"/>
  <c r="CP34" i="21"/>
  <c r="BO34" i="21"/>
  <c r="W34" i="21"/>
  <c r="M34" i="21"/>
  <c r="C34" i="21"/>
  <c r="CP33" i="21"/>
  <c r="BO33" i="21"/>
  <c r="W33" i="21"/>
  <c r="M33" i="21"/>
  <c r="C33" i="21"/>
  <c r="CP32" i="21"/>
  <c r="BO32" i="21"/>
  <c r="W32" i="21"/>
  <c r="M32" i="21"/>
  <c r="C32" i="21"/>
  <c r="CP31" i="21"/>
  <c r="BO31" i="21"/>
  <c r="W31" i="21"/>
  <c r="M31" i="21"/>
  <c r="C31" i="21"/>
  <c r="CP30" i="21"/>
  <c r="BO30" i="21"/>
  <c r="W30" i="21"/>
  <c r="M30" i="21"/>
  <c r="C30" i="21"/>
  <c r="CP29" i="21"/>
  <c r="BO29" i="21"/>
  <c r="W29" i="21"/>
  <c r="M29" i="21"/>
  <c r="C29" i="21"/>
  <c r="CP28" i="21"/>
  <c r="BO28" i="21"/>
  <c r="W28" i="21"/>
  <c r="M28" i="21"/>
  <c r="C28" i="21"/>
  <c r="CP27" i="21"/>
  <c r="BO27" i="21"/>
  <c r="W27" i="21"/>
  <c r="M27" i="21"/>
  <c r="C27" i="21"/>
  <c r="CP26" i="21"/>
  <c r="BO26" i="21"/>
  <c r="W26" i="21"/>
  <c r="M26" i="21"/>
  <c r="C26" i="21"/>
  <c r="CP25" i="21"/>
  <c r="BO25" i="21"/>
  <c r="W25" i="21"/>
  <c r="M25" i="21"/>
  <c r="C25" i="21"/>
  <c r="CP24" i="21"/>
  <c r="BO24" i="21"/>
  <c r="W24" i="21"/>
  <c r="M24" i="21"/>
  <c r="C24" i="21"/>
  <c r="CP23" i="21"/>
  <c r="BO23" i="21"/>
  <c r="W23" i="21"/>
  <c r="M23" i="21"/>
  <c r="C23" i="21"/>
  <c r="CP22" i="21"/>
  <c r="BO22" i="21"/>
  <c r="W22" i="21"/>
  <c r="M22" i="21"/>
  <c r="C22" i="21"/>
  <c r="CP21" i="21"/>
  <c r="BO21" i="21"/>
  <c r="W21" i="21"/>
  <c r="M21" i="21"/>
  <c r="C21" i="21"/>
  <c r="CP20" i="21"/>
  <c r="BO20" i="21"/>
  <c r="W20" i="21"/>
  <c r="M20" i="21"/>
  <c r="C20" i="21"/>
  <c r="CP19" i="21"/>
  <c r="BO19" i="21"/>
  <c r="W19" i="21"/>
  <c r="M19" i="21"/>
  <c r="C19" i="21"/>
  <c r="CP18" i="21"/>
  <c r="BO18" i="21"/>
  <c r="W18" i="21"/>
  <c r="M18" i="21"/>
  <c r="C18" i="21"/>
  <c r="CP17" i="21"/>
  <c r="BO17" i="21"/>
  <c r="W17" i="21"/>
  <c r="M17" i="21"/>
  <c r="C17" i="21"/>
  <c r="CP16" i="21"/>
  <c r="BR16" i="21"/>
  <c r="BS16" i="21" s="1"/>
  <c r="BO16" i="21"/>
  <c r="BE16" i="21"/>
  <c r="AZ16" i="21"/>
  <c r="W16" i="21"/>
  <c r="U16" i="21"/>
  <c r="M16" i="21"/>
  <c r="L16" i="21"/>
  <c r="N16" i="21" s="1"/>
  <c r="T16" i="21" s="1"/>
  <c r="C16" i="21"/>
  <c r="A16" i="21"/>
  <c r="AT16" i="21" s="1"/>
  <c r="BT16" i="21" s="1"/>
  <c r="CP15" i="21"/>
  <c r="CH15" i="21"/>
  <c r="CG15" i="21"/>
  <c r="CJ15" i="21" s="1"/>
  <c r="BR15" i="21"/>
  <c r="BO15" i="21"/>
  <c r="BK15" i="21"/>
  <c r="AT15" i="21"/>
  <c r="CA15" i="21" s="1"/>
  <c r="CB15" i="21" s="1"/>
  <c r="Y15" i="21"/>
  <c r="AC15" i="21" s="1"/>
  <c r="W15" i="21"/>
  <c r="V15" i="21"/>
  <c r="X15" i="21" s="1"/>
  <c r="M15" i="21"/>
  <c r="O15" i="21" s="1"/>
  <c r="L15" i="21"/>
  <c r="E15" i="21"/>
  <c r="H15" i="21" s="1"/>
  <c r="D15" i="21"/>
  <c r="G15" i="21" s="1"/>
  <c r="C15" i="21"/>
  <c r="B15" i="21"/>
  <c r="AE6" i="21"/>
  <c r="G6" i="21"/>
  <c r="D4" i="21"/>
  <c r="BO20" i="17"/>
  <c r="BO16" i="17"/>
  <c r="W137" i="20"/>
  <c r="M137" i="20"/>
  <c r="C137" i="20"/>
  <c r="W136" i="20"/>
  <c r="M136" i="20"/>
  <c r="C136" i="20"/>
  <c r="CP135" i="20"/>
  <c r="BO135" i="20"/>
  <c r="W135" i="20"/>
  <c r="M135" i="20"/>
  <c r="C135" i="20"/>
  <c r="CP134" i="20"/>
  <c r="BO134" i="20"/>
  <c r="W134" i="20"/>
  <c r="M134" i="20"/>
  <c r="C134" i="20"/>
  <c r="CP133" i="20"/>
  <c r="BO133" i="20"/>
  <c r="W133" i="20"/>
  <c r="M133" i="20"/>
  <c r="C133" i="20"/>
  <c r="CP132" i="20"/>
  <c r="BO132" i="20"/>
  <c r="W132" i="20"/>
  <c r="M132" i="20"/>
  <c r="C132" i="20"/>
  <c r="CP131" i="20"/>
  <c r="BO131" i="20"/>
  <c r="W131" i="20"/>
  <c r="M131" i="20"/>
  <c r="C131" i="20"/>
  <c r="CP130" i="20"/>
  <c r="BO130" i="20"/>
  <c r="W130" i="20"/>
  <c r="M130" i="20"/>
  <c r="C130" i="20"/>
  <c r="CP129" i="20"/>
  <c r="BO129" i="20"/>
  <c r="W129" i="20"/>
  <c r="M129" i="20"/>
  <c r="C129" i="20"/>
  <c r="CP128" i="20"/>
  <c r="BO128" i="20"/>
  <c r="W128" i="20"/>
  <c r="M128" i="20"/>
  <c r="C128" i="20"/>
  <c r="CP127" i="20"/>
  <c r="BO127" i="20"/>
  <c r="W127" i="20"/>
  <c r="M127" i="20"/>
  <c r="C127" i="20"/>
  <c r="CP126" i="20"/>
  <c r="BO126" i="20"/>
  <c r="W126" i="20"/>
  <c r="M126" i="20"/>
  <c r="C126" i="20"/>
  <c r="CP125" i="20"/>
  <c r="BO125" i="20"/>
  <c r="W125" i="20"/>
  <c r="M125" i="20"/>
  <c r="C125" i="20"/>
  <c r="CP124" i="20"/>
  <c r="BO124" i="20"/>
  <c r="W124" i="20"/>
  <c r="M124" i="20"/>
  <c r="C124" i="20"/>
  <c r="CP123" i="20"/>
  <c r="BO123" i="20"/>
  <c r="W123" i="20"/>
  <c r="M123" i="20"/>
  <c r="C123" i="20"/>
  <c r="CP122" i="20"/>
  <c r="BO122" i="20"/>
  <c r="W122" i="20"/>
  <c r="M122" i="20"/>
  <c r="C122" i="20"/>
  <c r="CP121" i="20"/>
  <c r="BO121" i="20"/>
  <c r="W121" i="20"/>
  <c r="M121" i="20"/>
  <c r="C121" i="20"/>
  <c r="CP120" i="20"/>
  <c r="BO120" i="20"/>
  <c r="W120" i="20"/>
  <c r="M120" i="20"/>
  <c r="C120" i="20"/>
  <c r="CP119" i="20"/>
  <c r="BO119" i="20"/>
  <c r="W119" i="20"/>
  <c r="M119" i="20"/>
  <c r="C119" i="20"/>
  <c r="CP118" i="20"/>
  <c r="BO118" i="20"/>
  <c r="W118" i="20"/>
  <c r="M118" i="20"/>
  <c r="C118" i="20"/>
  <c r="CP117" i="20"/>
  <c r="BO117" i="20"/>
  <c r="W117" i="20"/>
  <c r="M117" i="20"/>
  <c r="C117" i="20"/>
  <c r="CP116" i="20"/>
  <c r="BO116" i="20"/>
  <c r="W116" i="20"/>
  <c r="M116" i="20"/>
  <c r="C116" i="20"/>
  <c r="CP115" i="20"/>
  <c r="BO115" i="20"/>
  <c r="W115" i="20"/>
  <c r="M115" i="20"/>
  <c r="C115" i="20"/>
  <c r="CP114" i="20"/>
  <c r="BO114" i="20"/>
  <c r="W114" i="20"/>
  <c r="M114" i="20"/>
  <c r="C114" i="20"/>
  <c r="CP113" i="20"/>
  <c r="BO113" i="20"/>
  <c r="W113" i="20"/>
  <c r="M113" i="20"/>
  <c r="C113" i="20"/>
  <c r="CP112" i="20"/>
  <c r="BO112" i="20"/>
  <c r="W112" i="20"/>
  <c r="M112" i="20"/>
  <c r="C112" i="20"/>
  <c r="CP111" i="20"/>
  <c r="BO111" i="20"/>
  <c r="W111" i="20"/>
  <c r="M111" i="20"/>
  <c r="C111" i="20"/>
  <c r="CP110" i="20"/>
  <c r="BO110" i="20"/>
  <c r="W110" i="20"/>
  <c r="M110" i="20"/>
  <c r="C110" i="20"/>
  <c r="CP109" i="20"/>
  <c r="BO109" i="20"/>
  <c r="W109" i="20"/>
  <c r="M109" i="20"/>
  <c r="C109" i="20"/>
  <c r="CP108" i="20"/>
  <c r="BO108" i="20"/>
  <c r="W108" i="20"/>
  <c r="M108" i="20"/>
  <c r="C108" i="20"/>
  <c r="CP107" i="20"/>
  <c r="BO107" i="20"/>
  <c r="W107" i="20"/>
  <c r="M107" i="20"/>
  <c r="C107" i="20"/>
  <c r="CP106" i="20"/>
  <c r="BO106" i="20"/>
  <c r="W106" i="20"/>
  <c r="M106" i="20"/>
  <c r="C106" i="20"/>
  <c r="CP105" i="20"/>
  <c r="BO105" i="20"/>
  <c r="W105" i="20"/>
  <c r="M105" i="20"/>
  <c r="C105" i="20"/>
  <c r="CP104" i="20"/>
  <c r="BO104" i="20"/>
  <c r="W104" i="20"/>
  <c r="M104" i="20"/>
  <c r="C104" i="20"/>
  <c r="CP103" i="20"/>
  <c r="BO103" i="20"/>
  <c r="W103" i="20"/>
  <c r="M103" i="20"/>
  <c r="C103" i="20"/>
  <c r="CP102" i="20"/>
  <c r="BO102" i="20"/>
  <c r="W102" i="20"/>
  <c r="M102" i="20"/>
  <c r="C102" i="20"/>
  <c r="CP101" i="20"/>
  <c r="BO101" i="20"/>
  <c r="W101" i="20"/>
  <c r="M101" i="20"/>
  <c r="C101" i="20"/>
  <c r="CP100" i="20"/>
  <c r="BO100" i="20"/>
  <c r="W100" i="20"/>
  <c r="M100" i="20"/>
  <c r="C100" i="20"/>
  <c r="CP99" i="20"/>
  <c r="BO99" i="20"/>
  <c r="W99" i="20"/>
  <c r="M99" i="20"/>
  <c r="C99" i="20"/>
  <c r="CP98" i="20"/>
  <c r="BO98" i="20"/>
  <c r="W98" i="20"/>
  <c r="M98" i="20"/>
  <c r="C98" i="20"/>
  <c r="CP97" i="20"/>
  <c r="BO97" i="20"/>
  <c r="W97" i="20"/>
  <c r="M97" i="20"/>
  <c r="C97" i="20"/>
  <c r="CP96" i="20"/>
  <c r="BO96" i="20"/>
  <c r="W96" i="20"/>
  <c r="M96" i="20"/>
  <c r="C96" i="20"/>
  <c r="CP95" i="20"/>
  <c r="BO95" i="20"/>
  <c r="W95" i="20"/>
  <c r="M95" i="20"/>
  <c r="C95" i="20"/>
  <c r="CP94" i="20"/>
  <c r="BO94" i="20"/>
  <c r="W94" i="20"/>
  <c r="M94" i="20"/>
  <c r="C94" i="20"/>
  <c r="CP93" i="20"/>
  <c r="BO93" i="20"/>
  <c r="W93" i="20"/>
  <c r="M93" i="20"/>
  <c r="C93" i="20"/>
  <c r="CP92" i="20"/>
  <c r="BO92" i="20"/>
  <c r="W92" i="20"/>
  <c r="M92" i="20"/>
  <c r="C92" i="20"/>
  <c r="CP91" i="20"/>
  <c r="BO91" i="20"/>
  <c r="W91" i="20"/>
  <c r="M91" i="20"/>
  <c r="C91" i="20"/>
  <c r="CP90" i="20"/>
  <c r="BO90" i="20"/>
  <c r="W90" i="20"/>
  <c r="M90" i="20"/>
  <c r="C90" i="20"/>
  <c r="CP89" i="20"/>
  <c r="BO89" i="20"/>
  <c r="W89" i="20"/>
  <c r="M89" i="20"/>
  <c r="C89" i="20"/>
  <c r="CP88" i="20"/>
  <c r="BO88" i="20"/>
  <c r="W88" i="20"/>
  <c r="M88" i="20"/>
  <c r="C88" i="20"/>
  <c r="CP87" i="20"/>
  <c r="BO87" i="20"/>
  <c r="W87" i="20"/>
  <c r="M87" i="20"/>
  <c r="C87" i="20"/>
  <c r="CP86" i="20"/>
  <c r="BO86" i="20"/>
  <c r="W86" i="20"/>
  <c r="M86" i="20"/>
  <c r="C86" i="20"/>
  <c r="CP85" i="20"/>
  <c r="BO85" i="20"/>
  <c r="W85" i="20"/>
  <c r="M85" i="20"/>
  <c r="C85" i="20"/>
  <c r="CP84" i="20"/>
  <c r="BO84" i="20"/>
  <c r="W84" i="20"/>
  <c r="M84" i="20"/>
  <c r="C84" i="20"/>
  <c r="CP83" i="20"/>
  <c r="BO83" i="20"/>
  <c r="W83" i="20"/>
  <c r="M83" i="20"/>
  <c r="C83" i="20"/>
  <c r="CP82" i="20"/>
  <c r="BO82" i="20"/>
  <c r="W82" i="20"/>
  <c r="M82" i="20"/>
  <c r="C82" i="20"/>
  <c r="CP81" i="20"/>
  <c r="BO81" i="20"/>
  <c r="W81" i="20"/>
  <c r="M81" i="20"/>
  <c r="C81" i="20"/>
  <c r="CP80" i="20"/>
  <c r="BO80" i="20"/>
  <c r="W80" i="20"/>
  <c r="M80" i="20"/>
  <c r="C80" i="20"/>
  <c r="CP79" i="20"/>
  <c r="BO79" i="20"/>
  <c r="W79" i="20"/>
  <c r="M79" i="20"/>
  <c r="C79" i="20"/>
  <c r="CP78" i="20"/>
  <c r="BO78" i="20"/>
  <c r="W78" i="20"/>
  <c r="M78" i="20"/>
  <c r="C78" i="20"/>
  <c r="CP77" i="20"/>
  <c r="BO77" i="20"/>
  <c r="W77" i="20"/>
  <c r="M77" i="20"/>
  <c r="C77" i="20"/>
  <c r="CP76" i="20"/>
  <c r="BO76" i="20"/>
  <c r="W76" i="20"/>
  <c r="M76" i="20"/>
  <c r="C76" i="20"/>
  <c r="CP75" i="20"/>
  <c r="BO75" i="20"/>
  <c r="W75" i="20"/>
  <c r="M75" i="20"/>
  <c r="C75" i="20"/>
  <c r="CP74" i="20"/>
  <c r="BO74" i="20"/>
  <c r="W74" i="20"/>
  <c r="M74" i="20"/>
  <c r="C74" i="20"/>
  <c r="CP73" i="20"/>
  <c r="BO73" i="20"/>
  <c r="W73" i="20"/>
  <c r="M73" i="20"/>
  <c r="C73" i="20"/>
  <c r="CP72" i="20"/>
  <c r="BO72" i="20"/>
  <c r="W72" i="20"/>
  <c r="M72" i="20"/>
  <c r="C72" i="20"/>
  <c r="CP71" i="20"/>
  <c r="BO71" i="20"/>
  <c r="W71" i="20"/>
  <c r="M71" i="20"/>
  <c r="C71" i="20"/>
  <c r="CP70" i="20"/>
  <c r="BO70" i="20"/>
  <c r="W70" i="20"/>
  <c r="M70" i="20"/>
  <c r="C70" i="20"/>
  <c r="CP69" i="20"/>
  <c r="BO69" i="20"/>
  <c r="W69" i="20"/>
  <c r="M69" i="20"/>
  <c r="C69" i="20"/>
  <c r="CP68" i="20"/>
  <c r="BO68" i="20"/>
  <c r="W68" i="20"/>
  <c r="M68" i="20"/>
  <c r="C68" i="20"/>
  <c r="CP67" i="20"/>
  <c r="BO67" i="20"/>
  <c r="W67" i="20"/>
  <c r="M67" i="20"/>
  <c r="C67" i="20"/>
  <c r="CP66" i="20"/>
  <c r="BO66" i="20"/>
  <c r="W66" i="20"/>
  <c r="M66" i="20"/>
  <c r="C66" i="20"/>
  <c r="CP65" i="20"/>
  <c r="BO65" i="20"/>
  <c r="W65" i="20"/>
  <c r="M65" i="20"/>
  <c r="C65" i="20"/>
  <c r="CP64" i="20"/>
  <c r="BO64" i="20"/>
  <c r="W64" i="20"/>
  <c r="M64" i="20"/>
  <c r="C64" i="20"/>
  <c r="CP63" i="20"/>
  <c r="BO63" i="20"/>
  <c r="W63" i="20"/>
  <c r="M63" i="20"/>
  <c r="C63" i="20"/>
  <c r="CP62" i="20"/>
  <c r="BO62" i="20"/>
  <c r="W62" i="20"/>
  <c r="M62" i="20"/>
  <c r="C62" i="20"/>
  <c r="CP61" i="20"/>
  <c r="BO61" i="20"/>
  <c r="W61" i="20"/>
  <c r="M61" i="20"/>
  <c r="C61" i="20"/>
  <c r="CP60" i="20"/>
  <c r="BO60" i="20"/>
  <c r="W60" i="20"/>
  <c r="M60" i="20"/>
  <c r="C60" i="20"/>
  <c r="CP59" i="20"/>
  <c r="BO59" i="20"/>
  <c r="W59" i="20"/>
  <c r="M59" i="20"/>
  <c r="C59" i="20"/>
  <c r="CP58" i="20"/>
  <c r="BO58" i="20"/>
  <c r="W58" i="20"/>
  <c r="M58" i="20"/>
  <c r="C58" i="20"/>
  <c r="CP57" i="20"/>
  <c r="BO57" i="20"/>
  <c r="W57" i="20"/>
  <c r="M57" i="20"/>
  <c r="C57" i="20"/>
  <c r="CP56" i="20"/>
  <c r="BO56" i="20"/>
  <c r="W56" i="20"/>
  <c r="M56" i="20"/>
  <c r="C56" i="20"/>
  <c r="CP55" i="20"/>
  <c r="BO55" i="20"/>
  <c r="W55" i="20"/>
  <c r="M55" i="20"/>
  <c r="C55" i="20"/>
  <c r="CP54" i="20"/>
  <c r="BO54" i="20"/>
  <c r="W54" i="20"/>
  <c r="M54" i="20"/>
  <c r="C54" i="20"/>
  <c r="CP53" i="20"/>
  <c r="BO53" i="20"/>
  <c r="W53" i="20"/>
  <c r="M53" i="20"/>
  <c r="C53" i="20"/>
  <c r="CP52" i="20"/>
  <c r="BO52" i="20"/>
  <c r="W52" i="20"/>
  <c r="M52" i="20"/>
  <c r="C52" i="20"/>
  <c r="CP51" i="20"/>
  <c r="BO51" i="20"/>
  <c r="W51" i="20"/>
  <c r="M51" i="20"/>
  <c r="C51" i="20"/>
  <c r="CP50" i="20"/>
  <c r="BO50" i="20"/>
  <c r="W50" i="20"/>
  <c r="M50" i="20"/>
  <c r="C50" i="20"/>
  <c r="CP49" i="20"/>
  <c r="BO49" i="20"/>
  <c r="W49" i="20"/>
  <c r="M49" i="20"/>
  <c r="C49" i="20"/>
  <c r="CP48" i="20"/>
  <c r="BO48" i="20"/>
  <c r="W48" i="20"/>
  <c r="M48" i="20"/>
  <c r="C48" i="20"/>
  <c r="CP47" i="20"/>
  <c r="BO47" i="20"/>
  <c r="W47" i="20"/>
  <c r="M47" i="20"/>
  <c r="C47" i="20"/>
  <c r="CP46" i="20"/>
  <c r="BO46" i="20"/>
  <c r="W46" i="20"/>
  <c r="M46" i="20"/>
  <c r="C46" i="20"/>
  <c r="CP45" i="20"/>
  <c r="BO45" i="20"/>
  <c r="W45" i="20"/>
  <c r="M45" i="20"/>
  <c r="C45" i="20"/>
  <c r="CP44" i="20"/>
  <c r="BO44" i="20"/>
  <c r="W44" i="20"/>
  <c r="M44" i="20"/>
  <c r="C44" i="20"/>
  <c r="CP43" i="20"/>
  <c r="BO43" i="20"/>
  <c r="W43" i="20"/>
  <c r="M43" i="20"/>
  <c r="C43" i="20"/>
  <c r="CP42" i="20"/>
  <c r="BO42" i="20"/>
  <c r="W42" i="20"/>
  <c r="M42" i="20"/>
  <c r="C42" i="20"/>
  <c r="CP41" i="20"/>
  <c r="BO41" i="20"/>
  <c r="W41" i="20"/>
  <c r="M41" i="20"/>
  <c r="C41" i="20"/>
  <c r="CP40" i="20"/>
  <c r="BO40" i="20"/>
  <c r="W40" i="20"/>
  <c r="M40" i="20"/>
  <c r="C40" i="20"/>
  <c r="CP39" i="20"/>
  <c r="BO39" i="20"/>
  <c r="W39" i="20"/>
  <c r="M39" i="20"/>
  <c r="C39" i="20"/>
  <c r="CP38" i="20"/>
  <c r="BO38" i="20"/>
  <c r="W38" i="20"/>
  <c r="M38" i="20"/>
  <c r="C38" i="20"/>
  <c r="CP37" i="20"/>
  <c r="BO37" i="20"/>
  <c r="W37" i="20"/>
  <c r="M37" i="20"/>
  <c r="C37" i="20"/>
  <c r="CP36" i="20"/>
  <c r="BO36" i="20"/>
  <c r="W36" i="20"/>
  <c r="M36" i="20"/>
  <c r="C36" i="20"/>
  <c r="CP35" i="20"/>
  <c r="BO35" i="20"/>
  <c r="W35" i="20"/>
  <c r="M35" i="20"/>
  <c r="C35" i="20"/>
  <c r="CP34" i="20"/>
  <c r="BO34" i="20"/>
  <c r="W34" i="20"/>
  <c r="M34" i="20"/>
  <c r="C34" i="20"/>
  <c r="CP33" i="20"/>
  <c r="BO33" i="20"/>
  <c r="W33" i="20"/>
  <c r="M33" i="20"/>
  <c r="C33" i="20"/>
  <c r="CP32" i="20"/>
  <c r="BO32" i="20"/>
  <c r="W32" i="20"/>
  <c r="M32" i="20"/>
  <c r="C32" i="20"/>
  <c r="CP31" i="20"/>
  <c r="BO31" i="20"/>
  <c r="W31" i="20"/>
  <c r="M31" i="20"/>
  <c r="C31" i="20"/>
  <c r="CP30" i="20"/>
  <c r="BO30" i="20"/>
  <c r="W30" i="20"/>
  <c r="M30" i="20"/>
  <c r="C30" i="20"/>
  <c r="CP29" i="20"/>
  <c r="BO29" i="20"/>
  <c r="W29" i="20"/>
  <c r="M29" i="20"/>
  <c r="C29" i="20"/>
  <c r="CP28" i="20"/>
  <c r="BO28" i="20"/>
  <c r="W28" i="20"/>
  <c r="M28" i="20"/>
  <c r="C28" i="20"/>
  <c r="CP27" i="20"/>
  <c r="BO27" i="20"/>
  <c r="W27" i="20"/>
  <c r="M27" i="20"/>
  <c r="C27" i="20"/>
  <c r="CP26" i="20"/>
  <c r="BO26" i="20"/>
  <c r="W26" i="20"/>
  <c r="M26" i="20"/>
  <c r="C26" i="20"/>
  <c r="CP25" i="20"/>
  <c r="BO25" i="20"/>
  <c r="W25" i="20"/>
  <c r="M25" i="20"/>
  <c r="C25" i="20"/>
  <c r="CP24" i="20"/>
  <c r="BO24" i="20"/>
  <c r="W24" i="20"/>
  <c r="M24" i="20"/>
  <c r="C24" i="20"/>
  <c r="CP23" i="20"/>
  <c r="BO23" i="20"/>
  <c r="W23" i="20"/>
  <c r="M23" i="20"/>
  <c r="C23" i="20"/>
  <c r="CP22" i="20"/>
  <c r="BO22" i="20"/>
  <c r="W22" i="20"/>
  <c r="M22" i="20"/>
  <c r="C22" i="20"/>
  <c r="CP21" i="20"/>
  <c r="BO21" i="20"/>
  <c r="W21" i="20"/>
  <c r="M21" i="20"/>
  <c r="C21" i="20"/>
  <c r="CP20" i="20"/>
  <c r="BO20" i="20"/>
  <c r="W20" i="20"/>
  <c r="M20" i="20"/>
  <c r="C20" i="20"/>
  <c r="CP19" i="20"/>
  <c r="BO19" i="20"/>
  <c r="W19" i="20"/>
  <c r="M19" i="20"/>
  <c r="C19" i="20"/>
  <c r="CP18" i="20"/>
  <c r="BO18" i="20"/>
  <c r="W18" i="20"/>
  <c r="M18" i="20"/>
  <c r="C18" i="20"/>
  <c r="CP17" i="20"/>
  <c r="BO17" i="20"/>
  <c r="W17" i="20"/>
  <c r="M17" i="20"/>
  <c r="C17" i="20"/>
  <c r="CP16" i="20"/>
  <c r="BO16" i="20"/>
  <c r="BF16" i="20"/>
  <c r="BE16" i="20"/>
  <c r="W16" i="20"/>
  <c r="M16" i="20"/>
  <c r="C16" i="20"/>
  <c r="A16" i="20"/>
  <c r="CP15" i="20"/>
  <c r="CH15" i="20"/>
  <c r="CG15" i="20"/>
  <c r="CJ15" i="20" s="1"/>
  <c r="BO15" i="20"/>
  <c r="BK15" i="20"/>
  <c r="AU15" i="20"/>
  <c r="AT15" i="20"/>
  <c r="Y15" i="20"/>
  <c r="W15" i="20"/>
  <c r="V15" i="20"/>
  <c r="X15" i="20" s="1"/>
  <c r="AD15" i="20" s="1"/>
  <c r="AE15" i="20" s="1"/>
  <c r="M15" i="20"/>
  <c r="O15" i="20" s="1"/>
  <c r="P15" i="20" s="1"/>
  <c r="L15" i="20"/>
  <c r="C15" i="20"/>
  <c r="B15" i="20"/>
  <c r="E15" i="20" s="1"/>
  <c r="AE6" i="20"/>
  <c r="G6" i="20"/>
  <c r="D4" i="20"/>
  <c r="CT126" i="17" l="1"/>
  <c r="CT122" i="17"/>
  <c r="CT117" i="17"/>
  <c r="CT123" i="17"/>
  <c r="CT120" i="17"/>
  <c r="CT118" i="17"/>
  <c r="CT110" i="17"/>
  <c r="CT130" i="17"/>
  <c r="CT121" i="17"/>
  <c r="CT129" i="17"/>
  <c r="CT128" i="17"/>
  <c r="CT125" i="17"/>
  <c r="CT127" i="17"/>
  <c r="CT132" i="17"/>
  <c r="CT135" i="17"/>
  <c r="CT97" i="17"/>
  <c r="CT98" i="17"/>
  <c r="CT92" i="17"/>
  <c r="CT90" i="17"/>
  <c r="CT89" i="17"/>
  <c r="CT59" i="17"/>
  <c r="CT49" i="17"/>
  <c r="CT58" i="17"/>
  <c r="CT48" i="17"/>
  <c r="CT56" i="17"/>
  <c r="CT53" i="17"/>
  <c r="CT45" i="17"/>
  <c r="CT36" i="17"/>
  <c r="CT32" i="17"/>
  <c r="CT113" i="17"/>
  <c r="CT112" i="17"/>
  <c r="CT111" i="17"/>
  <c r="CT119" i="17"/>
  <c r="AA15" i="21"/>
  <c r="AD15" i="21"/>
  <c r="AE15" i="21" s="1"/>
  <c r="AD4" i="21"/>
  <c r="AE4" i="21" s="1"/>
  <c r="S15" i="21"/>
  <c r="P15" i="21"/>
  <c r="R15" i="21"/>
  <c r="N15" i="21"/>
  <c r="Z15" i="21"/>
  <c r="BT15" i="21"/>
  <c r="V16" i="21"/>
  <c r="AB15" i="21"/>
  <c r="BX15" i="21"/>
  <c r="BY15" i="21" s="1"/>
  <c r="CA16" i="21"/>
  <c r="CB16" i="21" s="1"/>
  <c r="BX16" i="21"/>
  <c r="BY16" i="21" s="1"/>
  <c r="F15" i="21"/>
  <c r="B16" i="21"/>
  <c r="I15" i="21"/>
  <c r="A17" i="21"/>
  <c r="A18" i="21" s="1"/>
  <c r="BE17" i="21"/>
  <c r="BE18" i="21" s="1"/>
  <c r="BE19" i="21" s="1"/>
  <c r="BE20" i="21" s="1"/>
  <c r="BE21" i="21" s="1"/>
  <c r="BE22" i="21" s="1"/>
  <c r="BE23" i="21" s="1"/>
  <c r="BE24" i="21" s="1"/>
  <c r="BE25" i="21" s="1"/>
  <c r="BE26" i="21" s="1"/>
  <c r="BE27" i="21" s="1"/>
  <c r="BE28" i="21" s="1"/>
  <c r="BE29" i="21" s="1"/>
  <c r="BE30" i="21" s="1"/>
  <c r="BE31" i="21" s="1"/>
  <c r="BE32" i="21" s="1"/>
  <c r="BE33" i="21" s="1"/>
  <c r="BE34" i="21" s="1"/>
  <c r="BE35" i="21" s="1"/>
  <c r="BE36" i="21" s="1"/>
  <c r="BE37" i="21" s="1"/>
  <c r="BE38" i="21" s="1"/>
  <c r="BE39" i="21" s="1"/>
  <c r="BE40" i="21" s="1"/>
  <c r="BE41" i="21" s="1"/>
  <c r="BE42" i="21" s="1"/>
  <c r="BE43" i="21" s="1"/>
  <c r="BE44" i="21" s="1"/>
  <c r="BE45" i="21" s="1"/>
  <c r="BE46" i="21" s="1"/>
  <c r="BE47" i="21" s="1"/>
  <c r="BE48" i="21" s="1"/>
  <c r="BE49" i="21" s="1"/>
  <c r="BE50" i="21" s="1"/>
  <c r="BE51" i="21" s="1"/>
  <c r="BE52" i="21" s="1"/>
  <c r="BE53" i="21" s="1"/>
  <c r="BE54" i="21" s="1"/>
  <c r="BE55" i="21" s="1"/>
  <c r="BE56" i="21" s="1"/>
  <c r="BE57" i="21" s="1"/>
  <c r="BE58" i="21" s="1"/>
  <c r="BE59" i="21" s="1"/>
  <c r="BE60" i="21" s="1"/>
  <c r="BE61" i="21" s="1"/>
  <c r="BE62" i="21" s="1"/>
  <c r="BE63" i="21" s="1"/>
  <c r="BE64" i="21" s="1"/>
  <c r="BE65" i="21" s="1"/>
  <c r="BE66" i="21" s="1"/>
  <c r="BE67" i="21" s="1"/>
  <c r="BE68" i="21" s="1"/>
  <c r="BE69" i="21" s="1"/>
  <c r="BE70" i="21" s="1"/>
  <c r="BE71" i="21" s="1"/>
  <c r="BE72" i="21" s="1"/>
  <c r="BE73" i="21" s="1"/>
  <c r="BE74" i="21" s="1"/>
  <c r="BE75" i="21" s="1"/>
  <c r="BE76" i="21" s="1"/>
  <c r="BE77" i="21" s="1"/>
  <c r="BE78" i="21" s="1"/>
  <c r="BE79" i="21" s="1"/>
  <c r="BE80" i="21" s="1"/>
  <c r="BE81" i="21" s="1"/>
  <c r="BE82" i="21" s="1"/>
  <c r="BE83" i="21" s="1"/>
  <c r="BE84" i="21" s="1"/>
  <c r="BE85" i="21" s="1"/>
  <c r="BE86" i="21" s="1"/>
  <c r="BE87" i="21" s="1"/>
  <c r="BE88" i="21" s="1"/>
  <c r="BE89" i="21" s="1"/>
  <c r="BE90" i="21" s="1"/>
  <c r="BE91" i="21" s="1"/>
  <c r="BE92" i="21" s="1"/>
  <c r="BE93" i="21" s="1"/>
  <c r="BE94" i="21" s="1"/>
  <c r="BE95" i="21" s="1"/>
  <c r="BE96" i="21" s="1"/>
  <c r="BE97" i="21" s="1"/>
  <c r="BE98" i="21" s="1"/>
  <c r="BE99" i="21" s="1"/>
  <c r="BE100" i="21" s="1"/>
  <c r="BE101" i="21" s="1"/>
  <c r="BE102" i="21" s="1"/>
  <c r="BE103" i="21" s="1"/>
  <c r="BE104" i="21" s="1"/>
  <c r="BE105" i="21" s="1"/>
  <c r="BE106" i="21" s="1"/>
  <c r="BE107" i="21" s="1"/>
  <c r="BE108" i="21" s="1"/>
  <c r="BE109" i="21" s="1"/>
  <c r="BE110" i="21" s="1"/>
  <c r="BE111" i="21" s="1"/>
  <c r="BE112" i="21" s="1"/>
  <c r="BE113" i="21" s="1"/>
  <c r="BE114" i="21" s="1"/>
  <c r="BE115" i="21" s="1"/>
  <c r="BE116" i="21" s="1"/>
  <c r="BE117" i="21" s="1"/>
  <c r="BE118" i="21" s="1"/>
  <c r="BE119" i="21" s="1"/>
  <c r="BE120" i="21" s="1"/>
  <c r="BE121" i="21" s="1"/>
  <c r="BE122" i="21" s="1"/>
  <c r="BE123" i="21" s="1"/>
  <c r="BE124" i="21" s="1"/>
  <c r="BE125" i="21" s="1"/>
  <c r="BE126" i="21" s="1"/>
  <c r="BE127" i="21" s="1"/>
  <c r="BE128" i="21" s="1"/>
  <c r="BE129" i="21" s="1"/>
  <c r="BE130" i="21" s="1"/>
  <c r="BE131" i="21" s="1"/>
  <c r="BE132" i="21" s="1"/>
  <c r="BE133" i="21" s="1"/>
  <c r="BE134" i="21" s="1"/>
  <c r="BE135" i="21" s="1"/>
  <c r="AU15" i="21"/>
  <c r="BF16" i="21"/>
  <c r="J15" i="21"/>
  <c r="O16" i="21"/>
  <c r="Q16" i="21"/>
  <c r="AU16" i="21"/>
  <c r="I15" i="20"/>
  <c r="H15" i="20"/>
  <c r="F15" i="20"/>
  <c r="BR15" i="20"/>
  <c r="BT15" i="20"/>
  <c r="AC15" i="20"/>
  <c r="AB15" i="20"/>
  <c r="D15" i="20"/>
  <c r="Z15" i="20"/>
  <c r="BX15" i="20"/>
  <c r="BY15" i="20" s="1"/>
  <c r="N15" i="20"/>
  <c r="AZ16" i="20"/>
  <c r="V16" i="20"/>
  <c r="B16" i="20"/>
  <c r="S15" i="20"/>
  <c r="R15" i="20"/>
  <c r="AD4" i="20"/>
  <c r="AE4" i="20" s="1"/>
  <c r="AA15" i="20"/>
  <c r="L16" i="20"/>
  <c r="CA15" i="20"/>
  <c r="CB15" i="20" s="1"/>
  <c r="AT16" i="20"/>
  <c r="A17" i="20"/>
  <c r="BE17" i="20"/>
  <c r="BE18" i="20" s="1"/>
  <c r="BE19" i="20" s="1"/>
  <c r="BE20" i="20" s="1"/>
  <c r="BE21" i="20" s="1"/>
  <c r="BE22" i="20" s="1"/>
  <c r="BE23" i="20" s="1"/>
  <c r="BE24" i="20" s="1"/>
  <c r="BE25" i="20" s="1"/>
  <c r="BE26" i="20" s="1"/>
  <c r="BE27" i="20" s="1"/>
  <c r="BE28" i="20" s="1"/>
  <c r="BE29" i="20" s="1"/>
  <c r="BE30" i="20" s="1"/>
  <c r="BE31" i="20" s="1"/>
  <c r="BE32" i="20" s="1"/>
  <c r="BE33" i="20" s="1"/>
  <c r="BE34" i="20" s="1"/>
  <c r="BE35" i="20" s="1"/>
  <c r="BE36" i="20" s="1"/>
  <c r="BE37" i="20" s="1"/>
  <c r="BE38" i="20" s="1"/>
  <c r="BE39" i="20" s="1"/>
  <c r="BE40" i="20" s="1"/>
  <c r="BE41" i="20" s="1"/>
  <c r="BE42" i="20" s="1"/>
  <c r="BE43" i="20" s="1"/>
  <c r="BE44" i="20" s="1"/>
  <c r="BE45" i="20" s="1"/>
  <c r="BE46" i="20" s="1"/>
  <c r="BE47" i="20" s="1"/>
  <c r="BE48" i="20" s="1"/>
  <c r="BE49" i="20" s="1"/>
  <c r="BE50" i="20" s="1"/>
  <c r="BE51" i="20" s="1"/>
  <c r="BE52" i="20" s="1"/>
  <c r="BE53" i="20" s="1"/>
  <c r="BE54" i="20" s="1"/>
  <c r="BE55" i="20" s="1"/>
  <c r="BE56" i="20" s="1"/>
  <c r="BE57" i="20" s="1"/>
  <c r="BE58" i="20" s="1"/>
  <c r="BE59" i="20" s="1"/>
  <c r="BE60" i="20" s="1"/>
  <c r="BE61" i="20" s="1"/>
  <c r="BE62" i="20" s="1"/>
  <c r="BE63" i="20" s="1"/>
  <c r="BE64" i="20" s="1"/>
  <c r="BE65" i="20" s="1"/>
  <c r="BE66" i="20" s="1"/>
  <c r="BE67" i="20" s="1"/>
  <c r="BE68" i="20" s="1"/>
  <c r="BE69" i="20" s="1"/>
  <c r="BE70" i="20" s="1"/>
  <c r="BE71" i="20" s="1"/>
  <c r="BE72" i="20" s="1"/>
  <c r="BE73" i="20" s="1"/>
  <c r="BE74" i="20" s="1"/>
  <c r="BE75" i="20" s="1"/>
  <c r="BE76" i="20" s="1"/>
  <c r="BE77" i="20" s="1"/>
  <c r="BE78" i="20" s="1"/>
  <c r="BE79" i="20" s="1"/>
  <c r="BE80" i="20" s="1"/>
  <c r="BE81" i="20" s="1"/>
  <c r="BE82" i="20" s="1"/>
  <c r="BE83" i="20" s="1"/>
  <c r="BE84" i="20" s="1"/>
  <c r="BE85" i="20" s="1"/>
  <c r="BE86" i="20" s="1"/>
  <c r="BE87" i="20" s="1"/>
  <c r="BE88" i="20" s="1"/>
  <c r="BE89" i="20" s="1"/>
  <c r="BE90" i="20" s="1"/>
  <c r="BE91" i="20" s="1"/>
  <c r="BE92" i="20" s="1"/>
  <c r="BE93" i="20" s="1"/>
  <c r="BE94" i="20" s="1"/>
  <c r="BE95" i="20" s="1"/>
  <c r="BE96" i="20" s="1"/>
  <c r="BE97" i="20" s="1"/>
  <c r="BE98" i="20" s="1"/>
  <c r="BE99" i="20" s="1"/>
  <c r="BE100" i="20" s="1"/>
  <c r="BE101" i="20" s="1"/>
  <c r="BE102" i="20" s="1"/>
  <c r="BE103" i="20" s="1"/>
  <c r="BE104" i="20" s="1"/>
  <c r="BE105" i="20" s="1"/>
  <c r="BE106" i="20" s="1"/>
  <c r="BE107" i="20" s="1"/>
  <c r="BE108" i="20" s="1"/>
  <c r="BE109" i="20" s="1"/>
  <c r="BE110" i="20" s="1"/>
  <c r="BE111" i="20" s="1"/>
  <c r="BE112" i="20" s="1"/>
  <c r="BE113" i="20" s="1"/>
  <c r="BE114" i="20" s="1"/>
  <c r="BE115" i="20" s="1"/>
  <c r="BE116" i="20" s="1"/>
  <c r="BE117" i="20" s="1"/>
  <c r="BE118" i="20" s="1"/>
  <c r="BE119" i="20" s="1"/>
  <c r="BE120" i="20" s="1"/>
  <c r="BE121" i="20" s="1"/>
  <c r="BE122" i="20" s="1"/>
  <c r="BE123" i="20" s="1"/>
  <c r="BE124" i="20" s="1"/>
  <c r="BE125" i="20" s="1"/>
  <c r="BE126" i="20" s="1"/>
  <c r="BE127" i="20" s="1"/>
  <c r="BE128" i="20" s="1"/>
  <c r="BE129" i="20" s="1"/>
  <c r="BE130" i="20" s="1"/>
  <c r="BE131" i="20" s="1"/>
  <c r="BE132" i="20" s="1"/>
  <c r="BE133" i="20" s="1"/>
  <c r="BE134" i="20" s="1"/>
  <c r="BE135" i="20" s="1"/>
  <c r="S15" i="19"/>
  <c r="R15" i="19"/>
  <c r="O16" i="19"/>
  <c r="P16" i="19"/>
  <c r="O17" i="19"/>
  <c r="P17" i="19"/>
  <c r="O18" i="19"/>
  <c r="P18" i="19"/>
  <c r="O19" i="19"/>
  <c r="P19" i="19"/>
  <c r="O20" i="19"/>
  <c r="P20" i="19"/>
  <c r="O21" i="19"/>
  <c r="P21" i="19"/>
  <c r="O22" i="19"/>
  <c r="P22" i="19"/>
  <c r="O23" i="19"/>
  <c r="P23" i="19"/>
  <c r="O24" i="19"/>
  <c r="P24" i="19"/>
  <c r="O25" i="19"/>
  <c r="P25" i="19"/>
  <c r="O26" i="19"/>
  <c r="P26" i="19"/>
  <c r="O27" i="19"/>
  <c r="P27" i="19"/>
  <c r="O28" i="19"/>
  <c r="P28" i="19"/>
  <c r="O29" i="19"/>
  <c r="P29" i="19"/>
  <c r="O30" i="19"/>
  <c r="P30" i="19"/>
  <c r="O31" i="19"/>
  <c r="P31" i="19"/>
  <c r="O32" i="19"/>
  <c r="P32" i="19"/>
  <c r="O33" i="19"/>
  <c r="P33" i="19"/>
  <c r="O34" i="19"/>
  <c r="P34" i="19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R20" i="19"/>
  <c r="S20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R21" i="19"/>
  <c r="S21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R22" i="19"/>
  <c r="S22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R23" i="19"/>
  <c r="S23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R24" i="19"/>
  <c r="S24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94" i="19"/>
  <c r="P94" i="19"/>
  <c r="R25" i="19"/>
  <c r="S25" i="19"/>
  <c r="O96" i="19"/>
  <c r="P96" i="19"/>
  <c r="O97" i="19"/>
  <c r="P97" i="19"/>
  <c r="O98" i="19"/>
  <c r="P98" i="19"/>
  <c r="O99" i="19"/>
  <c r="P99" i="19"/>
  <c r="O100" i="19"/>
  <c r="P100" i="19"/>
  <c r="O101" i="19"/>
  <c r="P101" i="19"/>
  <c r="O102" i="19"/>
  <c r="P102" i="19"/>
  <c r="R26" i="19"/>
  <c r="S26" i="19"/>
  <c r="O104" i="19"/>
  <c r="P104" i="19"/>
  <c r="O105" i="19"/>
  <c r="P105" i="19"/>
  <c r="O106" i="19"/>
  <c r="P106" i="19"/>
  <c r="O107" i="19"/>
  <c r="P107" i="19"/>
  <c r="O108" i="19"/>
  <c r="P108" i="19"/>
  <c r="O109" i="19"/>
  <c r="P109" i="19"/>
  <c r="O110" i="19"/>
  <c r="P110" i="19"/>
  <c r="R27" i="19"/>
  <c r="S27" i="19"/>
  <c r="O112" i="19"/>
  <c r="P112" i="19"/>
  <c r="O113" i="19"/>
  <c r="P113" i="19"/>
  <c r="O114" i="19"/>
  <c r="P114" i="19"/>
  <c r="O115" i="19"/>
  <c r="P115" i="19"/>
  <c r="O116" i="19"/>
  <c r="P116" i="19"/>
  <c r="O117" i="19"/>
  <c r="P117" i="19"/>
  <c r="O118" i="19"/>
  <c r="P118" i="19"/>
  <c r="R28" i="19"/>
  <c r="S28" i="19"/>
  <c r="O120" i="19"/>
  <c r="P120" i="19"/>
  <c r="O121" i="19"/>
  <c r="P121" i="19"/>
  <c r="O122" i="19"/>
  <c r="P122" i="19"/>
  <c r="O123" i="19"/>
  <c r="P123" i="19"/>
  <c r="O124" i="19"/>
  <c r="P124" i="19"/>
  <c r="O125" i="19"/>
  <c r="P125" i="19"/>
  <c r="O126" i="19"/>
  <c r="P126" i="19"/>
  <c r="R29" i="19"/>
  <c r="S29" i="19"/>
  <c r="O128" i="19"/>
  <c r="P128" i="19"/>
  <c r="O129" i="19"/>
  <c r="P129" i="19"/>
  <c r="O130" i="19"/>
  <c r="P130" i="19"/>
  <c r="O131" i="19"/>
  <c r="P131" i="19"/>
  <c r="O132" i="19"/>
  <c r="P132" i="19"/>
  <c r="O133" i="19"/>
  <c r="P133" i="19"/>
  <c r="O134" i="19"/>
  <c r="P134" i="19"/>
  <c r="R30" i="19"/>
  <c r="S30" i="19"/>
  <c r="O136" i="19"/>
  <c r="P136" i="19"/>
  <c r="O137" i="19"/>
  <c r="P137" i="19"/>
  <c r="O138" i="19"/>
  <c r="P138" i="19"/>
  <c r="O139" i="19"/>
  <c r="P139" i="19"/>
  <c r="O140" i="19"/>
  <c r="P140" i="19"/>
  <c r="O141" i="19"/>
  <c r="P141" i="19"/>
  <c r="O142" i="19"/>
  <c r="P142" i="19"/>
  <c r="R31" i="19"/>
  <c r="S31" i="19"/>
  <c r="O144" i="19"/>
  <c r="P144" i="19"/>
  <c r="O145" i="19"/>
  <c r="P145" i="19"/>
  <c r="O146" i="19"/>
  <c r="P146" i="19"/>
  <c r="O147" i="19"/>
  <c r="P147" i="19"/>
  <c r="O148" i="19"/>
  <c r="P148" i="19"/>
  <c r="O149" i="19"/>
  <c r="P149" i="19"/>
  <c r="O150" i="19"/>
  <c r="P150" i="19"/>
  <c r="R32" i="19"/>
  <c r="S32" i="19"/>
  <c r="O152" i="19"/>
  <c r="P152" i="19"/>
  <c r="O153" i="19"/>
  <c r="P153" i="19"/>
  <c r="O154" i="19"/>
  <c r="P154" i="19"/>
  <c r="O155" i="19"/>
  <c r="P155" i="19"/>
  <c r="O156" i="19"/>
  <c r="P156" i="19"/>
  <c r="O157" i="19"/>
  <c r="P157" i="19"/>
  <c r="O158" i="19"/>
  <c r="P158" i="19"/>
  <c r="R33" i="19"/>
  <c r="S33" i="19"/>
  <c r="O160" i="19"/>
  <c r="P160" i="19"/>
  <c r="O161" i="19"/>
  <c r="P161" i="19"/>
  <c r="O162" i="19"/>
  <c r="P162" i="19"/>
  <c r="O163" i="19"/>
  <c r="P163" i="19"/>
  <c r="O164" i="19"/>
  <c r="P164" i="19"/>
  <c r="O165" i="19"/>
  <c r="P165" i="19"/>
  <c r="O166" i="19"/>
  <c r="P166" i="19"/>
  <c r="R34" i="19"/>
  <c r="S34" i="19"/>
  <c r="O168" i="19"/>
  <c r="P168" i="19"/>
  <c r="O169" i="19"/>
  <c r="P169" i="19"/>
  <c r="O170" i="19"/>
  <c r="P170" i="19"/>
  <c r="O171" i="19"/>
  <c r="P171" i="19"/>
  <c r="O172" i="19"/>
  <c r="P172" i="19"/>
  <c r="O173" i="19"/>
  <c r="P173" i="19"/>
  <c r="O174" i="19"/>
  <c r="P174" i="19"/>
  <c r="R35" i="19"/>
  <c r="S35" i="19"/>
  <c r="P15" i="19"/>
  <c r="O15" i="19"/>
  <c r="K25" i="19"/>
  <c r="AT18" i="21" l="1"/>
  <c r="V18" i="21"/>
  <c r="L18" i="21"/>
  <c r="B18" i="21"/>
  <c r="BF18" i="21"/>
  <c r="AZ18" i="21"/>
  <c r="A19" i="21"/>
  <c r="S16" i="21"/>
  <c r="R16" i="21"/>
  <c r="P16" i="21"/>
  <c r="K15" i="21"/>
  <c r="AM15" i="21"/>
  <c r="AN15" i="21" s="1"/>
  <c r="BP15" i="21" s="1"/>
  <c r="BU15" i="21" s="1"/>
  <c r="CK15" i="21" s="1"/>
  <c r="X16" i="21"/>
  <c r="Y16" i="21"/>
  <c r="D16" i="21"/>
  <c r="E16" i="21"/>
  <c r="Q15" i="21"/>
  <c r="T15" i="21"/>
  <c r="U15" i="21" s="1"/>
  <c r="AZ17" i="21"/>
  <c r="BF17" i="21"/>
  <c r="B17" i="21"/>
  <c r="V17" i="21"/>
  <c r="L17" i="21"/>
  <c r="AT17" i="21"/>
  <c r="CD16" i="21"/>
  <c r="CE16" i="21" s="1"/>
  <c r="AZ17" i="20"/>
  <c r="V17" i="20"/>
  <c r="AT17" i="20"/>
  <c r="BF17" i="20"/>
  <c r="A18" i="20"/>
  <c r="L17" i="20"/>
  <c r="B17" i="20"/>
  <c r="T15" i="20"/>
  <c r="U15" i="20" s="1"/>
  <c r="Q15" i="20"/>
  <c r="AH15" i="20" s="1"/>
  <c r="G15" i="20"/>
  <c r="J15" i="20"/>
  <c r="K15" i="20" s="1"/>
  <c r="BT16" i="20"/>
  <c r="AU16" i="20"/>
  <c r="BR16" i="20"/>
  <c r="BS16" i="20" s="1"/>
  <c r="BX16" i="20"/>
  <c r="BY16" i="20" s="1"/>
  <c r="CA16" i="20"/>
  <c r="CB16" i="20" s="1"/>
  <c r="E16" i="20"/>
  <c r="D16" i="20"/>
  <c r="Y16" i="20"/>
  <c r="X16" i="20"/>
  <c r="O16" i="20"/>
  <c r="N16" i="20"/>
  <c r="CR15" i="21" l="1"/>
  <c r="CS15" i="21" s="1"/>
  <c r="CL15" i="21"/>
  <c r="AD16" i="21"/>
  <c r="AE16" i="21" s="1"/>
  <c r="AA16" i="21"/>
  <c r="O18" i="21"/>
  <c r="N18" i="21"/>
  <c r="X18" i="21"/>
  <c r="Y18" i="21"/>
  <c r="BX18" i="21"/>
  <c r="BY18" i="21" s="1"/>
  <c r="CA18" i="21"/>
  <c r="CB18" i="21" s="1"/>
  <c r="BR18" i="21"/>
  <c r="BT18" i="21"/>
  <c r="AU18" i="21"/>
  <c r="AL15" i="21"/>
  <c r="AH15" i="21"/>
  <c r="AG15" i="21"/>
  <c r="CF16" i="21"/>
  <c r="I16" i="21"/>
  <c r="F16" i="21"/>
  <c r="H16" i="21"/>
  <c r="BR17" i="21"/>
  <c r="BS17" i="21" s="1"/>
  <c r="AU17" i="21"/>
  <c r="CA17" i="21"/>
  <c r="CB17" i="21" s="1"/>
  <c r="BX17" i="21"/>
  <c r="BY17" i="21" s="1"/>
  <c r="BT17" i="21"/>
  <c r="G16" i="21"/>
  <c r="J16" i="21"/>
  <c r="K16" i="21" s="1"/>
  <c r="AZ19" i="21"/>
  <c r="B19" i="21"/>
  <c r="AT19" i="21"/>
  <c r="L19" i="21"/>
  <c r="BF19" i="21"/>
  <c r="V19" i="21"/>
  <c r="A20" i="21"/>
  <c r="O17" i="21"/>
  <c r="N17" i="21"/>
  <c r="Y17" i="21"/>
  <c r="X17" i="21"/>
  <c r="D17" i="21"/>
  <c r="E17" i="21"/>
  <c r="AC16" i="21"/>
  <c r="AB16" i="21"/>
  <c r="Z16" i="21"/>
  <c r="D18" i="21"/>
  <c r="E18" i="21"/>
  <c r="J16" i="20"/>
  <c r="K16" i="20" s="1"/>
  <c r="G16" i="20"/>
  <c r="E17" i="20"/>
  <c r="D17" i="20"/>
  <c r="CD16" i="20"/>
  <c r="CE16" i="20" s="1"/>
  <c r="N17" i="20"/>
  <c r="O17" i="20"/>
  <c r="T16" i="20"/>
  <c r="U16" i="20" s="1"/>
  <c r="Q16" i="20"/>
  <c r="B18" i="20"/>
  <c r="BF18" i="20"/>
  <c r="AZ18" i="20"/>
  <c r="AT18" i="20"/>
  <c r="L18" i="20"/>
  <c r="V18" i="20"/>
  <c r="A19" i="20"/>
  <c r="F16" i="20"/>
  <c r="H16" i="20"/>
  <c r="I16" i="20"/>
  <c r="AG15" i="20"/>
  <c r="P16" i="20"/>
  <c r="S16" i="20"/>
  <c r="R16" i="20"/>
  <c r="BT17" i="20"/>
  <c r="BR17" i="20"/>
  <c r="BS17" i="20" s="1"/>
  <c r="AU17" i="20"/>
  <c r="CA17" i="20"/>
  <c r="CB17" i="20" s="1"/>
  <c r="BX17" i="20"/>
  <c r="BY17" i="20" s="1"/>
  <c r="AD16" i="20"/>
  <c r="AE16" i="20" s="1"/>
  <c r="AA16" i="20"/>
  <c r="Y17" i="20"/>
  <c r="X17" i="20"/>
  <c r="Z16" i="20"/>
  <c r="AB16" i="20"/>
  <c r="AC16" i="20"/>
  <c r="AM15" i="20"/>
  <c r="AN15" i="20" s="1"/>
  <c r="BP15" i="20" s="1"/>
  <c r="BU15" i="20" s="1"/>
  <c r="CK15" i="20" s="1"/>
  <c r="AL15" i="20"/>
  <c r="T17" i="21" l="1"/>
  <c r="U17" i="21" s="1"/>
  <c r="Q17" i="21"/>
  <c r="J17" i="21"/>
  <c r="K17" i="21" s="1"/>
  <c r="G17" i="21"/>
  <c r="AK15" i="21"/>
  <c r="AI15" i="21"/>
  <c r="AD18" i="21"/>
  <c r="AE18" i="21" s="1"/>
  <c r="AA18" i="21"/>
  <c r="O19" i="21"/>
  <c r="N19" i="21"/>
  <c r="CA19" i="21"/>
  <c r="CB19" i="21" s="1"/>
  <c r="AU19" i="21"/>
  <c r="BX19" i="21"/>
  <c r="BY19" i="21" s="1"/>
  <c r="BT19" i="21"/>
  <c r="BR19" i="21"/>
  <c r="BS19" i="21" s="1"/>
  <c r="CD19" i="21" s="1"/>
  <c r="CE19" i="21" s="1"/>
  <c r="CD17" i="21"/>
  <c r="CE17" i="21" s="1"/>
  <c r="G18" i="21"/>
  <c r="J18" i="21"/>
  <c r="K18" i="21" s="1"/>
  <c r="Q18" i="21"/>
  <c r="T18" i="21"/>
  <c r="U18" i="21" s="1"/>
  <c r="AL16" i="21"/>
  <c r="AM16" i="21"/>
  <c r="AN16" i="21" s="1"/>
  <c r="BP16" i="21" s="1"/>
  <c r="BU16" i="21" s="1"/>
  <c r="H17" i="21"/>
  <c r="I17" i="21"/>
  <c r="F17" i="21"/>
  <c r="AA17" i="21"/>
  <c r="AD17" i="21"/>
  <c r="AE17" i="21" s="1"/>
  <c r="AC18" i="21"/>
  <c r="AB18" i="21"/>
  <c r="Z18" i="21"/>
  <c r="D19" i="21"/>
  <c r="E19" i="21"/>
  <c r="AB17" i="21"/>
  <c r="AC17" i="21"/>
  <c r="Z17" i="21"/>
  <c r="R18" i="21"/>
  <c r="S18" i="21"/>
  <c r="P18" i="21"/>
  <c r="F18" i="21"/>
  <c r="I18" i="21"/>
  <c r="H18" i="21"/>
  <c r="AG16" i="21"/>
  <c r="R17" i="21"/>
  <c r="P17" i="21"/>
  <c r="S17" i="21"/>
  <c r="CG16" i="21"/>
  <c r="CJ16" i="21" s="1"/>
  <c r="CK16" i="21" s="1"/>
  <c r="CH16" i="21"/>
  <c r="BS18" i="21"/>
  <c r="CD18" i="21" s="1"/>
  <c r="CE18" i="21" s="1"/>
  <c r="BF20" i="21"/>
  <c r="L20" i="21"/>
  <c r="AZ20" i="21"/>
  <c r="V20" i="21"/>
  <c r="AT20" i="21"/>
  <c r="B20" i="21"/>
  <c r="A21" i="21"/>
  <c r="AH16" i="21"/>
  <c r="X19" i="21"/>
  <c r="Y19" i="21"/>
  <c r="AK15" i="20"/>
  <c r="AI15" i="20"/>
  <c r="CF16" i="20"/>
  <c r="AC17" i="20"/>
  <c r="AB17" i="20"/>
  <c r="Z17" i="20"/>
  <c r="I17" i="20"/>
  <c r="H17" i="20"/>
  <c r="F17" i="20"/>
  <c r="CR15" i="20"/>
  <c r="CS15" i="20" s="1"/>
  <c r="CL15" i="20"/>
  <c r="AH16" i="20"/>
  <c r="S17" i="20"/>
  <c r="R17" i="20"/>
  <c r="P17" i="20"/>
  <c r="AZ19" i="20"/>
  <c r="B19" i="20"/>
  <c r="BF19" i="20"/>
  <c r="L19" i="20"/>
  <c r="V19" i="20"/>
  <c r="AT19" i="20"/>
  <c r="A20" i="20"/>
  <c r="X18" i="20"/>
  <c r="Y18" i="20"/>
  <c r="N18" i="20"/>
  <c r="O18" i="20"/>
  <c r="CA18" i="20"/>
  <c r="CB18" i="20" s="1"/>
  <c r="AU18" i="20"/>
  <c r="BX18" i="20"/>
  <c r="BY18" i="20" s="1"/>
  <c r="BR18" i="20"/>
  <c r="BS18" i="20" s="1"/>
  <c r="BT18" i="20"/>
  <c r="AG16" i="20"/>
  <c r="AL16" i="20"/>
  <c r="AM16" i="20"/>
  <c r="AN16" i="20" s="1"/>
  <c r="BP16" i="20" s="1"/>
  <c r="BU16" i="20" s="1"/>
  <c r="D18" i="20"/>
  <c r="E18" i="20"/>
  <c r="CD17" i="20"/>
  <c r="CE17" i="20" s="1"/>
  <c r="T17" i="20"/>
  <c r="U17" i="20" s="1"/>
  <c r="Q17" i="20"/>
  <c r="AD17" i="20"/>
  <c r="AE17" i="20" s="1"/>
  <c r="AA17" i="20"/>
  <c r="J17" i="20"/>
  <c r="K17" i="20" s="1"/>
  <c r="G17" i="20"/>
  <c r="CR16" i="21" l="1"/>
  <c r="CS16" i="21" s="1"/>
  <c r="CL16" i="21"/>
  <c r="T19" i="21"/>
  <c r="U19" i="21" s="1"/>
  <c r="Q19" i="21"/>
  <c r="P19" i="21"/>
  <c r="S19" i="21"/>
  <c r="R19" i="21"/>
  <c r="E20" i="21"/>
  <c r="D20" i="21"/>
  <c r="AL18" i="21"/>
  <c r="AM18" i="21"/>
  <c r="AN18" i="21" s="1"/>
  <c r="BP18" i="21" s="1"/>
  <c r="BU18" i="21" s="1"/>
  <c r="BT20" i="21"/>
  <c r="BR20" i="21"/>
  <c r="BS20" i="21" s="1"/>
  <c r="BX20" i="21"/>
  <c r="BY20" i="21" s="1"/>
  <c r="AU20" i="21"/>
  <c r="CA20" i="21"/>
  <c r="CB20" i="21" s="1"/>
  <c r="CF18" i="21"/>
  <c r="CF17" i="21"/>
  <c r="CF19" i="21"/>
  <c r="Y20" i="21"/>
  <c r="X20" i="21"/>
  <c r="AT21" i="21"/>
  <c r="V21" i="21"/>
  <c r="L21" i="21"/>
  <c r="B21" i="21"/>
  <c r="AZ21" i="21"/>
  <c r="BF21" i="21"/>
  <c r="A22" i="21"/>
  <c r="AG18" i="21"/>
  <c r="AH17" i="21"/>
  <c r="AG17" i="21"/>
  <c r="AI16" i="21"/>
  <c r="AK16" i="21"/>
  <c r="AJ15" i="21"/>
  <c r="AQ15" i="21"/>
  <c r="AR15" i="21" s="1"/>
  <c r="AW15" i="21"/>
  <c r="AX15" i="21" s="1"/>
  <c r="F19" i="21"/>
  <c r="I19" i="21"/>
  <c r="H19" i="21"/>
  <c r="N20" i="21"/>
  <c r="O20" i="21"/>
  <c r="J19" i="21"/>
  <c r="K19" i="21" s="1"/>
  <c r="G19" i="21"/>
  <c r="AM17" i="21"/>
  <c r="AN17" i="21" s="1"/>
  <c r="BP17" i="21" s="1"/>
  <c r="BU17" i="21" s="1"/>
  <c r="AL17" i="21"/>
  <c r="Z19" i="21"/>
  <c r="AB19" i="21"/>
  <c r="AC19" i="21"/>
  <c r="AD19" i="21"/>
  <c r="AE19" i="21" s="1"/>
  <c r="AA19" i="21"/>
  <c r="AH18" i="21"/>
  <c r="AC18" i="20"/>
  <c r="AH18" i="20" s="1"/>
  <c r="AB18" i="20"/>
  <c r="Z18" i="20"/>
  <c r="CG16" i="20"/>
  <c r="CH16" i="20"/>
  <c r="AH17" i="20"/>
  <c r="Q18" i="20"/>
  <c r="T18" i="20"/>
  <c r="U18" i="20" s="1"/>
  <c r="AG17" i="20"/>
  <c r="AA18" i="20"/>
  <c r="AD18" i="20"/>
  <c r="AE18" i="20" s="1"/>
  <c r="CD18" i="20"/>
  <c r="CE18" i="20" s="1"/>
  <c r="AT20" i="20"/>
  <c r="V20" i="20"/>
  <c r="L20" i="20"/>
  <c r="B20" i="20"/>
  <c r="BF20" i="20"/>
  <c r="AZ20" i="20"/>
  <c r="A21" i="20"/>
  <c r="AL17" i="20"/>
  <c r="AM17" i="20"/>
  <c r="AN17" i="20" s="1"/>
  <c r="BP17" i="20" s="1"/>
  <c r="BU17" i="20" s="1"/>
  <c r="AK16" i="20"/>
  <c r="AI16" i="20"/>
  <c r="CF17" i="20"/>
  <c r="BR19" i="20"/>
  <c r="BS19" i="20" s="1"/>
  <c r="CA19" i="20"/>
  <c r="CB19" i="20" s="1"/>
  <c r="BX19" i="20"/>
  <c r="BY19" i="20" s="1"/>
  <c r="AU19" i="20"/>
  <c r="BT19" i="20"/>
  <c r="F18" i="20"/>
  <c r="I18" i="20"/>
  <c r="H18" i="20"/>
  <c r="N19" i="20"/>
  <c r="O19" i="20"/>
  <c r="G18" i="20"/>
  <c r="J18" i="20"/>
  <c r="K18" i="20" s="1"/>
  <c r="AJ15" i="20"/>
  <c r="AQ15" i="20"/>
  <c r="AR15" i="20" s="1"/>
  <c r="AW15" i="20"/>
  <c r="AX15" i="20" s="1"/>
  <c r="Y19" i="20"/>
  <c r="X19" i="20"/>
  <c r="R18" i="20"/>
  <c r="P18" i="20"/>
  <c r="S18" i="20"/>
  <c r="E19" i="20"/>
  <c r="D19" i="20"/>
  <c r="J20" i="21" l="1"/>
  <c r="K20" i="21" s="1"/>
  <c r="G20" i="21"/>
  <c r="CH19" i="21"/>
  <c r="CG19" i="21"/>
  <c r="CJ19" i="21" s="1"/>
  <c r="CK19" i="21" s="1"/>
  <c r="I20" i="21"/>
  <c r="H20" i="21"/>
  <c r="F20" i="21"/>
  <c r="D21" i="21"/>
  <c r="E21" i="21"/>
  <c r="N21" i="21"/>
  <c r="O21" i="21"/>
  <c r="X21" i="21"/>
  <c r="Y21" i="21"/>
  <c r="S20" i="21"/>
  <c r="P20" i="21"/>
  <c r="R20" i="21"/>
  <c r="AQ16" i="21"/>
  <c r="AR16" i="21" s="1"/>
  <c r="AJ16" i="21"/>
  <c r="AW16" i="21"/>
  <c r="CA21" i="21"/>
  <c r="CB21" i="21" s="1"/>
  <c r="AU21" i="21"/>
  <c r="BX21" i="21"/>
  <c r="BY21" i="21" s="1"/>
  <c r="BT21" i="21"/>
  <c r="BR21" i="21"/>
  <c r="BS21" i="21" s="1"/>
  <c r="CD21" i="21" s="1"/>
  <c r="CE21" i="21" s="1"/>
  <c r="AZ22" i="21"/>
  <c r="BF22" i="21"/>
  <c r="B22" i="21"/>
  <c r="L22" i="21"/>
  <c r="V22" i="21"/>
  <c r="AT22" i="21"/>
  <c r="A23" i="21"/>
  <c r="AM19" i="21"/>
  <c r="AN19" i="21" s="1"/>
  <c r="BP19" i="21" s="1"/>
  <c r="BU19" i="21" s="1"/>
  <c r="AL19" i="21"/>
  <c r="AG19" i="21"/>
  <c r="T20" i="21"/>
  <c r="U20" i="21" s="1"/>
  <c r="Q20" i="21"/>
  <c r="AI17" i="21"/>
  <c r="AK17" i="21"/>
  <c r="AD20" i="21"/>
  <c r="AE20" i="21" s="1"/>
  <c r="AA20" i="21"/>
  <c r="CD20" i="21"/>
  <c r="CE20" i="21" s="1"/>
  <c r="AH19" i="21"/>
  <c r="AB20" i="21"/>
  <c r="AC20" i="21"/>
  <c r="Z20" i="21"/>
  <c r="AI18" i="21"/>
  <c r="AK18" i="21"/>
  <c r="CH17" i="21"/>
  <c r="CG17" i="21"/>
  <c r="CJ17" i="21" s="1"/>
  <c r="CK17" i="21" s="1"/>
  <c r="CG18" i="21"/>
  <c r="CH18" i="21"/>
  <c r="X20" i="20"/>
  <c r="Y20" i="20"/>
  <c r="AB19" i="20"/>
  <c r="Z19" i="20"/>
  <c r="AC19" i="20"/>
  <c r="BX20" i="20"/>
  <c r="BY20" i="20" s="1"/>
  <c r="BT20" i="20"/>
  <c r="AU20" i="20"/>
  <c r="BR20" i="20"/>
  <c r="BS20" i="20" s="1"/>
  <c r="CD20" i="20" s="1"/>
  <c r="CE20" i="20" s="1"/>
  <c r="CA20" i="20"/>
  <c r="CB20" i="20" s="1"/>
  <c r="CD19" i="20"/>
  <c r="CE19" i="20" s="1"/>
  <c r="CJ16" i="20"/>
  <c r="CK16" i="20" s="1"/>
  <c r="G19" i="20"/>
  <c r="J19" i="20"/>
  <c r="K19" i="20" s="1"/>
  <c r="R19" i="20"/>
  <c r="S19" i="20"/>
  <c r="P19" i="20"/>
  <c r="CH17" i="20"/>
  <c r="CG17" i="20"/>
  <c r="CJ17" i="20" s="1"/>
  <c r="CK17" i="20" s="1"/>
  <c r="AA19" i="20"/>
  <c r="AD19" i="20"/>
  <c r="AE19" i="20" s="1"/>
  <c r="AJ16" i="20"/>
  <c r="AQ16" i="20"/>
  <c r="AR16" i="20" s="1"/>
  <c r="AW16" i="20"/>
  <c r="AM18" i="20"/>
  <c r="AN18" i="20" s="1"/>
  <c r="BP18" i="20" s="1"/>
  <c r="BU18" i="20" s="1"/>
  <c r="AL18" i="20"/>
  <c r="AZ21" i="20"/>
  <c r="AT21" i="20"/>
  <c r="L21" i="20"/>
  <c r="V21" i="20"/>
  <c r="BF21" i="20"/>
  <c r="B21" i="20"/>
  <c r="A22" i="20"/>
  <c r="CF18" i="20"/>
  <c r="AG18" i="20"/>
  <c r="E20" i="20"/>
  <c r="D20" i="20"/>
  <c r="AI17" i="20"/>
  <c r="AK17" i="20"/>
  <c r="CF19" i="20"/>
  <c r="H19" i="20"/>
  <c r="I19" i="20"/>
  <c r="F19" i="20"/>
  <c r="CF20" i="20"/>
  <c r="Q19" i="20"/>
  <c r="T19" i="20"/>
  <c r="U19" i="20" s="1"/>
  <c r="O20" i="20"/>
  <c r="N20" i="20"/>
  <c r="AQ18" i="21" l="1"/>
  <c r="AR18" i="21" s="1"/>
  <c r="AJ18" i="21"/>
  <c r="AW18" i="21"/>
  <c r="E22" i="21"/>
  <c r="D22" i="21"/>
  <c r="G21" i="21"/>
  <c r="J21" i="21"/>
  <c r="K21" i="21" s="1"/>
  <c r="AC21" i="21"/>
  <c r="AB21" i="21"/>
  <c r="Z21" i="21"/>
  <c r="CJ18" i="21"/>
  <c r="CK18" i="21" s="1"/>
  <c r="CF21" i="21"/>
  <c r="CF20" i="21"/>
  <c r="AT23" i="21"/>
  <c r="V23" i="21"/>
  <c r="L23" i="21"/>
  <c r="B23" i="21"/>
  <c r="BF23" i="21"/>
  <c r="AZ23" i="21"/>
  <c r="A24" i="21"/>
  <c r="AA21" i="21"/>
  <c r="AD21" i="21"/>
  <c r="AE21" i="21" s="1"/>
  <c r="AQ17" i="21"/>
  <c r="AR17" i="21" s="1"/>
  <c r="AJ17" i="21"/>
  <c r="AW17" i="21"/>
  <c r="AH20" i="21"/>
  <c r="AK19" i="21"/>
  <c r="AI19" i="21"/>
  <c r="CR19" i="21"/>
  <c r="CS19" i="21" s="1"/>
  <c r="CL19" i="21"/>
  <c r="CR17" i="21"/>
  <c r="CS17" i="21" s="1"/>
  <c r="CL17" i="21"/>
  <c r="AG20" i="21"/>
  <c r="BR22" i="21"/>
  <c r="BS22" i="21" s="1"/>
  <c r="CA22" i="21"/>
  <c r="CB22" i="21" s="1"/>
  <c r="BX22" i="21"/>
  <c r="BY22" i="21" s="1"/>
  <c r="BT22" i="21"/>
  <c r="AU22" i="21"/>
  <c r="S21" i="21"/>
  <c r="R21" i="21"/>
  <c r="P21" i="21"/>
  <c r="AM20" i="21"/>
  <c r="AN20" i="21" s="1"/>
  <c r="BP20" i="21" s="1"/>
  <c r="BU20" i="21" s="1"/>
  <c r="AL20" i="21"/>
  <c r="Y22" i="21"/>
  <c r="X22" i="21"/>
  <c r="Q21" i="21"/>
  <c r="T21" i="21"/>
  <c r="U21" i="21" s="1"/>
  <c r="O22" i="21"/>
  <c r="N22" i="21"/>
  <c r="AX16" i="21"/>
  <c r="BD16" i="21"/>
  <c r="BB16" i="21"/>
  <c r="I21" i="21"/>
  <c r="H21" i="21"/>
  <c r="F21" i="21"/>
  <c r="CH20" i="20"/>
  <c r="CG20" i="20"/>
  <c r="CJ20" i="20" s="1"/>
  <c r="BF22" i="20"/>
  <c r="V22" i="20"/>
  <c r="B22" i="20"/>
  <c r="AZ22" i="20"/>
  <c r="L22" i="20"/>
  <c r="AT22" i="20"/>
  <c r="A23" i="20"/>
  <c r="T20" i="20"/>
  <c r="U20" i="20" s="1"/>
  <c r="Q20" i="20"/>
  <c r="AQ17" i="20"/>
  <c r="AR17" i="20" s="1"/>
  <c r="AJ17" i="20"/>
  <c r="AW17" i="20"/>
  <c r="CR17" i="20"/>
  <c r="CS17" i="20" s="1"/>
  <c r="CL17" i="20"/>
  <c r="R20" i="20"/>
  <c r="P20" i="20"/>
  <c r="S20" i="20"/>
  <c r="J20" i="20"/>
  <c r="K20" i="20" s="1"/>
  <c r="G20" i="20"/>
  <c r="X21" i="20"/>
  <c r="Y21" i="20"/>
  <c r="CR16" i="20"/>
  <c r="CS16" i="20" s="1"/>
  <c r="CL16" i="20"/>
  <c r="AM19" i="20"/>
  <c r="AN19" i="20" s="1"/>
  <c r="BP19" i="20" s="1"/>
  <c r="BU19" i="20" s="1"/>
  <c r="AL19" i="20"/>
  <c r="H20" i="20"/>
  <c r="F20" i="20"/>
  <c r="I20" i="20"/>
  <c r="CH18" i="20"/>
  <c r="CG18" i="20"/>
  <c r="CJ18" i="20" s="1"/>
  <c r="CK18" i="20" s="1"/>
  <c r="O21" i="20"/>
  <c r="N21" i="20"/>
  <c r="AH19" i="20"/>
  <c r="AX16" i="20"/>
  <c r="BD16" i="20"/>
  <c r="BG16" i="20"/>
  <c r="BH16" i="20" s="1"/>
  <c r="BA16" i="20"/>
  <c r="BB16" i="20" s="1"/>
  <c r="CA21" i="20"/>
  <c r="CB21" i="20" s="1"/>
  <c r="BT21" i="20"/>
  <c r="BR21" i="20"/>
  <c r="BS21" i="20" s="1"/>
  <c r="CD21" i="20" s="1"/>
  <c r="CE21" i="20" s="1"/>
  <c r="AU21" i="20"/>
  <c r="BX21" i="20"/>
  <c r="BY21" i="20" s="1"/>
  <c r="AG19" i="20"/>
  <c r="D21" i="20"/>
  <c r="E21" i="20"/>
  <c r="AC20" i="20"/>
  <c r="AB20" i="20"/>
  <c r="Z20" i="20"/>
  <c r="AI18" i="20"/>
  <c r="AK18" i="20"/>
  <c r="AD20" i="20"/>
  <c r="AE20" i="20" s="1"/>
  <c r="AA20" i="20"/>
  <c r="CG19" i="20"/>
  <c r="CH19" i="20"/>
  <c r="AJ19" i="21" l="1"/>
  <c r="AQ19" i="21"/>
  <c r="AR19" i="21" s="1"/>
  <c r="AW19" i="21"/>
  <c r="CH20" i="21"/>
  <c r="CG20" i="21"/>
  <c r="CJ20" i="21" s="1"/>
  <c r="CK20" i="21" s="1"/>
  <c r="CH21" i="21"/>
  <c r="CG21" i="21"/>
  <c r="CJ21" i="21" s="1"/>
  <c r="CK21" i="21" s="1"/>
  <c r="AH21" i="21"/>
  <c r="AA22" i="21"/>
  <c r="AD22" i="21"/>
  <c r="AE22" i="21" s="1"/>
  <c r="CD22" i="21"/>
  <c r="CE22" i="21" s="1"/>
  <c r="O23" i="21"/>
  <c r="N23" i="21"/>
  <c r="AL21" i="21"/>
  <c r="AM21" i="21"/>
  <c r="AN21" i="21" s="1"/>
  <c r="BP21" i="21" s="1"/>
  <c r="BU21" i="21" s="1"/>
  <c r="BI16" i="21"/>
  <c r="BK16" i="21" s="1"/>
  <c r="AK20" i="21"/>
  <c r="AI20" i="21"/>
  <c r="G22" i="21"/>
  <c r="J22" i="21"/>
  <c r="K22" i="21" s="1"/>
  <c r="AB22" i="21"/>
  <c r="Z22" i="21"/>
  <c r="AC22" i="21"/>
  <c r="H22" i="21"/>
  <c r="F22" i="21"/>
  <c r="I22" i="21"/>
  <c r="E23" i="21"/>
  <c r="D23" i="21"/>
  <c r="AZ24" i="21"/>
  <c r="B24" i="21"/>
  <c r="L24" i="21"/>
  <c r="V24" i="21"/>
  <c r="BF24" i="21"/>
  <c r="AT24" i="21"/>
  <c r="A25" i="21"/>
  <c r="BD17" i="21"/>
  <c r="AX17" i="21"/>
  <c r="BA17" i="21"/>
  <c r="BB17" i="21" s="1"/>
  <c r="X23" i="21"/>
  <c r="Y23" i="21"/>
  <c r="BX23" i="21"/>
  <c r="BY23" i="21" s="1"/>
  <c r="AU23" i="21"/>
  <c r="BR23" i="21"/>
  <c r="BS23" i="21" s="1"/>
  <c r="CA23" i="21"/>
  <c r="CB23" i="21" s="1"/>
  <c r="BT23" i="21"/>
  <c r="AX18" i="21"/>
  <c r="BD18" i="21"/>
  <c r="BA18" i="21"/>
  <c r="BB18" i="21" s="1"/>
  <c r="Q22" i="21"/>
  <c r="T22" i="21"/>
  <c r="U22" i="21" s="1"/>
  <c r="CR18" i="21"/>
  <c r="CS18" i="21" s="1"/>
  <c r="CL18" i="21"/>
  <c r="R22" i="21"/>
  <c r="P22" i="21"/>
  <c r="S22" i="21"/>
  <c r="AG21" i="21"/>
  <c r="BT22" i="20"/>
  <c r="BR22" i="20"/>
  <c r="BS22" i="20" s="1"/>
  <c r="CA22" i="20"/>
  <c r="CB22" i="20" s="1"/>
  <c r="BX22" i="20"/>
  <c r="BY22" i="20" s="1"/>
  <c r="AU22" i="20"/>
  <c r="O22" i="20"/>
  <c r="N22" i="20"/>
  <c r="AK19" i="20"/>
  <c r="AI19" i="20"/>
  <c r="T21" i="20"/>
  <c r="U21" i="20" s="1"/>
  <c r="Q21" i="20"/>
  <c r="P21" i="20"/>
  <c r="S21" i="20"/>
  <c r="R21" i="20"/>
  <c r="Z21" i="20"/>
  <c r="AC21" i="20"/>
  <c r="AB21" i="20"/>
  <c r="E22" i="20"/>
  <c r="D22" i="20"/>
  <c r="CL18" i="20"/>
  <c r="CR18" i="20"/>
  <c r="CS18" i="20" s="1"/>
  <c r="AA21" i="20"/>
  <c r="AD21" i="20"/>
  <c r="AE21" i="20" s="1"/>
  <c r="BD17" i="20"/>
  <c r="AX17" i="20"/>
  <c r="BA17" i="20"/>
  <c r="BB17" i="20" s="1"/>
  <c r="BG17" i="20"/>
  <c r="BH17" i="20" s="1"/>
  <c r="Y22" i="20"/>
  <c r="X22" i="20"/>
  <c r="AQ18" i="20"/>
  <c r="AR18" i="20" s="1"/>
  <c r="AJ18" i="20"/>
  <c r="AW18" i="20"/>
  <c r="AL20" i="20"/>
  <c r="AM20" i="20"/>
  <c r="AN20" i="20" s="1"/>
  <c r="BP20" i="20" s="1"/>
  <c r="BU20" i="20" s="1"/>
  <c r="CK20" i="20" s="1"/>
  <c r="CJ19" i="20"/>
  <c r="CK19" i="20" s="1"/>
  <c r="AG20" i="20"/>
  <c r="F21" i="20"/>
  <c r="I21" i="20"/>
  <c r="H21" i="20"/>
  <c r="AT23" i="20"/>
  <c r="L23" i="20"/>
  <c r="B23" i="20"/>
  <c r="V23" i="20"/>
  <c r="BF23" i="20"/>
  <c r="A24" i="20"/>
  <c r="AZ23" i="20"/>
  <c r="AH20" i="20"/>
  <c r="CF21" i="20"/>
  <c r="J21" i="20"/>
  <c r="K21" i="20" s="1"/>
  <c r="G21" i="20"/>
  <c r="BI17" i="20"/>
  <c r="BK17" i="20" s="1"/>
  <c r="BI16" i="20"/>
  <c r="BK16" i="20" s="1"/>
  <c r="AQ20" i="21" l="1"/>
  <c r="AR20" i="21" s="1"/>
  <c r="AJ20" i="21"/>
  <c r="AW20" i="21"/>
  <c r="F23" i="21"/>
  <c r="I23" i="21"/>
  <c r="H23" i="21"/>
  <c r="AZ25" i="21"/>
  <c r="B25" i="21"/>
  <c r="L25" i="21"/>
  <c r="BF25" i="21"/>
  <c r="AT25" i="21"/>
  <c r="V25" i="21"/>
  <c r="A26" i="21"/>
  <c r="CL21" i="21"/>
  <c r="CR21" i="21"/>
  <c r="CS21" i="21" s="1"/>
  <c r="J23" i="21"/>
  <c r="K23" i="21" s="1"/>
  <c r="G23" i="21"/>
  <c r="CD23" i="21"/>
  <c r="CE23" i="21" s="1"/>
  <c r="BI17" i="21"/>
  <c r="BK17" i="21" s="1"/>
  <c r="CR20" i="21"/>
  <c r="CS20" i="21" s="1"/>
  <c r="CL20" i="21"/>
  <c r="BT24" i="21"/>
  <c r="CA24" i="21"/>
  <c r="CB24" i="21" s="1"/>
  <c r="BX24" i="21"/>
  <c r="BY24" i="21" s="1"/>
  <c r="AU24" i="21"/>
  <c r="BR24" i="21"/>
  <c r="BS24" i="21" s="1"/>
  <c r="BI18" i="21"/>
  <c r="BK18" i="21" s="1"/>
  <c r="T23" i="21"/>
  <c r="U23" i="21" s="1"/>
  <c r="Q23" i="21"/>
  <c r="AH22" i="21"/>
  <c r="S23" i="21"/>
  <c r="R23" i="21"/>
  <c r="P23" i="21"/>
  <c r="X24" i="21"/>
  <c r="Y24" i="21"/>
  <c r="CF22" i="21"/>
  <c r="BD19" i="21"/>
  <c r="AX19" i="21"/>
  <c r="BA19" i="21"/>
  <c r="BB19" i="21" s="1"/>
  <c r="Z23" i="21"/>
  <c r="AB23" i="21"/>
  <c r="AC23" i="21"/>
  <c r="O24" i="21"/>
  <c r="N24" i="21"/>
  <c r="AD23" i="21"/>
  <c r="AE23" i="21" s="1"/>
  <c r="AA23" i="21"/>
  <c r="AG23" i="21" s="1"/>
  <c r="E24" i="21"/>
  <c r="D24" i="21"/>
  <c r="AI21" i="21"/>
  <c r="AK21" i="21"/>
  <c r="AM22" i="21"/>
  <c r="AN22" i="21" s="1"/>
  <c r="BP22" i="21" s="1"/>
  <c r="BU22" i="21" s="1"/>
  <c r="AL22" i="21"/>
  <c r="AG22" i="21"/>
  <c r="CR20" i="20"/>
  <c r="CS20" i="20" s="1"/>
  <c r="CL20" i="20"/>
  <c r="AQ19" i="20"/>
  <c r="AR19" i="20" s="1"/>
  <c r="AJ19" i="20"/>
  <c r="AW19" i="20"/>
  <c r="AZ24" i="20"/>
  <c r="B24" i="20"/>
  <c r="BF24" i="20"/>
  <c r="L24" i="20"/>
  <c r="AT24" i="20"/>
  <c r="V24" i="20"/>
  <c r="A25" i="20"/>
  <c r="AC22" i="20"/>
  <c r="AB22" i="20"/>
  <c r="Z22" i="20"/>
  <c r="X23" i="20"/>
  <c r="Y23" i="20"/>
  <c r="AI20" i="20"/>
  <c r="AK20" i="20"/>
  <c r="T22" i="20"/>
  <c r="U22" i="20" s="1"/>
  <c r="Q22" i="20"/>
  <c r="D23" i="20"/>
  <c r="E23" i="20"/>
  <c r="S22" i="20"/>
  <c r="R22" i="20"/>
  <c r="P22" i="20"/>
  <c r="N23" i="20"/>
  <c r="O23" i="20"/>
  <c r="J22" i="20"/>
  <c r="K22" i="20" s="1"/>
  <c r="G22" i="20"/>
  <c r="CA23" i="20"/>
  <c r="CB23" i="20" s="1"/>
  <c r="AU23" i="20"/>
  <c r="BX23" i="20"/>
  <c r="BY23" i="20" s="1"/>
  <c r="BT23" i="20"/>
  <c r="BR23" i="20"/>
  <c r="BS23" i="20" s="1"/>
  <c r="CD23" i="20" s="1"/>
  <c r="CE23" i="20" s="1"/>
  <c r="H22" i="20"/>
  <c r="I22" i="20"/>
  <c r="F22" i="20"/>
  <c r="BD18" i="20"/>
  <c r="AX18" i="20"/>
  <c r="BG18" i="20"/>
  <c r="BH18" i="20" s="1"/>
  <c r="BA18" i="20"/>
  <c r="BB18" i="20" s="1"/>
  <c r="AG21" i="20"/>
  <c r="CH21" i="20"/>
  <c r="CG21" i="20"/>
  <c r="CJ21" i="20" s="1"/>
  <c r="CK21" i="20" s="1"/>
  <c r="AH21" i="20"/>
  <c r="BI18" i="20"/>
  <c r="BK18" i="20" s="1"/>
  <c r="CR19" i="20"/>
  <c r="CS19" i="20" s="1"/>
  <c r="CL19" i="20"/>
  <c r="CD22" i="20"/>
  <c r="CE22" i="20" s="1"/>
  <c r="AM21" i="20"/>
  <c r="AN21" i="20" s="1"/>
  <c r="BP21" i="20" s="1"/>
  <c r="BU21" i="20" s="1"/>
  <c r="AL21" i="20"/>
  <c r="AD22" i="20"/>
  <c r="AE22" i="20" s="1"/>
  <c r="AA22" i="20"/>
  <c r="B26" i="21" l="1"/>
  <c r="BF26" i="21"/>
  <c r="L26" i="21"/>
  <c r="AZ26" i="21"/>
  <c r="V26" i="21"/>
  <c r="AT26" i="21"/>
  <c r="A27" i="21"/>
  <c r="AL23" i="21"/>
  <c r="AM23" i="21"/>
  <c r="AN23" i="21" s="1"/>
  <c r="BP23" i="21" s="1"/>
  <c r="BU23" i="21" s="1"/>
  <c r="Y25" i="21"/>
  <c r="X25" i="21"/>
  <c r="Q24" i="21"/>
  <c r="T24" i="21"/>
  <c r="U24" i="21" s="1"/>
  <c r="Z24" i="21"/>
  <c r="AB24" i="21"/>
  <c r="AC24" i="21"/>
  <c r="BT25" i="21"/>
  <c r="BR25" i="21"/>
  <c r="BS25" i="21" s="1"/>
  <c r="BX25" i="21"/>
  <c r="BY25" i="21" s="1"/>
  <c r="CA25" i="21"/>
  <c r="CB25" i="21" s="1"/>
  <c r="AU25" i="21"/>
  <c r="AQ21" i="21"/>
  <c r="AR21" i="21" s="1"/>
  <c r="AJ21" i="21"/>
  <c r="AW21" i="21"/>
  <c r="P24" i="21"/>
  <c r="R24" i="21"/>
  <c r="S24" i="21"/>
  <c r="CH22" i="21"/>
  <c r="CG22" i="21"/>
  <c r="CJ22" i="21" s="1"/>
  <c r="CK22" i="21" s="1"/>
  <c r="AD24" i="21"/>
  <c r="AE24" i="21" s="1"/>
  <c r="AA24" i="21"/>
  <c r="AH23" i="21"/>
  <c r="CF23" i="21"/>
  <c r="CD24" i="21"/>
  <c r="CE24" i="21" s="1"/>
  <c r="N25" i="21"/>
  <c r="O25" i="21"/>
  <c r="BI20" i="21"/>
  <c r="BK20" i="21" s="1"/>
  <c r="E25" i="21"/>
  <c r="D25" i="21"/>
  <c r="J24" i="21"/>
  <c r="K24" i="21" s="1"/>
  <c r="G24" i="21"/>
  <c r="BD20" i="21"/>
  <c r="AX20" i="21"/>
  <c r="BA20" i="21"/>
  <c r="BB20" i="21" s="1"/>
  <c r="AK22" i="21"/>
  <c r="AI22" i="21"/>
  <c r="F24" i="21"/>
  <c r="I24" i="21"/>
  <c r="H24" i="21"/>
  <c r="BI19" i="21"/>
  <c r="BK19" i="21" s="1"/>
  <c r="AI23" i="21"/>
  <c r="AK23" i="21"/>
  <c r="CF22" i="20"/>
  <c r="CF23" i="20"/>
  <c r="E24" i="20"/>
  <c r="D24" i="20"/>
  <c r="AA23" i="20"/>
  <c r="AD23" i="20"/>
  <c r="AE23" i="20" s="1"/>
  <c r="T23" i="20"/>
  <c r="U23" i="20" s="1"/>
  <c r="Q23" i="20"/>
  <c r="AG22" i="20"/>
  <c r="BD19" i="20"/>
  <c r="AX19" i="20"/>
  <c r="BA19" i="20"/>
  <c r="BB19" i="20" s="1"/>
  <c r="BG19" i="20"/>
  <c r="BH19" i="20" s="1"/>
  <c r="I23" i="20"/>
  <c r="F23" i="20"/>
  <c r="H23" i="20"/>
  <c r="AH22" i="20"/>
  <c r="CR21" i="20"/>
  <c r="CS21" i="20" s="1"/>
  <c r="CL21" i="20"/>
  <c r="J23" i="20"/>
  <c r="K23" i="20" s="1"/>
  <c r="G23" i="20"/>
  <c r="AT25" i="20"/>
  <c r="V25" i="20"/>
  <c r="L25" i="20"/>
  <c r="B25" i="20"/>
  <c r="BF25" i="20"/>
  <c r="A26" i="20"/>
  <c r="AZ25" i="20"/>
  <c r="AM22" i="20"/>
  <c r="AN22" i="20" s="1"/>
  <c r="BP22" i="20" s="1"/>
  <c r="BU22" i="20" s="1"/>
  <c r="AL22" i="20"/>
  <c r="X24" i="20"/>
  <c r="Y24" i="20"/>
  <c r="AK21" i="20"/>
  <c r="AI21" i="20"/>
  <c r="Z23" i="20"/>
  <c r="AC23" i="20"/>
  <c r="AB23" i="20"/>
  <c r="BR24" i="20"/>
  <c r="BS24" i="20" s="1"/>
  <c r="CD24" i="20" s="1"/>
  <c r="CE24" i="20" s="1"/>
  <c r="BX24" i="20"/>
  <c r="BY24" i="20" s="1"/>
  <c r="AU24" i="20"/>
  <c r="BT24" i="20"/>
  <c r="CA24" i="20"/>
  <c r="CB24" i="20" s="1"/>
  <c r="AQ20" i="20"/>
  <c r="AR20" i="20" s="1"/>
  <c r="AJ20" i="20"/>
  <c r="AW20" i="20"/>
  <c r="R23" i="20"/>
  <c r="S23" i="20"/>
  <c r="P23" i="20"/>
  <c r="O24" i="20"/>
  <c r="N24" i="20"/>
  <c r="CF24" i="21" l="1"/>
  <c r="CR22" i="21"/>
  <c r="CS22" i="21" s="1"/>
  <c r="CL22" i="21"/>
  <c r="CA26" i="21"/>
  <c r="CB26" i="21" s="1"/>
  <c r="BT26" i="21"/>
  <c r="BR26" i="21"/>
  <c r="BS26" i="21" s="1"/>
  <c r="BX26" i="21"/>
  <c r="BY26" i="21" s="1"/>
  <c r="AU26" i="21"/>
  <c r="AQ23" i="21"/>
  <c r="AR23" i="21" s="1"/>
  <c r="AJ23" i="21"/>
  <c r="AW23" i="21"/>
  <c r="CH23" i="21"/>
  <c r="CG23" i="21"/>
  <c r="CJ23" i="21" s="1"/>
  <c r="CK23" i="21" s="1"/>
  <c r="AQ22" i="21"/>
  <c r="AR22" i="21" s="1"/>
  <c r="AJ22" i="21"/>
  <c r="AW22" i="21"/>
  <c r="D26" i="21"/>
  <c r="E26" i="21"/>
  <c r="AB25" i="21"/>
  <c r="AC25" i="21"/>
  <c r="Z25" i="21"/>
  <c r="AM24" i="21"/>
  <c r="AN24" i="21" s="1"/>
  <c r="BP24" i="21" s="1"/>
  <c r="BU24" i="21" s="1"/>
  <c r="AL24" i="21"/>
  <c r="AG24" i="21"/>
  <c r="AH24" i="21"/>
  <c r="S25" i="21"/>
  <c r="R25" i="21"/>
  <c r="P25" i="21"/>
  <c r="CD25" i="21"/>
  <c r="CE25" i="21" s="1"/>
  <c r="CF25" i="21" s="1"/>
  <c r="F25" i="21"/>
  <c r="H25" i="21"/>
  <c r="I25" i="21"/>
  <c r="T25" i="21"/>
  <c r="U25" i="21" s="1"/>
  <c r="Q25" i="21"/>
  <c r="AT27" i="21"/>
  <c r="V27" i="21"/>
  <c r="B27" i="21"/>
  <c r="BF27" i="21"/>
  <c r="L27" i="21"/>
  <c r="AZ27" i="21"/>
  <c r="A28" i="21"/>
  <c r="X26" i="21"/>
  <c r="Y26" i="21"/>
  <c r="N26" i="21"/>
  <c r="O26" i="21"/>
  <c r="J25" i="21"/>
  <c r="K25" i="21" s="1"/>
  <c r="G25" i="21"/>
  <c r="AX21" i="21"/>
  <c r="BD21" i="21"/>
  <c r="BA21" i="21"/>
  <c r="BB21" i="21" s="1"/>
  <c r="AD25" i="21"/>
  <c r="AE25" i="21" s="1"/>
  <c r="AA25" i="21"/>
  <c r="AB24" i="20"/>
  <c r="Z24" i="20"/>
  <c r="AC24" i="20"/>
  <c r="AI22" i="20"/>
  <c r="AK22" i="20"/>
  <c r="AG23" i="20"/>
  <c r="H24" i="20"/>
  <c r="F24" i="20"/>
  <c r="I24" i="20"/>
  <c r="AA24" i="20"/>
  <c r="AD24" i="20"/>
  <c r="AE24" i="20" s="1"/>
  <c r="E25" i="20"/>
  <c r="D25" i="20"/>
  <c r="CF24" i="20"/>
  <c r="O25" i="20"/>
  <c r="N25" i="20"/>
  <c r="AJ21" i="20"/>
  <c r="AQ21" i="20"/>
  <c r="AR21" i="20" s="1"/>
  <c r="AW21" i="20"/>
  <c r="AZ26" i="20"/>
  <c r="BF26" i="20"/>
  <c r="V26" i="20"/>
  <c r="AT26" i="20"/>
  <c r="L26" i="20"/>
  <c r="B26" i="20"/>
  <c r="A27" i="20"/>
  <c r="AL23" i="20"/>
  <c r="AM23" i="20"/>
  <c r="AN23" i="20" s="1"/>
  <c r="BP23" i="20" s="1"/>
  <c r="BU23" i="20" s="1"/>
  <c r="BI19" i="20"/>
  <c r="BK19" i="20" s="1"/>
  <c r="G24" i="20"/>
  <c r="J24" i="20"/>
  <c r="K24" i="20" s="1"/>
  <c r="Q24" i="20"/>
  <c r="T24" i="20"/>
  <c r="U24" i="20" s="1"/>
  <c r="AH23" i="20"/>
  <c r="CG23" i="20"/>
  <c r="CH23" i="20"/>
  <c r="CH22" i="20"/>
  <c r="CG22" i="20"/>
  <c r="CJ22" i="20" s="1"/>
  <c r="CK22" i="20" s="1"/>
  <c r="AX20" i="20"/>
  <c r="BD20" i="20"/>
  <c r="BA20" i="20"/>
  <c r="BB20" i="20" s="1"/>
  <c r="BG20" i="20"/>
  <c r="BH20" i="20" s="1"/>
  <c r="R24" i="20"/>
  <c r="P24" i="20"/>
  <c r="S24" i="20"/>
  <c r="Y25" i="20"/>
  <c r="X25" i="20"/>
  <c r="BX25" i="20"/>
  <c r="BY25" i="20" s="1"/>
  <c r="BT25" i="20"/>
  <c r="AU25" i="20"/>
  <c r="CA25" i="20"/>
  <c r="CB25" i="20" s="1"/>
  <c r="BR25" i="20"/>
  <c r="BS25" i="20" s="1"/>
  <c r="CD25" i="20" s="1"/>
  <c r="CE25" i="20" s="1"/>
  <c r="CH25" i="21" l="1"/>
  <c r="CG25" i="21"/>
  <c r="CJ25" i="21" s="1"/>
  <c r="CG24" i="21"/>
  <c r="CJ24" i="21" s="1"/>
  <c r="CK24" i="21" s="1"/>
  <c r="CH24" i="21"/>
  <c r="P26" i="21"/>
  <c r="S26" i="21"/>
  <c r="R26" i="21"/>
  <c r="AM25" i="21"/>
  <c r="AN25" i="21" s="1"/>
  <c r="BP25" i="21" s="1"/>
  <c r="BU25" i="21" s="1"/>
  <c r="AL25" i="21"/>
  <c r="Y27" i="21"/>
  <c r="X27" i="21"/>
  <c r="H26" i="21"/>
  <c r="I26" i="21"/>
  <c r="F26" i="21"/>
  <c r="AG25" i="21"/>
  <c r="BR27" i="21"/>
  <c r="BS27" i="21" s="1"/>
  <c r="CD27" i="21" s="1"/>
  <c r="CE27" i="21" s="1"/>
  <c r="CF27" i="21" s="1"/>
  <c r="BT27" i="21"/>
  <c r="CA27" i="21"/>
  <c r="CB27" i="21" s="1"/>
  <c r="BX27" i="21"/>
  <c r="BY27" i="21" s="1"/>
  <c r="AU27" i="21"/>
  <c r="J26" i="21"/>
  <c r="K26" i="21" s="1"/>
  <c r="G26" i="21"/>
  <c r="Q26" i="21"/>
  <c r="T26" i="21"/>
  <c r="U26" i="21" s="1"/>
  <c r="BD22" i="21"/>
  <c r="AX22" i="21"/>
  <c r="BA22" i="21"/>
  <c r="BB22" i="21" s="1"/>
  <c r="Z26" i="21"/>
  <c r="AC26" i="21"/>
  <c r="AH26" i="21" s="1"/>
  <c r="AB26" i="21"/>
  <c r="CD26" i="21"/>
  <c r="CE26" i="21" s="1"/>
  <c r="CF26" i="21" s="1"/>
  <c r="AA26" i="21"/>
  <c r="AD26" i="21"/>
  <c r="AE26" i="21" s="1"/>
  <c r="AK24" i="21"/>
  <c r="AI24" i="21"/>
  <c r="E27" i="21"/>
  <c r="D27" i="21"/>
  <c r="AT28" i="21"/>
  <c r="V28" i="21"/>
  <c r="L28" i="21"/>
  <c r="B28" i="21"/>
  <c r="BF28" i="21"/>
  <c r="AZ28" i="21"/>
  <c r="A29" i="21"/>
  <c r="BI21" i="21"/>
  <c r="BK21" i="21" s="1"/>
  <c r="BI23" i="21"/>
  <c r="BK23" i="21" s="1"/>
  <c r="CR23" i="21"/>
  <c r="CS23" i="21" s="1"/>
  <c r="CL23" i="21"/>
  <c r="O27" i="21"/>
  <c r="N27" i="21"/>
  <c r="AH25" i="21"/>
  <c r="AX23" i="21"/>
  <c r="BD23" i="21"/>
  <c r="BA23" i="21"/>
  <c r="BB23" i="21" s="1"/>
  <c r="T25" i="20"/>
  <c r="U25" i="20" s="1"/>
  <c r="Q25" i="20"/>
  <c r="AI23" i="20"/>
  <c r="AK23" i="20"/>
  <c r="CL22" i="20"/>
  <c r="CR22" i="20"/>
  <c r="CS22" i="20" s="1"/>
  <c r="J25" i="20"/>
  <c r="K25" i="20" s="1"/>
  <c r="G25" i="20"/>
  <c r="BI20" i="20"/>
  <c r="BK20" i="20" s="1"/>
  <c r="CH24" i="20"/>
  <c r="CG24" i="20"/>
  <c r="CJ24" i="20" s="1"/>
  <c r="H25" i="20"/>
  <c r="I25" i="20"/>
  <c r="F25" i="20"/>
  <c r="AH24" i="20"/>
  <c r="CA26" i="20"/>
  <c r="CB26" i="20" s="1"/>
  <c r="BT26" i="20"/>
  <c r="BX26" i="20"/>
  <c r="BY26" i="20" s="1"/>
  <c r="BR26" i="20"/>
  <c r="BS26" i="20" s="1"/>
  <c r="AU26" i="20"/>
  <c r="Y26" i="20"/>
  <c r="X26" i="20"/>
  <c r="AD25" i="20"/>
  <c r="AE25" i="20" s="1"/>
  <c r="AA25" i="20"/>
  <c r="CF25" i="20"/>
  <c r="CJ23" i="20"/>
  <c r="CK23" i="20" s="1"/>
  <c r="AT27" i="20"/>
  <c r="B27" i="20"/>
  <c r="L27" i="20"/>
  <c r="BF27" i="20"/>
  <c r="V27" i="20"/>
  <c r="AZ27" i="20"/>
  <c r="A28" i="20"/>
  <c r="AX21" i="20"/>
  <c r="BD21" i="20"/>
  <c r="BG21" i="20"/>
  <c r="BH21" i="20" s="1"/>
  <c r="BA21" i="20"/>
  <c r="BB21" i="20" s="1"/>
  <c r="AG24" i="20"/>
  <c r="AM24" i="20"/>
  <c r="AN24" i="20" s="1"/>
  <c r="BP24" i="20" s="1"/>
  <c r="BU24" i="20" s="1"/>
  <c r="AL24" i="20"/>
  <c r="E26" i="20"/>
  <c r="D26" i="20"/>
  <c r="R25" i="20"/>
  <c r="S25" i="20"/>
  <c r="P25" i="20"/>
  <c r="AQ22" i="20"/>
  <c r="AR22" i="20" s="1"/>
  <c r="AJ22" i="20"/>
  <c r="AW22" i="20"/>
  <c r="AB25" i="20"/>
  <c r="Z25" i="20"/>
  <c r="AC25" i="20"/>
  <c r="AH25" i="20" s="1"/>
  <c r="O26" i="20"/>
  <c r="N26" i="20"/>
  <c r="CH27" i="21" l="1"/>
  <c r="CG27" i="21"/>
  <c r="CJ27" i="21" s="1"/>
  <c r="H27" i="21"/>
  <c r="I27" i="21"/>
  <c r="F27" i="21"/>
  <c r="BF29" i="21"/>
  <c r="AZ29" i="21"/>
  <c r="V29" i="21"/>
  <c r="AT29" i="21"/>
  <c r="B29" i="21"/>
  <c r="L29" i="21"/>
  <c r="A30" i="21"/>
  <c r="J27" i="21"/>
  <c r="K27" i="21" s="1"/>
  <c r="G27" i="21"/>
  <c r="AJ24" i="21"/>
  <c r="AQ24" i="21"/>
  <c r="AR24" i="21" s="1"/>
  <c r="AW24" i="21"/>
  <c r="AM26" i="21"/>
  <c r="AN26" i="21" s="1"/>
  <c r="BP26" i="21" s="1"/>
  <c r="BU26" i="21" s="1"/>
  <c r="AL26" i="21"/>
  <c r="AK25" i="21"/>
  <c r="AI25" i="21"/>
  <c r="T27" i="21"/>
  <c r="U27" i="21" s="1"/>
  <c r="Q27" i="21"/>
  <c r="E28" i="21"/>
  <c r="D28" i="21"/>
  <c r="AG26" i="21"/>
  <c r="CR24" i="21"/>
  <c r="CS24" i="21" s="1"/>
  <c r="CL24" i="21"/>
  <c r="R27" i="21"/>
  <c r="P27" i="21"/>
  <c r="S27" i="21"/>
  <c r="BI22" i="21"/>
  <c r="BK22" i="21" s="1"/>
  <c r="O28" i="21"/>
  <c r="N28" i="21"/>
  <c r="CK25" i="21"/>
  <c r="Y28" i="21"/>
  <c r="X28" i="21"/>
  <c r="AA27" i="21"/>
  <c r="AD27" i="21"/>
  <c r="AE27" i="21" s="1"/>
  <c r="BX28" i="21"/>
  <c r="BY28" i="21" s="1"/>
  <c r="BT28" i="21"/>
  <c r="CA28" i="21"/>
  <c r="CB28" i="21" s="1"/>
  <c r="AU28" i="21"/>
  <c r="BR28" i="21"/>
  <c r="BS28" i="21" s="1"/>
  <c r="CD28" i="21" s="1"/>
  <c r="CE28" i="21" s="1"/>
  <c r="CF28" i="21" s="1"/>
  <c r="CH26" i="21"/>
  <c r="CG26" i="21"/>
  <c r="AB27" i="21"/>
  <c r="Z27" i="21"/>
  <c r="AC27" i="21"/>
  <c r="Y27" i="20"/>
  <c r="X27" i="20"/>
  <c r="AQ23" i="20"/>
  <c r="AR23" i="20" s="1"/>
  <c r="AJ23" i="20"/>
  <c r="AW23" i="20"/>
  <c r="CH25" i="20"/>
  <c r="CG25" i="20"/>
  <c r="CJ25" i="20" s="1"/>
  <c r="CK25" i="20" s="1"/>
  <c r="CD26" i="20"/>
  <c r="CE26" i="20" s="1"/>
  <c r="CF26" i="20" s="1"/>
  <c r="AK24" i="20"/>
  <c r="AI24" i="20"/>
  <c r="T26" i="20"/>
  <c r="U26" i="20" s="1"/>
  <c r="Q26" i="20"/>
  <c r="E27" i="20"/>
  <c r="D27" i="20"/>
  <c r="Z26" i="20"/>
  <c r="AC26" i="20"/>
  <c r="AH26" i="20" s="1"/>
  <c r="AB26" i="20"/>
  <c r="BT27" i="20"/>
  <c r="BR27" i="20"/>
  <c r="BS27" i="20" s="1"/>
  <c r="AU27" i="20"/>
  <c r="CA27" i="20"/>
  <c r="CB27" i="20" s="1"/>
  <c r="BX27" i="20"/>
  <c r="BY27" i="20" s="1"/>
  <c r="CK24" i="20"/>
  <c r="CL23" i="20"/>
  <c r="CR23" i="20"/>
  <c r="CS23" i="20" s="1"/>
  <c r="AG25" i="20"/>
  <c r="AM25" i="20"/>
  <c r="AN25" i="20" s="1"/>
  <c r="BP25" i="20" s="1"/>
  <c r="BU25" i="20" s="1"/>
  <c r="AL25" i="20"/>
  <c r="P26" i="20"/>
  <c r="S26" i="20"/>
  <c r="R26" i="20"/>
  <c r="AD26" i="20"/>
  <c r="AE26" i="20" s="1"/>
  <c r="AA26" i="20"/>
  <c r="BI21" i="20"/>
  <c r="BK21" i="20" s="1"/>
  <c r="L28" i="20"/>
  <c r="AT28" i="20"/>
  <c r="V28" i="20"/>
  <c r="B28" i="20"/>
  <c r="AZ28" i="20"/>
  <c r="BF28" i="20"/>
  <c r="A29" i="20"/>
  <c r="O27" i="20"/>
  <c r="N27" i="20"/>
  <c r="J26" i="20"/>
  <c r="K26" i="20" s="1"/>
  <c r="G26" i="20"/>
  <c r="F26" i="20"/>
  <c r="I26" i="20"/>
  <c r="H26" i="20"/>
  <c r="BD22" i="20"/>
  <c r="AX22" i="20"/>
  <c r="BG22" i="20"/>
  <c r="BH22" i="20" s="1"/>
  <c r="BA22" i="20"/>
  <c r="BB22" i="20" s="1"/>
  <c r="AM27" i="21" l="1"/>
  <c r="AN27" i="21" s="1"/>
  <c r="BP27" i="21" s="1"/>
  <c r="BU27" i="21" s="1"/>
  <c r="AL27" i="21"/>
  <c r="Q28" i="21"/>
  <c r="T28" i="21"/>
  <c r="U28" i="21" s="1"/>
  <c r="R28" i="21"/>
  <c r="P28" i="21"/>
  <c r="S28" i="21"/>
  <c r="AQ25" i="21"/>
  <c r="AR25" i="21" s="1"/>
  <c r="AJ25" i="21"/>
  <c r="AW25" i="21"/>
  <c r="AT30" i="21"/>
  <c r="AZ30" i="21"/>
  <c r="B30" i="21"/>
  <c r="V30" i="21"/>
  <c r="L30" i="21"/>
  <c r="BF30" i="21"/>
  <c r="A31" i="21"/>
  <c r="O29" i="21"/>
  <c r="N29" i="21"/>
  <c r="E29" i="21"/>
  <c r="D29" i="21"/>
  <c r="AH27" i="21"/>
  <c r="BX29" i="21"/>
  <c r="BY29" i="21" s="1"/>
  <c r="BR29" i="21"/>
  <c r="BS29" i="21" s="1"/>
  <c r="BT29" i="21"/>
  <c r="CA29" i="21"/>
  <c r="CB29" i="21" s="1"/>
  <c r="AU29" i="21"/>
  <c r="AG27" i="21"/>
  <c r="Y29" i="21"/>
  <c r="X29" i="21"/>
  <c r="AA28" i="21"/>
  <c r="AD28" i="21"/>
  <c r="AE28" i="21" s="1"/>
  <c r="AI26" i="21"/>
  <c r="AK26" i="21"/>
  <c r="AX24" i="21"/>
  <c r="BD24" i="21"/>
  <c r="BA24" i="21"/>
  <c r="BB24" i="21" s="1"/>
  <c r="CK27" i="21"/>
  <c r="CJ26" i="21"/>
  <c r="CK26" i="21" s="1"/>
  <c r="AC28" i="21"/>
  <c r="AB28" i="21"/>
  <c r="Z28" i="21"/>
  <c r="G28" i="21"/>
  <c r="J28" i="21"/>
  <c r="K28" i="21" s="1"/>
  <c r="CH28" i="21"/>
  <c r="CG28" i="21"/>
  <c r="CL25" i="21"/>
  <c r="CR25" i="21"/>
  <c r="CS25" i="21" s="1"/>
  <c r="F28" i="21"/>
  <c r="H28" i="21"/>
  <c r="I28" i="21"/>
  <c r="AZ29" i="20"/>
  <c r="B29" i="20"/>
  <c r="L29" i="20"/>
  <c r="AT29" i="20"/>
  <c r="V29" i="20"/>
  <c r="BF29" i="20"/>
  <c r="A30" i="20"/>
  <c r="CA28" i="20"/>
  <c r="CB28" i="20" s="1"/>
  <c r="AU28" i="20"/>
  <c r="BX28" i="20"/>
  <c r="BY28" i="20" s="1"/>
  <c r="BT28" i="20"/>
  <c r="BR28" i="20"/>
  <c r="BS28" i="20" s="1"/>
  <c r="AQ24" i="20"/>
  <c r="AR24" i="20" s="1"/>
  <c r="AJ24" i="20"/>
  <c r="AW24" i="20"/>
  <c r="CD27" i="20"/>
  <c r="CE27" i="20" s="1"/>
  <c r="CF27" i="20" s="1"/>
  <c r="AD27" i="20"/>
  <c r="AE27" i="20" s="1"/>
  <c r="AA27" i="20"/>
  <c r="CL25" i="20"/>
  <c r="CR25" i="20"/>
  <c r="CS25" i="20" s="1"/>
  <c r="AM26" i="20"/>
  <c r="AN26" i="20" s="1"/>
  <c r="BP26" i="20" s="1"/>
  <c r="BU26" i="20" s="1"/>
  <c r="AL26" i="20"/>
  <c r="N28" i="20"/>
  <c r="O28" i="20"/>
  <c r="CR24" i="20"/>
  <c r="CS24" i="20" s="1"/>
  <c r="CL24" i="20"/>
  <c r="AI25" i="20"/>
  <c r="AK25" i="20"/>
  <c r="CH26" i="20"/>
  <c r="CG26" i="20"/>
  <c r="CJ26" i="20" s="1"/>
  <c r="AC27" i="20"/>
  <c r="AB27" i="20"/>
  <c r="Z27" i="20"/>
  <c r="J27" i="20"/>
  <c r="K27" i="20" s="1"/>
  <c r="G27" i="20"/>
  <c r="D28" i="20"/>
  <c r="E28" i="20"/>
  <c r="I27" i="20"/>
  <c r="H27" i="20"/>
  <c r="F27" i="20"/>
  <c r="X28" i="20"/>
  <c r="Y28" i="20"/>
  <c r="BD23" i="20"/>
  <c r="AX23" i="20"/>
  <c r="BA23" i="20"/>
  <c r="BB23" i="20" s="1"/>
  <c r="BG23" i="20"/>
  <c r="BH23" i="20" s="1"/>
  <c r="T27" i="20"/>
  <c r="U27" i="20" s="1"/>
  <c r="Q27" i="20"/>
  <c r="S27" i="20"/>
  <c r="R27" i="20"/>
  <c r="P27" i="20"/>
  <c r="BI22" i="20"/>
  <c r="BK22" i="20" s="1"/>
  <c r="AG26" i="20"/>
  <c r="AK27" i="21" l="1"/>
  <c r="AI27" i="21"/>
  <c r="AX25" i="21"/>
  <c r="BD25" i="21"/>
  <c r="BA25" i="21"/>
  <c r="BB25" i="21" s="1"/>
  <c r="Q29" i="21"/>
  <c r="T29" i="21"/>
  <c r="U29" i="21" s="1"/>
  <c r="BF31" i="21"/>
  <c r="B31" i="21"/>
  <c r="AZ31" i="21"/>
  <c r="AT31" i="21"/>
  <c r="V31" i="21"/>
  <c r="L31" i="21"/>
  <c r="A32" i="21"/>
  <c r="AQ26" i="21"/>
  <c r="AR26" i="21" s="1"/>
  <c r="AJ26" i="21"/>
  <c r="AW26" i="21"/>
  <c r="CD29" i="21"/>
  <c r="CE29" i="21" s="1"/>
  <c r="CF29" i="21" s="1"/>
  <c r="O30" i="21"/>
  <c r="N30" i="21"/>
  <c r="AH28" i="21"/>
  <c r="Y30" i="21"/>
  <c r="X30" i="21"/>
  <c r="BI24" i="21"/>
  <c r="BK24" i="21" s="1"/>
  <c r="BI25" i="21"/>
  <c r="BK25" i="21" s="1"/>
  <c r="S29" i="21"/>
  <c r="R29" i="21"/>
  <c r="P29" i="21"/>
  <c r="AM28" i="21"/>
  <c r="AN28" i="21" s="1"/>
  <c r="BP28" i="21" s="1"/>
  <c r="BU28" i="21" s="1"/>
  <c r="AL28" i="21"/>
  <c r="CR26" i="21"/>
  <c r="CS26" i="21" s="1"/>
  <c r="CL26" i="21"/>
  <c r="AG28" i="21"/>
  <c r="E30" i="21"/>
  <c r="D30" i="21"/>
  <c r="CR27" i="21"/>
  <c r="CS27" i="21" s="1"/>
  <c r="CL27" i="21"/>
  <c r="AD29" i="21"/>
  <c r="AE29" i="21" s="1"/>
  <c r="AA29" i="21"/>
  <c r="AG29" i="21" s="1"/>
  <c r="G29" i="21"/>
  <c r="J29" i="21"/>
  <c r="K29" i="21" s="1"/>
  <c r="CJ28" i="21"/>
  <c r="CK28" i="21" s="1"/>
  <c r="AB29" i="21"/>
  <c r="Z29" i="21"/>
  <c r="AC29" i="21"/>
  <c r="F29" i="21"/>
  <c r="I29" i="21"/>
  <c r="H29" i="21"/>
  <c r="AU30" i="21"/>
  <c r="BT30" i="21"/>
  <c r="BX30" i="21"/>
  <c r="BY30" i="21" s="1"/>
  <c r="BR30" i="21"/>
  <c r="BS30" i="21" s="1"/>
  <c r="CA30" i="21"/>
  <c r="CB30" i="21" s="1"/>
  <c r="CH27" i="20"/>
  <c r="CG27" i="20"/>
  <c r="CJ27" i="20" s="1"/>
  <c r="AT30" i="20"/>
  <c r="V30" i="20"/>
  <c r="L30" i="20"/>
  <c r="B30" i="20"/>
  <c r="BF30" i="20"/>
  <c r="AZ30" i="20"/>
  <c r="A31" i="20"/>
  <c r="Y29" i="20"/>
  <c r="X29" i="20"/>
  <c r="BR29" i="20"/>
  <c r="BS29" i="20" s="1"/>
  <c r="AU29" i="20"/>
  <c r="CA29" i="20"/>
  <c r="CB29" i="20" s="1"/>
  <c r="BX29" i="20"/>
  <c r="BY29" i="20" s="1"/>
  <c r="BT29" i="20"/>
  <c r="E29" i="20"/>
  <c r="D29" i="20"/>
  <c r="AM27" i="20"/>
  <c r="AN27" i="20" s="1"/>
  <c r="BP27" i="20" s="1"/>
  <c r="BU27" i="20" s="1"/>
  <c r="AL27" i="20"/>
  <c r="AK26" i="20"/>
  <c r="AI26" i="20"/>
  <c r="BD24" i="20"/>
  <c r="AX24" i="20"/>
  <c r="BG24" i="20"/>
  <c r="BH24" i="20" s="1"/>
  <c r="BA24" i="20"/>
  <c r="BB24" i="20" s="1"/>
  <c r="S28" i="20"/>
  <c r="R28" i="20"/>
  <c r="P28" i="20"/>
  <c r="AH27" i="20"/>
  <c r="CK26" i="20"/>
  <c r="O29" i="20"/>
  <c r="N29" i="20"/>
  <c r="F28" i="20"/>
  <c r="I28" i="20"/>
  <c r="H28" i="20"/>
  <c r="AQ25" i="20"/>
  <c r="AR25" i="20" s="1"/>
  <c r="AJ25" i="20"/>
  <c r="AW25" i="20"/>
  <c r="Z28" i="20"/>
  <c r="AB28" i="20"/>
  <c r="AC28" i="20"/>
  <c r="AD28" i="20"/>
  <c r="AE28" i="20" s="1"/>
  <c r="AA28" i="20"/>
  <c r="T28" i="20"/>
  <c r="U28" i="20" s="1"/>
  <c r="Q28" i="20"/>
  <c r="CD28" i="20"/>
  <c r="CE28" i="20" s="1"/>
  <c r="CF28" i="20" s="1"/>
  <c r="BI23" i="20"/>
  <c r="BK23" i="20" s="1"/>
  <c r="J28" i="20"/>
  <c r="K28" i="20" s="1"/>
  <c r="G28" i="20"/>
  <c r="AG27" i="20"/>
  <c r="CH29" i="21" l="1"/>
  <c r="CG29" i="21"/>
  <c r="CJ29" i="21" s="1"/>
  <c r="CK29" i="21" s="1"/>
  <c r="D31" i="21"/>
  <c r="E31" i="21"/>
  <c r="BD26" i="21"/>
  <c r="AX26" i="21"/>
  <c r="BI26" i="21"/>
  <c r="BK26" i="21" s="1"/>
  <c r="BA26" i="21"/>
  <c r="BB26" i="21" s="1"/>
  <c r="AH29" i="21"/>
  <c r="AI29" i="21" s="1"/>
  <c r="G30" i="21"/>
  <c r="J30" i="21"/>
  <c r="K30" i="21" s="1"/>
  <c r="CD30" i="21"/>
  <c r="CE30" i="21" s="1"/>
  <c r="CF30" i="21" s="1"/>
  <c r="H30" i="21"/>
  <c r="F30" i="21"/>
  <c r="I30" i="21"/>
  <c r="AD30" i="21"/>
  <c r="AE30" i="21" s="1"/>
  <c r="AA30" i="21"/>
  <c r="AG30" i="21" s="1"/>
  <c r="B32" i="21"/>
  <c r="BF32" i="21"/>
  <c r="L32" i="21"/>
  <c r="V32" i="21"/>
  <c r="AT32" i="21"/>
  <c r="A33" i="21"/>
  <c r="AC30" i="21"/>
  <c r="AB30" i="21"/>
  <c r="Z30" i="21"/>
  <c r="X31" i="21"/>
  <c r="Y31" i="21"/>
  <c r="AK28" i="21"/>
  <c r="AI28" i="21"/>
  <c r="O31" i="21"/>
  <c r="N31" i="21"/>
  <c r="T30" i="21"/>
  <c r="U30" i="21" s="1"/>
  <c r="Q30" i="21"/>
  <c r="AU31" i="21"/>
  <c r="CA31" i="21"/>
  <c r="CB31" i="21" s="1"/>
  <c r="BX31" i="21"/>
  <c r="BY31" i="21" s="1"/>
  <c r="BT31" i="21"/>
  <c r="BR31" i="21"/>
  <c r="BS31" i="21" s="1"/>
  <c r="AQ27" i="21"/>
  <c r="AR27" i="21" s="1"/>
  <c r="AJ27" i="21"/>
  <c r="AW27" i="21"/>
  <c r="CL28" i="21"/>
  <c r="CR28" i="21"/>
  <c r="CS28" i="21" s="1"/>
  <c r="AL29" i="21"/>
  <c r="AM29" i="21"/>
  <c r="AN29" i="21" s="1"/>
  <c r="BP29" i="21" s="1"/>
  <c r="BU29" i="21" s="1"/>
  <c r="S30" i="21"/>
  <c r="R30" i="21"/>
  <c r="P30" i="21"/>
  <c r="H29" i="20"/>
  <c r="F29" i="20"/>
  <c r="I29" i="20"/>
  <c r="AG28" i="20"/>
  <c r="AH28" i="20"/>
  <c r="AI27" i="20"/>
  <c r="AK27" i="20"/>
  <c r="AX25" i="20"/>
  <c r="BD25" i="20"/>
  <c r="BG25" i="20"/>
  <c r="BH25" i="20" s="1"/>
  <c r="BI25" i="20" s="1"/>
  <c r="BK25" i="20" s="1"/>
  <c r="BA25" i="20"/>
  <c r="BB25" i="20" s="1"/>
  <c r="CD29" i="20"/>
  <c r="CE29" i="20" s="1"/>
  <c r="CF29" i="20" s="1"/>
  <c r="BX30" i="20"/>
  <c r="BY30" i="20" s="1"/>
  <c r="BT30" i="20"/>
  <c r="BR30" i="20"/>
  <c r="BS30" i="20" s="1"/>
  <c r="AU30" i="20"/>
  <c r="CA30" i="20"/>
  <c r="CB30" i="20" s="1"/>
  <c r="BI24" i="20"/>
  <c r="BK24" i="20" s="1"/>
  <c r="R29" i="20"/>
  <c r="P29" i="20"/>
  <c r="S29" i="20"/>
  <c r="O30" i="20"/>
  <c r="N30" i="20"/>
  <c r="Y30" i="20"/>
  <c r="X30" i="20"/>
  <c r="AA29" i="20"/>
  <c r="AD29" i="20"/>
  <c r="AE29" i="20" s="1"/>
  <c r="CK27" i="20"/>
  <c r="AZ31" i="20"/>
  <c r="B31" i="20"/>
  <c r="BF31" i="20"/>
  <c r="L31" i="20"/>
  <c r="AT31" i="20"/>
  <c r="V31" i="20"/>
  <c r="A32" i="20"/>
  <c r="Q29" i="20"/>
  <c r="T29" i="20"/>
  <c r="U29" i="20" s="1"/>
  <c r="E30" i="20"/>
  <c r="D30" i="20"/>
  <c r="AJ26" i="20"/>
  <c r="AQ26" i="20"/>
  <c r="AR26" i="20" s="1"/>
  <c r="AW26" i="20"/>
  <c r="CR26" i="20"/>
  <c r="CS26" i="20" s="1"/>
  <c r="CL26" i="20"/>
  <c r="AL28" i="20"/>
  <c r="AM28" i="20"/>
  <c r="AN28" i="20" s="1"/>
  <c r="BP28" i="20" s="1"/>
  <c r="BU28" i="20" s="1"/>
  <c r="CG28" i="20"/>
  <c r="CH28" i="20"/>
  <c r="G29" i="20"/>
  <c r="J29" i="20"/>
  <c r="K29" i="20" s="1"/>
  <c r="AB29" i="20"/>
  <c r="Z29" i="20"/>
  <c r="AC29" i="20"/>
  <c r="AQ29" i="21" l="1"/>
  <c r="AR29" i="21" s="1"/>
  <c r="AJ29" i="21"/>
  <c r="AW29" i="21"/>
  <c r="CG30" i="21"/>
  <c r="CH30" i="21"/>
  <c r="J31" i="21"/>
  <c r="K31" i="21" s="1"/>
  <c r="G31" i="21"/>
  <c r="BD27" i="21"/>
  <c r="AX27" i="21"/>
  <c r="BI27" i="21"/>
  <c r="BK27" i="21" s="1"/>
  <c r="BA27" i="21"/>
  <c r="BB27" i="21" s="1"/>
  <c r="AH30" i="21"/>
  <c r="AK30" i="21" s="1"/>
  <c r="T31" i="21"/>
  <c r="U31" i="21" s="1"/>
  <c r="Q31" i="21"/>
  <c r="BF33" i="21"/>
  <c r="AZ33" i="21"/>
  <c r="V33" i="21"/>
  <c r="AT33" i="21"/>
  <c r="B33" i="21"/>
  <c r="L33" i="21"/>
  <c r="A34" i="21"/>
  <c r="I31" i="21"/>
  <c r="H31" i="21"/>
  <c r="F31" i="21"/>
  <c r="S31" i="21"/>
  <c r="P31" i="21"/>
  <c r="R31" i="21"/>
  <c r="AU32" i="21"/>
  <c r="BX32" i="21"/>
  <c r="BY32" i="21" s="1"/>
  <c r="BT32" i="21"/>
  <c r="BR32" i="21"/>
  <c r="BS32" i="21" s="1"/>
  <c r="CA32" i="21"/>
  <c r="CB32" i="21" s="1"/>
  <c r="CD31" i="21"/>
  <c r="CE31" i="21" s="1"/>
  <c r="CF31" i="21" s="1"/>
  <c r="AQ28" i="21"/>
  <c r="AR28" i="21" s="1"/>
  <c r="AJ28" i="21"/>
  <c r="AW28" i="21"/>
  <c r="X32" i="21"/>
  <c r="Y32" i="21"/>
  <c r="CL29" i="21"/>
  <c r="CR29" i="21"/>
  <c r="CS29" i="21" s="1"/>
  <c r="N32" i="21"/>
  <c r="O32" i="21"/>
  <c r="AM30" i="21"/>
  <c r="AN30" i="21" s="1"/>
  <c r="BP30" i="21" s="1"/>
  <c r="BU30" i="21" s="1"/>
  <c r="AL30" i="21"/>
  <c r="AC31" i="21"/>
  <c r="AH31" i="21" s="1"/>
  <c r="AB31" i="21"/>
  <c r="Z31" i="21"/>
  <c r="AK29" i="21"/>
  <c r="AA31" i="21"/>
  <c r="AD31" i="21"/>
  <c r="AE31" i="21" s="1"/>
  <c r="E32" i="21"/>
  <c r="D32" i="21"/>
  <c r="O31" i="20"/>
  <c r="N31" i="20"/>
  <c r="J30" i="20"/>
  <c r="K30" i="20" s="1"/>
  <c r="G30" i="20"/>
  <c r="AQ27" i="20"/>
  <c r="AR27" i="20" s="1"/>
  <c r="AJ27" i="20"/>
  <c r="AW27" i="20"/>
  <c r="CJ28" i="20"/>
  <c r="CK28" i="20" s="1"/>
  <c r="CL27" i="20"/>
  <c r="CR27" i="20"/>
  <c r="CS27" i="20" s="1"/>
  <c r="S30" i="20"/>
  <c r="P30" i="20"/>
  <c r="R30" i="20"/>
  <c r="CD30" i="20"/>
  <c r="CE30" i="20" s="1"/>
  <c r="CF30" i="20" s="1"/>
  <c r="I30" i="20"/>
  <c r="H30" i="20"/>
  <c r="F30" i="20"/>
  <c r="CH29" i="20"/>
  <c r="CG29" i="20"/>
  <c r="CJ29" i="20" s="1"/>
  <c r="CK29" i="20" s="1"/>
  <c r="AH29" i="20"/>
  <c r="Y31" i="20"/>
  <c r="X31" i="20"/>
  <c r="AB30" i="20"/>
  <c r="Z30" i="20"/>
  <c r="AC30" i="20"/>
  <c r="AM29" i="20"/>
  <c r="AN29" i="20" s="1"/>
  <c r="BP29" i="20" s="1"/>
  <c r="BU29" i="20" s="1"/>
  <c r="AL29" i="20"/>
  <c r="E31" i="20"/>
  <c r="D31" i="20"/>
  <c r="AG29" i="20"/>
  <c r="AI28" i="20"/>
  <c r="AK28" i="20"/>
  <c r="BF32" i="20"/>
  <c r="L32" i="20"/>
  <c r="V32" i="20"/>
  <c r="B32" i="20"/>
  <c r="AT32" i="20"/>
  <c r="A33" i="20"/>
  <c r="AD30" i="20"/>
  <c r="AE30" i="20" s="1"/>
  <c r="AA30" i="20"/>
  <c r="AX26" i="20"/>
  <c r="BD26" i="20"/>
  <c r="BA26" i="20"/>
  <c r="BB26" i="20" s="1"/>
  <c r="BG26" i="20"/>
  <c r="BH26" i="20" s="1"/>
  <c r="BI26" i="20" s="1"/>
  <c r="BK26" i="20" s="1"/>
  <c r="BT31" i="20"/>
  <c r="BR31" i="20"/>
  <c r="BS31" i="20" s="1"/>
  <c r="CD31" i="20" s="1"/>
  <c r="CE31" i="20" s="1"/>
  <c r="CF31" i="20" s="1"/>
  <c r="BX31" i="20"/>
  <c r="BY31" i="20" s="1"/>
  <c r="AU31" i="20"/>
  <c r="CA31" i="20"/>
  <c r="CB31" i="20" s="1"/>
  <c r="T30" i="20"/>
  <c r="U30" i="20" s="1"/>
  <c r="Q30" i="20"/>
  <c r="BD28" i="21" l="1"/>
  <c r="AX28" i="21"/>
  <c r="BA28" i="21"/>
  <c r="BB28" i="21" s="1"/>
  <c r="BI28" i="21"/>
  <c r="BK28" i="21" s="1"/>
  <c r="Y33" i="21"/>
  <c r="X33" i="21"/>
  <c r="AM31" i="21"/>
  <c r="AN31" i="21" s="1"/>
  <c r="BP31" i="21" s="1"/>
  <c r="BU31" i="21" s="1"/>
  <c r="AL31" i="21"/>
  <c r="J32" i="21"/>
  <c r="K32" i="21" s="1"/>
  <c r="G32" i="21"/>
  <c r="H32" i="21"/>
  <c r="F32" i="21"/>
  <c r="I32" i="21"/>
  <c r="P32" i="21"/>
  <c r="S32" i="21"/>
  <c r="R32" i="21"/>
  <c r="T32" i="21"/>
  <c r="U32" i="21" s="1"/>
  <c r="Q32" i="21"/>
  <c r="AI30" i="21"/>
  <c r="AD32" i="21"/>
  <c r="AE32" i="21" s="1"/>
  <c r="AA32" i="21"/>
  <c r="BR33" i="21"/>
  <c r="BS33" i="21" s="1"/>
  <c r="BT33" i="21"/>
  <c r="AU33" i="21"/>
  <c r="CA33" i="21"/>
  <c r="CB33" i="21" s="1"/>
  <c r="BX33" i="21"/>
  <c r="BY33" i="21" s="1"/>
  <c r="CG31" i="21"/>
  <c r="CJ31" i="21" s="1"/>
  <c r="CK31" i="21" s="1"/>
  <c r="CH31" i="21"/>
  <c r="CJ30" i="21"/>
  <c r="CK30" i="21" s="1"/>
  <c r="AG31" i="21"/>
  <c r="CD32" i="21"/>
  <c r="CE32" i="21" s="1"/>
  <c r="CF32" i="21" s="1"/>
  <c r="AZ34" i="21"/>
  <c r="AT34" i="21"/>
  <c r="B34" i="21"/>
  <c r="L34" i="21"/>
  <c r="V34" i="21"/>
  <c r="BF34" i="21"/>
  <c r="A35" i="21"/>
  <c r="AX29" i="21"/>
  <c r="BD29" i="21"/>
  <c r="BA29" i="21"/>
  <c r="BB29" i="21" s="1"/>
  <c r="BI29" i="21"/>
  <c r="BK29" i="21" s="1"/>
  <c r="N33" i="21"/>
  <c r="O33" i="21"/>
  <c r="AC32" i="21"/>
  <c r="AB32" i="21"/>
  <c r="Z32" i="21"/>
  <c r="E33" i="21"/>
  <c r="D33" i="21"/>
  <c r="G31" i="20"/>
  <c r="J31" i="20"/>
  <c r="K31" i="20" s="1"/>
  <c r="CR29" i="20"/>
  <c r="CS29" i="20" s="1"/>
  <c r="CL29" i="20"/>
  <c r="Y32" i="20"/>
  <c r="X32" i="20"/>
  <c r="CL28" i="20"/>
  <c r="CR28" i="20"/>
  <c r="CS28" i="20" s="1"/>
  <c r="O32" i="20"/>
  <c r="N32" i="20"/>
  <c r="BD27" i="20"/>
  <c r="AX27" i="20"/>
  <c r="BG27" i="20"/>
  <c r="BH27" i="20" s="1"/>
  <c r="BI27" i="20" s="1"/>
  <c r="BK27" i="20" s="1"/>
  <c r="BA27" i="20"/>
  <c r="BB27" i="20" s="1"/>
  <c r="AJ28" i="20"/>
  <c r="AQ28" i="20"/>
  <c r="AR28" i="20" s="1"/>
  <c r="AW28" i="20"/>
  <c r="AG30" i="20"/>
  <c r="CH31" i="20"/>
  <c r="CG31" i="20"/>
  <c r="F31" i="20"/>
  <c r="I31" i="20"/>
  <c r="H31" i="20"/>
  <c r="CH30" i="20"/>
  <c r="CG30" i="20"/>
  <c r="CJ30" i="20" s="1"/>
  <c r="CA32" i="20"/>
  <c r="CB32" i="20" s="1"/>
  <c r="BR32" i="20"/>
  <c r="BS32" i="20" s="1"/>
  <c r="CD32" i="20" s="1"/>
  <c r="CE32" i="20" s="1"/>
  <c r="CF32" i="20" s="1"/>
  <c r="AU32" i="20"/>
  <c r="BT32" i="20"/>
  <c r="BX32" i="20"/>
  <c r="BY32" i="20" s="1"/>
  <c r="E32" i="20"/>
  <c r="D32" i="20"/>
  <c r="AH30" i="20"/>
  <c r="AM30" i="20"/>
  <c r="AN30" i="20" s="1"/>
  <c r="BP30" i="20" s="1"/>
  <c r="BU30" i="20" s="1"/>
  <c r="AL30" i="20"/>
  <c r="AK29" i="20"/>
  <c r="AI29" i="20"/>
  <c r="AA31" i="20"/>
  <c r="AD31" i="20"/>
  <c r="AE31" i="20" s="1"/>
  <c r="T31" i="20"/>
  <c r="U31" i="20" s="1"/>
  <c r="Q31" i="20"/>
  <c r="L33" i="20"/>
  <c r="V33" i="20"/>
  <c r="BF33" i="20"/>
  <c r="AZ33" i="20"/>
  <c r="AT33" i="20"/>
  <c r="B33" i="20"/>
  <c r="A34" i="20"/>
  <c r="Z31" i="20"/>
  <c r="AC31" i="20"/>
  <c r="AB31" i="20"/>
  <c r="P31" i="20"/>
  <c r="S31" i="20"/>
  <c r="R31" i="20"/>
  <c r="CR31" i="21" l="1"/>
  <c r="CS31" i="21" s="1"/>
  <c r="CL31" i="21"/>
  <c r="AH32" i="21"/>
  <c r="Y34" i="21"/>
  <c r="X34" i="21"/>
  <c r="S33" i="21"/>
  <c r="R33" i="21"/>
  <c r="P33" i="21"/>
  <c r="O34" i="21"/>
  <c r="N34" i="21"/>
  <c r="T33" i="21"/>
  <c r="U33" i="21" s="1"/>
  <c r="Q33" i="21"/>
  <c r="E34" i="21"/>
  <c r="D34" i="21"/>
  <c r="BT34" i="21"/>
  <c r="BR34" i="21"/>
  <c r="BS34" i="21" s="1"/>
  <c r="AU34" i="21"/>
  <c r="CA34" i="21"/>
  <c r="CB34" i="21" s="1"/>
  <c r="BX34" i="21"/>
  <c r="BY34" i="21" s="1"/>
  <c r="AD33" i="21"/>
  <c r="AE33" i="21" s="1"/>
  <c r="AA33" i="21"/>
  <c r="AC33" i="21"/>
  <c r="AB33" i="21"/>
  <c r="Z33" i="21"/>
  <c r="CH32" i="21"/>
  <c r="CG32" i="21"/>
  <c r="CJ32" i="21" s="1"/>
  <c r="CD33" i="21"/>
  <c r="CE33" i="21" s="1"/>
  <c r="CF33" i="21" s="1"/>
  <c r="J33" i="21"/>
  <c r="K33" i="21" s="1"/>
  <c r="G33" i="21"/>
  <c r="AK31" i="21"/>
  <c r="AI31" i="21"/>
  <c r="AG32" i="21"/>
  <c r="I33" i="21"/>
  <c r="H33" i="21"/>
  <c r="F33" i="21"/>
  <c r="CR30" i="21"/>
  <c r="CS30" i="21" s="1"/>
  <c r="CL30" i="21"/>
  <c r="BF35" i="21"/>
  <c r="AT35" i="21"/>
  <c r="B35" i="21"/>
  <c r="AZ35" i="21"/>
  <c r="V35" i="21"/>
  <c r="L35" i="21"/>
  <c r="A36" i="21"/>
  <c r="AJ30" i="21"/>
  <c r="AQ30" i="21"/>
  <c r="AR30" i="21" s="1"/>
  <c r="AW30" i="21"/>
  <c r="AM32" i="21"/>
  <c r="AN32" i="21" s="1"/>
  <c r="BP32" i="21" s="1"/>
  <c r="BU32" i="21" s="1"/>
  <c r="AL32" i="21"/>
  <c r="AQ29" i="20"/>
  <c r="AR29" i="20" s="1"/>
  <c r="AJ29" i="20"/>
  <c r="AW29" i="20"/>
  <c r="AA32" i="20"/>
  <c r="AD32" i="20"/>
  <c r="AE32" i="20" s="1"/>
  <c r="CK30" i="20"/>
  <c r="P32" i="20"/>
  <c r="S32" i="20"/>
  <c r="R32" i="20"/>
  <c r="CG32" i="20"/>
  <c r="CH32" i="20"/>
  <c r="Y33" i="20"/>
  <c r="X33" i="20"/>
  <c r="AB32" i="20"/>
  <c r="Z32" i="20"/>
  <c r="AC32" i="20"/>
  <c r="J32" i="20"/>
  <c r="K32" i="20" s="1"/>
  <c r="G32" i="20"/>
  <c r="F32" i="20"/>
  <c r="I32" i="20"/>
  <c r="H32" i="20"/>
  <c r="D33" i="20"/>
  <c r="E33" i="20"/>
  <c r="AU33" i="20"/>
  <c r="BT33" i="20"/>
  <c r="BX33" i="20"/>
  <c r="BY33" i="20" s="1"/>
  <c r="CA33" i="20"/>
  <c r="CB33" i="20" s="1"/>
  <c r="BR33" i="20"/>
  <c r="BS33" i="20" s="1"/>
  <c r="CD33" i="20" s="1"/>
  <c r="CE33" i="20" s="1"/>
  <c r="CF33" i="20" s="1"/>
  <c r="AI30" i="20"/>
  <c r="AK30" i="20"/>
  <c r="BD28" i="20"/>
  <c r="AX28" i="20"/>
  <c r="BA28" i="20"/>
  <c r="BB28" i="20" s="1"/>
  <c r="BG28" i="20"/>
  <c r="BH28" i="20" s="1"/>
  <c r="BI28" i="20" s="1"/>
  <c r="BK28" i="20" s="1"/>
  <c r="O33" i="20"/>
  <c r="N33" i="20"/>
  <c r="AH31" i="20"/>
  <c r="V34" i="20"/>
  <c r="L34" i="20"/>
  <c r="B34" i="20"/>
  <c r="AT34" i="20"/>
  <c r="AZ34" i="20"/>
  <c r="BF34" i="20"/>
  <c r="A35" i="20"/>
  <c r="AG31" i="20"/>
  <c r="CJ31" i="20"/>
  <c r="CK31" i="20" s="1"/>
  <c r="Q32" i="20"/>
  <c r="T32" i="20"/>
  <c r="U32" i="20" s="1"/>
  <c r="AL31" i="20"/>
  <c r="AM31" i="20"/>
  <c r="AN31" i="20" s="1"/>
  <c r="BP31" i="20" s="1"/>
  <c r="BU31" i="20" s="1"/>
  <c r="BX35" i="21" l="1"/>
  <c r="BY35" i="21" s="1"/>
  <c r="AU35" i="21"/>
  <c r="CA35" i="21"/>
  <c r="CB35" i="21" s="1"/>
  <c r="BT35" i="21"/>
  <c r="BR35" i="21"/>
  <c r="BS35" i="21" s="1"/>
  <c r="AM33" i="21"/>
  <c r="AN33" i="21" s="1"/>
  <c r="BP33" i="21" s="1"/>
  <c r="BU33" i="21" s="1"/>
  <c r="AL33" i="21"/>
  <c r="AG33" i="21"/>
  <c r="AX30" i="21"/>
  <c r="BD30" i="21"/>
  <c r="BA30" i="21"/>
  <c r="BB30" i="21" s="1"/>
  <c r="BI30" i="21"/>
  <c r="BK30" i="21" s="1"/>
  <c r="Y35" i="21"/>
  <c r="X35" i="21"/>
  <c r="AH33" i="21"/>
  <c r="AA34" i="21"/>
  <c r="AD34" i="21"/>
  <c r="AE34" i="21" s="1"/>
  <c r="E35" i="21"/>
  <c r="D35" i="21"/>
  <c r="I34" i="21"/>
  <c r="H34" i="21"/>
  <c r="F34" i="21"/>
  <c r="CG33" i="21"/>
  <c r="CH33" i="21"/>
  <c r="T34" i="21"/>
  <c r="U34" i="21" s="1"/>
  <c r="Q34" i="21"/>
  <c r="CK32" i="21"/>
  <c r="P34" i="21"/>
  <c r="S34" i="21"/>
  <c r="R34" i="21"/>
  <c r="BF36" i="21"/>
  <c r="B36" i="21"/>
  <c r="L36" i="21"/>
  <c r="AZ36" i="21"/>
  <c r="V36" i="21"/>
  <c r="AT36" i="21"/>
  <c r="A37" i="21"/>
  <c r="O35" i="21"/>
  <c r="N35" i="21"/>
  <c r="CD34" i="21"/>
  <c r="CE34" i="21" s="1"/>
  <c r="CF34" i="21" s="1"/>
  <c r="AK32" i="21"/>
  <c r="AI32" i="21"/>
  <c r="AQ31" i="21"/>
  <c r="AR31" i="21" s="1"/>
  <c r="AJ31" i="21"/>
  <c r="AW31" i="21"/>
  <c r="G34" i="21"/>
  <c r="J34" i="21"/>
  <c r="K34" i="21" s="1"/>
  <c r="AC34" i="21"/>
  <c r="AB34" i="21"/>
  <c r="Z34" i="21"/>
  <c r="T33" i="20"/>
  <c r="U33" i="20" s="1"/>
  <c r="Q33" i="20"/>
  <c r="AT35" i="20"/>
  <c r="B35" i="20"/>
  <c r="AZ35" i="20"/>
  <c r="V35" i="20"/>
  <c r="BF35" i="20"/>
  <c r="L35" i="20"/>
  <c r="A36" i="20"/>
  <c r="CR30" i="20"/>
  <c r="CS30" i="20" s="1"/>
  <c r="CL30" i="20"/>
  <c r="AC33" i="20"/>
  <c r="Z33" i="20"/>
  <c r="AB33" i="20"/>
  <c r="BD29" i="20"/>
  <c r="AX29" i="20"/>
  <c r="BG29" i="20"/>
  <c r="BH29" i="20" s="1"/>
  <c r="BI29" i="20" s="1"/>
  <c r="BK29" i="20" s="1"/>
  <c r="BA29" i="20"/>
  <c r="BB29" i="20" s="1"/>
  <c r="CG33" i="20"/>
  <c r="CJ33" i="20" s="1"/>
  <c r="CH33" i="20"/>
  <c r="AK31" i="20"/>
  <c r="AI31" i="20"/>
  <c r="I33" i="20"/>
  <c r="H33" i="20"/>
  <c r="F33" i="20"/>
  <c r="J33" i="20"/>
  <c r="K33" i="20" s="1"/>
  <c r="G33" i="20"/>
  <c r="O34" i="20"/>
  <c r="N34" i="20"/>
  <c r="CL31" i="20"/>
  <c r="CR31" i="20"/>
  <c r="CS31" i="20" s="1"/>
  <c r="AM32" i="20"/>
  <c r="AN32" i="20" s="1"/>
  <c r="BP32" i="20" s="1"/>
  <c r="BU32" i="20" s="1"/>
  <c r="AL32" i="20"/>
  <c r="S33" i="20"/>
  <c r="P33" i="20"/>
  <c r="R33" i="20"/>
  <c r="AH32" i="20"/>
  <c r="AG32" i="20"/>
  <c r="CA34" i="20"/>
  <c r="CB34" i="20" s="1"/>
  <c r="AU34" i="20"/>
  <c r="BT34" i="20"/>
  <c r="BX34" i="20"/>
  <c r="BY34" i="20" s="1"/>
  <c r="BR34" i="20"/>
  <c r="BS34" i="20" s="1"/>
  <c r="CD34" i="20" s="1"/>
  <c r="CE34" i="20" s="1"/>
  <c r="CF34" i="20" s="1"/>
  <c r="AD33" i="20"/>
  <c r="AE33" i="20" s="1"/>
  <c r="AA33" i="20"/>
  <c r="AG33" i="20" s="1"/>
  <c r="E34" i="20"/>
  <c r="D34" i="20"/>
  <c r="Y34" i="20"/>
  <c r="X34" i="20"/>
  <c r="AQ30" i="20"/>
  <c r="AR30" i="20" s="1"/>
  <c r="AJ30" i="20"/>
  <c r="AW30" i="20"/>
  <c r="CJ32" i="20"/>
  <c r="CK32" i="20" s="1"/>
  <c r="CH34" i="21" l="1"/>
  <c r="CG34" i="21"/>
  <c r="CJ34" i="21" s="1"/>
  <c r="AH34" i="21"/>
  <c r="Q35" i="21"/>
  <c r="T35" i="21"/>
  <c r="U35" i="21" s="1"/>
  <c r="G35" i="21"/>
  <c r="J35" i="21"/>
  <c r="K35" i="21" s="1"/>
  <c r="S35" i="21"/>
  <c r="R35" i="21"/>
  <c r="P35" i="21"/>
  <c r="I35" i="21"/>
  <c r="F35" i="21"/>
  <c r="H35" i="21"/>
  <c r="AM34" i="21"/>
  <c r="AN34" i="21" s="1"/>
  <c r="BP34" i="21" s="1"/>
  <c r="BU34" i="21" s="1"/>
  <c r="AL34" i="21"/>
  <c r="BF37" i="21"/>
  <c r="L37" i="21"/>
  <c r="AZ37" i="21"/>
  <c r="V37" i="21"/>
  <c r="B37" i="21"/>
  <c r="AT37" i="21"/>
  <c r="A38" i="21"/>
  <c r="CR32" i="21"/>
  <c r="CS32" i="21" s="1"/>
  <c r="CL32" i="21"/>
  <c r="BD31" i="21"/>
  <c r="AX31" i="21"/>
  <c r="BI31" i="21"/>
  <c r="BK31" i="21" s="1"/>
  <c r="BA31" i="21"/>
  <c r="BB31" i="21" s="1"/>
  <c r="AU36" i="21"/>
  <c r="BT36" i="21"/>
  <c r="CA36" i="21"/>
  <c r="CB36" i="21" s="1"/>
  <c r="BX36" i="21"/>
  <c r="BY36" i="21" s="1"/>
  <c r="BR36" i="21"/>
  <c r="BS36" i="21" s="1"/>
  <c r="CD36" i="21" s="1"/>
  <c r="CE36" i="21" s="1"/>
  <c r="AG34" i="21"/>
  <c r="AK33" i="21"/>
  <c r="AI33" i="21"/>
  <c r="Y36" i="21"/>
  <c r="X36" i="21"/>
  <c r="O36" i="21"/>
  <c r="N36" i="21"/>
  <c r="CJ33" i="21"/>
  <c r="CK33" i="21" s="1"/>
  <c r="AD35" i="21"/>
  <c r="AE35" i="21" s="1"/>
  <c r="AA35" i="21"/>
  <c r="CD35" i="21"/>
  <c r="CE35" i="21" s="1"/>
  <c r="CF35" i="21" s="1"/>
  <c r="AJ32" i="21"/>
  <c r="AQ32" i="21"/>
  <c r="AR32" i="21" s="1"/>
  <c r="AW32" i="21"/>
  <c r="D36" i="21"/>
  <c r="E36" i="21"/>
  <c r="AC35" i="21"/>
  <c r="AB35" i="21"/>
  <c r="Z35" i="21"/>
  <c r="H34" i="20"/>
  <c r="F34" i="20"/>
  <c r="I34" i="20"/>
  <c r="AT36" i="20"/>
  <c r="V36" i="20"/>
  <c r="L36" i="20"/>
  <c r="B36" i="20"/>
  <c r="BF36" i="20"/>
  <c r="AZ36" i="20"/>
  <c r="A37" i="20"/>
  <c r="CR32" i="20"/>
  <c r="CS32" i="20" s="1"/>
  <c r="CL32" i="20"/>
  <c r="AH33" i="20"/>
  <c r="BR35" i="20"/>
  <c r="BS35" i="20" s="1"/>
  <c r="CA35" i="20"/>
  <c r="CB35" i="20" s="1"/>
  <c r="BT35" i="20"/>
  <c r="BX35" i="20"/>
  <c r="BY35" i="20" s="1"/>
  <c r="AU35" i="20"/>
  <c r="O35" i="20"/>
  <c r="N35" i="20"/>
  <c r="AX30" i="20"/>
  <c r="BD30" i="20"/>
  <c r="BA30" i="20"/>
  <c r="BB30" i="20" s="1"/>
  <c r="BG30" i="20"/>
  <c r="BH30" i="20" s="1"/>
  <c r="BI30" i="20" s="1"/>
  <c r="BK30" i="20" s="1"/>
  <c r="X35" i="20"/>
  <c r="Y35" i="20"/>
  <c r="D35" i="20"/>
  <c r="E35" i="20"/>
  <c r="S34" i="20"/>
  <c r="R34" i="20"/>
  <c r="P34" i="20"/>
  <c r="AI33" i="20"/>
  <c r="AK33" i="20"/>
  <c r="AL33" i="20"/>
  <c r="AM33" i="20"/>
  <c r="AN33" i="20" s="1"/>
  <c r="BP33" i="20" s="1"/>
  <c r="BU33" i="20" s="1"/>
  <c r="CK33" i="20" s="1"/>
  <c r="CG34" i="20"/>
  <c r="CJ34" i="20" s="1"/>
  <c r="CH34" i="20"/>
  <c r="AD34" i="20"/>
  <c r="AE34" i="20" s="1"/>
  <c r="AA34" i="20"/>
  <c r="AJ31" i="20"/>
  <c r="AQ31" i="20"/>
  <c r="AR31" i="20" s="1"/>
  <c r="AW31" i="20"/>
  <c r="Z34" i="20"/>
  <c r="AC34" i="20"/>
  <c r="AH34" i="20" s="1"/>
  <c r="AB34" i="20"/>
  <c r="J34" i="20"/>
  <c r="K34" i="20" s="1"/>
  <c r="G34" i="20"/>
  <c r="AI32" i="20"/>
  <c r="AK32" i="20"/>
  <c r="T34" i="20"/>
  <c r="U34" i="20" s="1"/>
  <c r="Q34" i="20"/>
  <c r="O37" i="21" l="1"/>
  <c r="N37" i="21"/>
  <c r="AA36" i="21"/>
  <c r="AD36" i="21"/>
  <c r="AE36" i="21" s="1"/>
  <c r="AJ33" i="21"/>
  <c r="AQ33" i="21"/>
  <c r="AR33" i="21" s="1"/>
  <c r="AW33" i="21"/>
  <c r="AX32" i="21"/>
  <c r="BI32" i="21"/>
  <c r="BK32" i="21" s="1"/>
  <c r="X37" i="21"/>
  <c r="Y37" i="21"/>
  <c r="Z36" i="21"/>
  <c r="AC36" i="21"/>
  <c r="AB36" i="21"/>
  <c r="CG35" i="21"/>
  <c r="CH35" i="21"/>
  <c r="AM35" i="21"/>
  <c r="AN35" i="21" s="1"/>
  <c r="BP35" i="21" s="1"/>
  <c r="BU35" i="21" s="1"/>
  <c r="AL35" i="21"/>
  <c r="AG35" i="21"/>
  <c r="AK34" i="21"/>
  <c r="AI34" i="21"/>
  <c r="CL33" i="21"/>
  <c r="CR33" i="21"/>
  <c r="CS33" i="21" s="1"/>
  <c r="CF36" i="21"/>
  <c r="AH35" i="21"/>
  <c r="Q36" i="21"/>
  <c r="T36" i="21"/>
  <c r="U36" i="21" s="1"/>
  <c r="BF38" i="21"/>
  <c r="AT38" i="21"/>
  <c r="AZ38" i="21"/>
  <c r="V38" i="21"/>
  <c r="B38" i="21"/>
  <c r="L38" i="21"/>
  <c r="A39" i="21"/>
  <c r="CK34" i="21"/>
  <c r="H36" i="21"/>
  <c r="F36" i="21"/>
  <c r="I36" i="21"/>
  <c r="S36" i="21"/>
  <c r="R36" i="21"/>
  <c r="P36" i="21"/>
  <c r="BX37" i="21"/>
  <c r="BY37" i="21" s="1"/>
  <c r="BT37" i="21"/>
  <c r="BR37" i="21"/>
  <c r="BS37" i="21" s="1"/>
  <c r="AU37" i="21"/>
  <c r="CA37" i="21"/>
  <c r="CB37" i="21" s="1"/>
  <c r="G36" i="21"/>
  <c r="J36" i="21"/>
  <c r="K36" i="21" s="1"/>
  <c r="E37" i="21"/>
  <c r="D37" i="21"/>
  <c r="CR33" i="20"/>
  <c r="CS33" i="20" s="1"/>
  <c r="CL33" i="20"/>
  <c r="O36" i="20"/>
  <c r="N36" i="20"/>
  <c r="X36" i="20"/>
  <c r="Y36" i="20"/>
  <c r="R35" i="20"/>
  <c r="P35" i="20"/>
  <c r="S35" i="20"/>
  <c r="AB35" i="20"/>
  <c r="AC35" i="20"/>
  <c r="Z35" i="20"/>
  <c r="AZ37" i="20"/>
  <c r="B37" i="20"/>
  <c r="BF37" i="20"/>
  <c r="L37" i="20"/>
  <c r="AT37" i="20"/>
  <c r="V37" i="20"/>
  <c r="A38" i="20"/>
  <c r="AA35" i="20"/>
  <c r="AD35" i="20"/>
  <c r="AE35" i="20" s="1"/>
  <c r="BD31" i="20"/>
  <c r="AX31" i="20"/>
  <c r="BA31" i="20"/>
  <c r="BB31" i="20" s="1"/>
  <c r="BG31" i="20"/>
  <c r="BH31" i="20" s="1"/>
  <c r="BI31" i="20" s="1"/>
  <c r="BK31" i="20" s="1"/>
  <c r="AJ33" i="20"/>
  <c r="AQ33" i="20"/>
  <c r="AR33" i="20" s="1"/>
  <c r="AW33" i="20"/>
  <c r="AG34" i="20"/>
  <c r="Q35" i="20"/>
  <c r="T35" i="20"/>
  <c r="U35" i="20" s="1"/>
  <c r="BX36" i="20"/>
  <c r="BY36" i="20" s="1"/>
  <c r="CA36" i="20"/>
  <c r="CB36" i="20" s="1"/>
  <c r="BT36" i="20"/>
  <c r="AU36" i="20"/>
  <c r="BR36" i="20"/>
  <c r="BS36" i="20" s="1"/>
  <c r="CD36" i="20" s="1"/>
  <c r="CE36" i="20" s="1"/>
  <c r="CF36" i="20" s="1"/>
  <c r="AQ32" i="20"/>
  <c r="AR32" i="20" s="1"/>
  <c r="AJ32" i="20"/>
  <c r="AW32" i="20"/>
  <c r="AM34" i="20"/>
  <c r="AN34" i="20" s="1"/>
  <c r="BP34" i="20" s="1"/>
  <c r="BU34" i="20" s="1"/>
  <c r="CK34" i="20" s="1"/>
  <c r="AL34" i="20"/>
  <c r="H35" i="20"/>
  <c r="I35" i="20"/>
  <c r="F35" i="20"/>
  <c r="D36" i="20"/>
  <c r="E36" i="20"/>
  <c r="CD35" i="20"/>
  <c r="CE35" i="20" s="1"/>
  <c r="CF35" i="20" s="1"/>
  <c r="G35" i="20"/>
  <c r="J35" i="20"/>
  <c r="K35" i="20" s="1"/>
  <c r="AM36" i="21" l="1"/>
  <c r="AN36" i="21" s="1"/>
  <c r="BP36" i="21" s="1"/>
  <c r="BU36" i="21" s="1"/>
  <c r="AL36" i="21"/>
  <c r="AA37" i="21"/>
  <c r="AD37" i="21"/>
  <c r="AE37" i="21" s="1"/>
  <c r="CR34" i="21"/>
  <c r="CS34" i="21" s="1"/>
  <c r="CL34" i="21"/>
  <c r="AX33" i="21"/>
  <c r="BD33" i="21"/>
  <c r="BI33" i="21"/>
  <c r="BK33" i="21" s="1"/>
  <c r="BA33" i="21"/>
  <c r="BB33" i="21" s="1"/>
  <c r="CD37" i="21"/>
  <c r="CE37" i="21" s="1"/>
  <c r="CF37" i="21" s="1"/>
  <c r="AZ39" i="21"/>
  <c r="AT39" i="21"/>
  <c r="BF39" i="21"/>
  <c r="B39" i="21"/>
  <c r="L39" i="21"/>
  <c r="V39" i="21"/>
  <c r="A40" i="21"/>
  <c r="CH36" i="21"/>
  <c r="CG36" i="21"/>
  <c r="CJ35" i="21"/>
  <c r="CK35" i="21" s="1"/>
  <c r="N38" i="21"/>
  <c r="O38" i="21"/>
  <c r="G37" i="21"/>
  <c r="J37" i="21"/>
  <c r="K37" i="21" s="1"/>
  <c r="E38" i="21"/>
  <c r="D38" i="21"/>
  <c r="F37" i="21"/>
  <c r="I37" i="21"/>
  <c r="H37" i="21"/>
  <c r="Y38" i="21"/>
  <c r="X38" i="21"/>
  <c r="AJ34" i="21"/>
  <c r="AQ34" i="21"/>
  <c r="AR34" i="21" s="1"/>
  <c r="AW34" i="21"/>
  <c r="AH36" i="21"/>
  <c r="AG36" i="21"/>
  <c r="Q37" i="21"/>
  <c r="T37" i="21"/>
  <c r="U37" i="21" s="1"/>
  <c r="CA38" i="21"/>
  <c r="CB38" i="21" s="1"/>
  <c r="BR38" i="21"/>
  <c r="BS38" i="21" s="1"/>
  <c r="CD38" i="21" s="1"/>
  <c r="CE38" i="21" s="1"/>
  <c r="CF38" i="21" s="1"/>
  <c r="AU38" i="21"/>
  <c r="BX38" i="21"/>
  <c r="BY38" i="21" s="1"/>
  <c r="BT38" i="21"/>
  <c r="AI35" i="21"/>
  <c r="AK35" i="21"/>
  <c r="AC37" i="21"/>
  <c r="AB37" i="21"/>
  <c r="Z37" i="21"/>
  <c r="R37" i="21"/>
  <c r="S37" i="21"/>
  <c r="P37" i="21"/>
  <c r="CL34" i="20"/>
  <c r="CR34" i="20"/>
  <c r="CS34" i="20" s="1"/>
  <c r="O37" i="20"/>
  <c r="N37" i="20"/>
  <c r="AB36" i="20"/>
  <c r="Z36" i="20"/>
  <c r="AC36" i="20"/>
  <c r="E37" i="20"/>
  <c r="D37" i="20"/>
  <c r="AX32" i="20"/>
  <c r="BG32" i="20"/>
  <c r="BH32" i="20" s="1"/>
  <c r="BI32" i="20" s="1"/>
  <c r="BK32" i="20" s="1"/>
  <c r="AG35" i="20"/>
  <c r="G36" i="20"/>
  <c r="J36" i="20"/>
  <c r="K36" i="20" s="1"/>
  <c r="BX37" i="20"/>
  <c r="BY37" i="20" s="1"/>
  <c r="AU37" i="20"/>
  <c r="CA37" i="20"/>
  <c r="CB37" i="20" s="1"/>
  <c r="BR37" i="20"/>
  <c r="BS37" i="20" s="1"/>
  <c r="CD37" i="20" s="1"/>
  <c r="CE37" i="20" s="1"/>
  <c r="CF37" i="20" s="1"/>
  <c r="BT37" i="20"/>
  <c r="AA36" i="20"/>
  <c r="AD36" i="20"/>
  <c r="AE36" i="20" s="1"/>
  <c r="T36" i="20"/>
  <c r="U36" i="20" s="1"/>
  <c r="Q36" i="20"/>
  <c r="P36" i="20"/>
  <c r="S36" i="20"/>
  <c r="R36" i="20"/>
  <c r="CG35" i="20"/>
  <c r="CH35" i="20"/>
  <c r="AK34" i="20"/>
  <c r="AI34" i="20"/>
  <c r="BF38" i="20"/>
  <c r="L38" i="20"/>
  <c r="AT38" i="20"/>
  <c r="AZ38" i="20"/>
  <c r="A39" i="20"/>
  <c r="B38" i="20"/>
  <c r="V38" i="20"/>
  <c r="CG36" i="20"/>
  <c r="CH36" i="20"/>
  <c r="AH35" i="20"/>
  <c r="AM35" i="20"/>
  <c r="AN35" i="20" s="1"/>
  <c r="BP35" i="20" s="1"/>
  <c r="BU35" i="20" s="1"/>
  <c r="AL35" i="20"/>
  <c r="I36" i="20"/>
  <c r="H36" i="20"/>
  <c r="F36" i="20"/>
  <c r="BD33" i="20"/>
  <c r="AX33" i="20"/>
  <c r="BA33" i="20"/>
  <c r="BB33" i="20" s="1"/>
  <c r="BG33" i="20"/>
  <c r="BH33" i="20" s="1"/>
  <c r="BI33" i="20" s="1"/>
  <c r="BK33" i="20" s="1"/>
  <c r="Y37" i="20"/>
  <c r="X37" i="20"/>
  <c r="AQ35" i="21" l="1"/>
  <c r="AR35" i="21" s="1"/>
  <c r="AJ35" i="21"/>
  <c r="AW35" i="21"/>
  <c r="AK36" i="21"/>
  <c r="AI36" i="21"/>
  <c r="J38" i="21"/>
  <c r="K38" i="21" s="1"/>
  <c r="G38" i="21"/>
  <c r="L40" i="21"/>
  <c r="AT40" i="21"/>
  <c r="BF40" i="21"/>
  <c r="B40" i="21"/>
  <c r="AZ40" i="21"/>
  <c r="V40" i="21"/>
  <c r="A41" i="21"/>
  <c r="H38" i="21"/>
  <c r="I38" i="21"/>
  <c r="F38" i="21"/>
  <c r="Y39" i="21"/>
  <c r="X39" i="21"/>
  <c r="AX34" i="21"/>
  <c r="BD34" i="21"/>
  <c r="BI34" i="21"/>
  <c r="BK34" i="21" s="1"/>
  <c r="BA34" i="21"/>
  <c r="BB34" i="21" s="1"/>
  <c r="O39" i="21"/>
  <c r="N39" i="21"/>
  <c r="AL37" i="21"/>
  <c r="AM37" i="21"/>
  <c r="AN37" i="21" s="1"/>
  <c r="BP37" i="21" s="1"/>
  <c r="BU37" i="21" s="1"/>
  <c r="E39" i="21"/>
  <c r="D39" i="21"/>
  <c r="S38" i="21"/>
  <c r="R38" i="21"/>
  <c r="P38" i="21"/>
  <c r="CH38" i="21"/>
  <c r="CG38" i="21"/>
  <c r="CJ38" i="21" s="1"/>
  <c r="AD38" i="21"/>
  <c r="AE38" i="21" s="1"/>
  <c r="AA38" i="21"/>
  <c r="T38" i="21"/>
  <c r="U38" i="21" s="1"/>
  <c r="Q38" i="21"/>
  <c r="AU39" i="21"/>
  <c r="BR39" i="21"/>
  <c r="BS39" i="21" s="1"/>
  <c r="CA39" i="21"/>
  <c r="CB39" i="21" s="1"/>
  <c r="BT39" i="21"/>
  <c r="BX39" i="21"/>
  <c r="BY39" i="21" s="1"/>
  <c r="AG37" i="21"/>
  <c r="AC38" i="21"/>
  <c r="AB38" i="21"/>
  <c r="Z38" i="21"/>
  <c r="CL35" i="21"/>
  <c r="CR35" i="21"/>
  <c r="CS35" i="21" s="1"/>
  <c r="CH37" i="21"/>
  <c r="CG37" i="21"/>
  <c r="CJ37" i="21" s="1"/>
  <c r="AH37" i="21"/>
  <c r="CJ36" i="21"/>
  <c r="CK36" i="21" s="1"/>
  <c r="F37" i="20"/>
  <c r="I37" i="20"/>
  <c r="H37" i="20"/>
  <c r="CG37" i="20"/>
  <c r="CH37" i="20"/>
  <c r="AH36" i="20"/>
  <c r="Z37" i="20"/>
  <c r="AB37" i="20"/>
  <c r="AC37" i="20"/>
  <c r="AQ34" i="20"/>
  <c r="AR34" i="20" s="1"/>
  <c r="AJ34" i="20"/>
  <c r="AW34" i="20"/>
  <c r="AM36" i="20"/>
  <c r="AN36" i="20" s="1"/>
  <c r="BP36" i="20" s="1"/>
  <c r="BU36" i="20" s="1"/>
  <c r="AL36" i="20"/>
  <c r="G37" i="20"/>
  <c r="J37" i="20"/>
  <c r="K37" i="20" s="1"/>
  <c r="AZ39" i="20"/>
  <c r="AT39" i="20"/>
  <c r="B39" i="20"/>
  <c r="BF39" i="20"/>
  <c r="L39" i="20"/>
  <c r="A40" i="20"/>
  <c r="V39" i="20"/>
  <c r="BT38" i="20"/>
  <c r="BX38" i="20"/>
  <c r="BY38" i="20" s="1"/>
  <c r="BR38" i="20"/>
  <c r="BS38" i="20" s="1"/>
  <c r="CA38" i="20"/>
  <c r="CB38" i="20" s="1"/>
  <c r="AU38" i="20"/>
  <c r="P37" i="20"/>
  <c r="S37" i="20"/>
  <c r="R37" i="20"/>
  <c r="CJ36" i="20"/>
  <c r="CK36" i="20" s="1"/>
  <c r="D38" i="20"/>
  <c r="E38" i="20"/>
  <c r="O38" i="20"/>
  <c r="N38" i="20"/>
  <c r="AA37" i="20"/>
  <c r="AG37" i="20" s="1"/>
  <c r="AD37" i="20"/>
  <c r="AE37" i="20" s="1"/>
  <c r="Q37" i="20"/>
  <c r="T37" i="20"/>
  <c r="U37" i="20" s="1"/>
  <c r="AG36" i="20"/>
  <c r="AK35" i="20"/>
  <c r="AI35" i="20"/>
  <c r="Y38" i="20"/>
  <c r="X38" i="20"/>
  <c r="CJ35" i="20"/>
  <c r="CK35" i="20" s="1"/>
  <c r="J39" i="21" l="1"/>
  <c r="K39" i="21" s="1"/>
  <c r="G39" i="21"/>
  <c r="AD39" i="21"/>
  <c r="AE39" i="21" s="1"/>
  <c r="AA39" i="21"/>
  <c r="O40" i="21"/>
  <c r="N40" i="21"/>
  <c r="AK37" i="21"/>
  <c r="AI37" i="21"/>
  <c r="T39" i="21"/>
  <c r="U39" i="21" s="1"/>
  <c r="Q39" i="21"/>
  <c r="CK37" i="21"/>
  <c r="V41" i="21"/>
  <c r="L41" i="21"/>
  <c r="B41" i="21"/>
  <c r="BF41" i="21"/>
  <c r="AT41" i="21"/>
  <c r="A42" i="21"/>
  <c r="CD39" i="21"/>
  <c r="CE39" i="21" s="1"/>
  <c r="CF39" i="21" s="1"/>
  <c r="H39" i="21"/>
  <c r="F39" i="21"/>
  <c r="I39" i="21"/>
  <c r="AC39" i="21"/>
  <c r="AB39" i="21"/>
  <c r="Z39" i="21"/>
  <c r="CA40" i="21"/>
  <c r="CB40" i="21" s="1"/>
  <c r="BX40" i="21"/>
  <c r="BY40" i="21" s="1"/>
  <c r="BT40" i="21"/>
  <c r="AU40" i="21"/>
  <c r="BR40" i="21"/>
  <c r="BS40" i="21" s="1"/>
  <c r="AH38" i="21"/>
  <c r="AG38" i="21"/>
  <c r="CL36" i="21"/>
  <c r="CR36" i="21"/>
  <c r="CS36" i="21" s="1"/>
  <c r="AM38" i="21"/>
  <c r="AN38" i="21" s="1"/>
  <c r="BP38" i="21" s="1"/>
  <c r="BU38" i="21" s="1"/>
  <c r="AL38" i="21"/>
  <c r="CK38" i="21"/>
  <c r="S39" i="21"/>
  <c r="R39" i="21"/>
  <c r="P39" i="21"/>
  <c r="AJ36" i="21"/>
  <c r="AQ36" i="21"/>
  <c r="AR36" i="21" s="1"/>
  <c r="AW36" i="21"/>
  <c r="Y40" i="21"/>
  <c r="X40" i="21"/>
  <c r="BD35" i="21"/>
  <c r="AX35" i="21"/>
  <c r="BA35" i="21"/>
  <c r="BB35" i="21" s="1"/>
  <c r="BI35" i="21"/>
  <c r="BK35" i="21" s="1"/>
  <c r="E40" i="21"/>
  <c r="D40" i="21"/>
  <c r="CR35" i="20"/>
  <c r="CS35" i="20" s="1"/>
  <c r="CL35" i="20"/>
  <c r="D39" i="20"/>
  <c r="E39" i="20"/>
  <c r="CD38" i="20"/>
  <c r="CE38" i="20" s="1"/>
  <c r="CF38" i="20" s="1"/>
  <c r="AQ35" i="20"/>
  <c r="AR35" i="20" s="1"/>
  <c r="AJ35" i="20"/>
  <c r="AW35" i="20"/>
  <c r="AM37" i="20"/>
  <c r="AN37" i="20" s="1"/>
  <c r="BP37" i="20" s="1"/>
  <c r="BU37" i="20" s="1"/>
  <c r="AL37" i="20"/>
  <c r="X39" i="20"/>
  <c r="Y39" i="20"/>
  <c r="T38" i="20"/>
  <c r="U38" i="20" s="1"/>
  <c r="Q38" i="20"/>
  <c r="AH37" i="20"/>
  <c r="AK37" i="20" s="1"/>
  <c r="S38" i="20"/>
  <c r="P38" i="20"/>
  <c r="R38" i="20"/>
  <c r="AC38" i="20"/>
  <c r="AB38" i="20"/>
  <c r="Z38" i="20"/>
  <c r="I38" i="20"/>
  <c r="H38" i="20"/>
  <c r="F38" i="20"/>
  <c r="CL36" i="20"/>
  <c r="CR36" i="20"/>
  <c r="CS36" i="20" s="1"/>
  <c r="CJ37" i="20"/>
  <c r="CK37" i="20" s="1"/>
  <c r="AX34" i="20"/>
  <c r="BD34" i="20"/>
  <c r="BG34" i="20"/>
  <c r="BH34" i="20" s="1"/>
  <c r="BI34" i="20" s="1"/>
  <c r="BK34" i="20" s="1"/>
  <c r="BA34" i="20"/>
  <c r="BB34" i="20" s="1"/>
  <c r="AD38" i="20"/>
  <c r="AE38" i="20" s="1"/>
  <c r="AA38" i="20"/>
  <c r="CA39" i="20"/>
  <c r="CB39" i="20" s="1"/>
  <c r="AU39" i="20"/>
  <c r="BR39" i="20"/>
  <c r="BS39" i="20" s="1"/>
  <c r="CD39" i="20" s="1"/>
  <c r="CE39" i="20" s="1"/>
  <c r="CF39" i="20" s="1"/>
  <c r="BX39" i="20"/>
  <c r="BY39" i="20" s="1"/>
  <c r="BT39" i="20"/>
  <c r="J38" i="20"/>
  <c r="K38" i="20" s="1"/>
  <c r="G38" i="20"/>
  <c r="AK36" i="20"/>
  <c r="AI36" i="20"/>
  <c r="AT40" i="20"/>
  <c r="AZ40" i="20"/>
  <c r="V40" i="20"/>
  <c r="L40" i="20"/>
  <c r="BF40" i="20"/>
  <c r="B40" i="20"/>
  <c r="A41" i="20"/>
  <c r="N39" i="20"/>
  <c r="O39" i="20"/>
  <c r="BD36" i="21" l="1"/>
  <c r="AX36" i="21"/>
  <c r="BI36" i="21"/>
  <c r="BK36" i="21" s="1"/>
  <c r="BA36" i="21"/>
  <c r="BB36" i="21" s="1"/>
  <c r="CR38" i="21"/>
  <c r="CS38" i="21" s="1"/>
  <c r="CL38" i="21"/>
  <c r="AD40" i="21"/>
  <c r="AE40" i="21" s="1"/>
  <c r="AA40" i="21"/>
  <c r="AG40" i="21" s="1"/>
  <c r="AG39" i="21"/>
  <c r="Q40" i="21"/>
  <c r="T40" i="21"/>
  <c r="U40" i="21" s="1"/>
  <c r="AQ37" i="21"/>
  <c r="AR37" i="21" s="1"/>
  <c r="AJ37" i="21"/>
  <c r="AW37" i="21"/>
  <c r="AU41" i="21"/>
  <c r="CA41" i="21"/>
  <c r="CB41" i="21" s="1"/>
  <c r="BX41" i="21"/>
  <c r="BY41" i="21" s="1"/>
  <c r="BT41" i="21"/>
  <c r="BR41" i="21"/>
  <c r="BS41" i="21" s="1"/>
  <c r="S40" i="21"/>
  <c r="R40" i="21"/>
  <c r="P40" i="21"/>
  <c r="J40" i="21"/>
  <c r="K40" i="21" s="1"/>
  <c r="G40" i="21"/>
  <c r="AI38" i="21"/>
  <c r="AK38" i="21"/>
  <c r="E41" i="21"/>
  <c r="D41" i="21"/>
  <c r="O41" i="21"/>
  <c r="N41" i="21"/>
  <c r="CD40" i="21"/>
  <c r="CE40" i="21" s="1"/>
  <c r="CF40" i="21" s="1"/>
  <c r="X41" i="21"/>
  <c r="Y41" i="21"/>
  <c r="AL39" i="21"/>
  <c r="AM39" i="21"/>
  <c r="AN39" i="21" s="1"/>
  <c r="BP39" i="21" s="1"/>
  <c r="BU39" i="21" s="1"/>
  <c r="CH39" i="21"/>
  <c r="CG39" i="21"/>
  <c r="CJ39" i="21" s="1"/>
  <c r="CK39" i="21" s="1"/>
  <c r="AC40" i="21"/>
  <c r="AB40" i="21"/>
  <c r="Z40" i="21"/>
  <c r="BF42" i="21"/>
  <c r="L42" i="21"/>
  <c r="V42" i="21"/>
  <c r="AZ42" i="21"/>
  <c r="AT42" i="21"/>
  <c r="B42" i="21"/>
  <c r="A43" i="21"/>
  <c r="AH39" i="21"/>
  <c r="I40" i="21"/>
  <c r="F40" i="21"/>
  <c r="H40" i="21"/>
  <c r="CL37" i="21"/>
  <c r="CR37" i="21"/>
  <c r="CS37" i="21" s="1"/>
  <c r="AX35" i="20"/>
  <c r="BD35" i="20"/>
  <c r="BA35" i="20"/>
  <c r="BB35" i="20" s="1"/>
  <c r="BG35" i="20"/>
  <c r="BH35" i="20" s="1"/>
  <c r="BI35" i="20" s="1"/>
  <c r="BK35" i="20" s="1"/>
  <c r="S39" i="20"/>
  <c r="R39" i="20"/>
  <c r="P39" i="20"/>
  <c r="T39" i="20"/>
  <c r="U39" i="20" s="1"/>
  <c r="Q39" i="20"/>
  <c r="CR37" i="20"/>
  <c r="CS37" i="20" s="1"/>
  <c r="CL37" i="20"/>
  <c r="BR40" i="20"/>
  <c r="BS40" i="20" s="1"/>
  <c r="AU40" i="20"/>
  <c r="BT40" i="20"/>
  <c r="CA40" i="20"/>
  <c r="CB40" i="20" s="1"/>
  <c r="BX40" i="20"/>
  <c r="BY40" i="20" s="1"/>
  <c r="AQ36" i="20"/>
  <c r="AR36" i="20" s="1"/>
  <c r="AJ36" i="20"/>
  <c r="AW36" i="20"/>
  <c r="AT41" i="20"/>
  <c r="V41" i="20"/>
  <c r="L41" i="20"/>
  <c r="B41" i="20"/>
  <c r="BF41" i="20"/>
  <c r="A42" i="20"/>
  <c r="AL38" i="20"/>
  <c r="AM38" i="20"/>
  <c r="AN38" i="20" s="1"/>
  <c r="BP38" i="20" s="1"/>
  <c r="BU38" i="20" s="1"/>
  <c r="I39" i="20"/>
  <c r="H39" i="20"/>
  <c r="F39" i="20"/>
  <c r="CH39" i="20"/>
  <c r="CG39" i="20"/>
  <c r="CJ39" i="20" s="1"/>
  <c r="AG38" i="20"/>
  <c r="CH38" i="20"/>
  <c r="CG38" i="20"/>
  <c r="CJ38" i="20" s="1"/>
  <c r="E40" i="20"/>
  <c r="D40" i="20"/>
  <c r="AI37" i="20"/>
  <c r="J39" i="20"/>
  <c r="K39" i="20" s="1"/>
  <c r="G39" i="20"/>
  <c r="O40" i="20"/>
  <c r="N40" i="20"/>
  <c r="AH38" i="20"/>
  <c r="AC39" i="20"/>
  <c r="AB39" i="20"/>
  <c r="Z39" i="20"/>
  <c r="Y40" i="20"/>
  <c r="X40" i="20"/>
  <c r="AD39" i="20"/>
  <c r="AE39" i="20" s="1"/>
  <c r="AA39" i="20"/>
  <c r="V43" i="21" l="1"/>
  <c r="BF43" i="21"/>
  <c r="B43" i="21"/>
  <c r="AZ43" i="21"/>
  <c r="AT43" i="21"/>
  <c r="L43" i="21"/>
  <c r="A44" i="21"/>
  <c r="CR39" i="21"/>
  <c r="CS39" i="21" s="1"/>
  <c r="CL39" i="21"/>
  <c r="I41" i="21"/>
  <c r="H41" i="21"/>
  <c r="F41" i="21"/>
  <c r="AK39" i="21"/>
  <c r="AI39" i="21"/>
  <c r="E42" i="21"/>
  <c r="D42" i="21"/>
  <c r="AI40" i="21"/>
  <c r="AK40" i="21"/>
  <c r="AU42" i="21"/>
  <c r="CA42" i="21"/>
  <c r="CB42" i="21" s="1"/>
  <c r="BT42" i="21"/>
  <c r="BX42" i="21"/>
  <c r="BY42" i="21" s="1"/>
  <c r="BR42" i="21"/>
  <c r="BS42" i="21" s="1"/>
  <c r="AJ38" i="21"/>
  <c r="AQ38" i="21"/>
  <c r="AR38" i="21" s="1"/>
  <c r="AW38" i="21"/>
  <c r="AM40" i="21"/>
  <c r="AN40" i="21" s="1"/>
  <c r="BP40" i="21" s="1"/>
  <c r="BU40" i="21" s="1"/>
  <c r="AL40" i="21"/>
  <c r="Y42" i="21"/>
  <c r="X42" i="21"/>
  <c r="AC41" i="21"/>
  <c r="Z41" i="21"/>
  <c r="AB41" i="21"/>
  <c r="BD37" i="21"/>
  <c r="AX37" i="21"/>
  <c r="BA37" i="21"/>
  <c r="BB37" i="21" s="1"/>
  <c r="BI37" i="21"/>
  <c r="BK37" i="21" s="1"/>
  <c r="O42" i="21"/>
  <c r="N42" i="21"/>
  <c r="AD41" i="21"/>
  <c r="AE41" i="21" s="1"/>
  <c r="AA41" i="21"/>
  <c r="CG40" i="21"/>
  <c r="CH40" i="21"/>
  <c r="T41" i="21"/>
  <c r="U41" i="21" s="1"/>
  <c r="Q41" i="21"/>
  <c r="S41" i="21"/>
  <c r="R41" i="21"/>
  <c r="P41" i="21"/>
  <c r="CD41" i="21"/>
  <c r="CE41" i="21" s="1"/>
  <c r="CF41" i="21" s="1"/>
  <c r="AH40" i="21"/>
  <c r="J41" i="21"/>
  <c r="K41" i="21" s="1"/>
  <c r="G41" i="21"/>
  <c r="CK38" i="20"/>
  <c r="Q40" i="20"/>
  <c r="T40" i="20"/>
  <c r="U40" i="20" s="1"/>
  <c r="AG39" i="20"/>
  <c r="CK39" i="20"/>
  <c r="E41" i="20"/>
  <c r="D41" i="20"/>
  <c r="R40" i="20"/>
  <c r="S40" i="20"/>
  <c r="P40" i="20"/>
  <c r="AL39" i="20"/>
  <c r="AM39" i="20"/>
  <c r="AN39" i="20" s="1"/>
  <c r="BP39" i="20" s="1"/>
  <c r="BU39" i="20" s="1"/>
  <c r="X41" i="20"/>
  <c r="Y41" i="20"/>
  <c r="BR41" i="20"/>
  <c r="BS41" i="20" s="1"/>
  <c r="AU41" i="20"/>
  <c r="BT41" i="20"/>
  <c r="CA41" i="20"/>
  <c r="CB41" i="20" s="1"/>
  <c r="BX41" i="20"/>
  <c r="BY41" i="20" s="1"/>
  <c r="G40" i="20"/>
  <c r="J40" i="20"/>
  <c r="K40" i="20" s="1"/>
  <c r="H40" i="20"/>
  <c r="I40" i="20"/>
  <c r="F40" i="20"/>
  <c r="AH39" i="20"/>
  <c r="AT42" i="20"/>
  <c r="B42" i="20"/>
  <c r="V42" i="20"/>
  <c r="BF42" i="20"/>
  <c r="L42" i="20"/>
  <c r="AZ42" i="20"/>
  <c r="A43" i="20"/>
  <c r="AK38" i="20"/>
  <c r="AI38" i="20"/>
  <c r="O41" i="20"/>
  <c r="N41" i="20"/>
  <c r="CD40" i="20"/>
  <c r="CE40" i="20" s="1"/>
  <c r="CF40" i="20" s="1"/>
  <c r="AA40" i="20"/>
  <c r="AD40" i="20"/>
  <c r="AE40" i="20" s="1"/>
  <c r="AB40" i="20"/>
  <c r="AC40" i="20"/>
  <c r="Z40" i="20"/>
  <c r="AJ37" i="20"/>
  <c r="AQ37" i="20"/>
  <c r="AR37" i="20" s="1"/>
  <c r="AW37" i="20"/>
  <c r="AX36" i="20"/>
  <c r="BD36" i="20"/>
  <c r="BG36" i="20"/>
  <c r="BH36" i="20" s="1"/>
  <c r="BI36" i="20" s="1"/>
  <c r="BK36" i="20" s="1"/>
  <c r="BA36" i="20"/>
  <c r="BB36" i="20" s="1"/>
  <c r="P42" i="21" l="1"/>
  <c r="S42" i="21"/>
  <c r="R42" i="21"/>
  <c r="AX38" i="21"/>
  <c r="BD38" i="21"/>
  <c r="BI38" i="21"/>
  <c r="BK38" i="21" s="1"/>
  <c r="BA38" i="21"/>
  <c r="BB38" i="21" s="1"/>
  <c r="AQ40" i="21"/>
  <c r="AR40" i="21" s="1"/>
  <c r="AJ40" i="21"/>
  <c r="AW40" i="21"/>
  <c r="AZ44" i="21"/>
  <c r="B44" i="21"/>
  <c r="L44" i="21"/>
  <c r="V44" i="21"/>
  <c r="BF44" i="21"/>
  <c r="AT44" i="21"/>
  <c r="A45" i="21"/>
  <c r="J42" i="21"/>
  <c r="K42" i="21" s="1"/>
  <c r="G42" i="21"/>
  <c r="O43" i="21"/>
  <c r="N43" i="21"/>
  <c r="AM41" i="21"/>
  <c r="AN41" i="21" s="1"/>
  <c r="BP41" i="21" s="1"/>
  <c r="BU41" i="21" s="1"/>
  <c r="AL41" i="21"/>
  <c r="CJ40" i="21"/>
  <c r="CK40" i="21" s="1"/>
  <c r="I42" i="21"/>
  <c r="H42" i="21"/>
  <c r="F42" i="21"/>
  <c r="AU43" i="21"/>
  <c r="BX43" i="21"/>
  <c r="BY43" i="21" s="1"/>
  <c r="CA43" i="21"/>
  <c r="CB43" i="21" s="1"/>
  <c r="BR43" i="21"/>
  <c r="BS43" i="21" s="1"/>
  <c r="CD43" i="21" s="1"/>
  <c r="CE43" i="21" s="1"/>
  <c r="BT43" i="21"/>
  <c r="CD42" i="21"/>
  <c r="CE42" i="21" s="1"/>
  <c r="CF42" i="21" s="1"/>
  <c r="AJ39" i="21"/>
  <c r="AQ39" i="21"/>
  <c r="AR39" i="21" s="1"/>
  <c r="AW39" i="21"/>
  <c r="AG41" i="21"/>
  <c r="AH41" i="21"/>
  <c r="E43" i="21"/>
  <c r="D43" i="21"/>
  <c r="CH41" i="21"/>
  <c r="CG41" i="21"/>
  <c r="CJ41" i="21" s="1"/>
  <c r="CK41" i="21" s="1"/>
  <c r="AA42" i="21"/>
  <c r="AD42" i="21"/>
  <c r="AE42" i="21" s="1"/>
  <c r="T42" i="21"/>
  <c r="U42" i="21" s="1"/>
  <c r="Q42" i="21"/>
  <c r="AC42" i="21"/>
  <c r="AH42" i="21" s="1"/>
  <c r="AB42" i="21"/>
  <c r="Z42" i="21"/>
  <c r="Y43" i="21"/>
  <c r="X43" i="21"/>
  <c r="E42" i="20"/>
  <c r="D42" i="20"/>
  <c r="J41" i="20"/>
  <c r="K41" i="20" s="1"/>
  <c r="G41" i="20"/>
  <c r="P41" i="20"/>
  <c r="R41" i="20"/>
  <c r="S41" i="20"/>
  <c r="CL39" i="20"/>
  <c r="CR39" i="20"/>
  <c r="CS39" i="20" s="1"/>
  <c r="AA41" i="20"/>
  <c r="AG41" i="20" s="1"/>
  <c r="AD41" i="20"/>
  <c r="AE41" i="20" s="1"/>
  <c r="AH40" i="20"/>
  <c r="O42" i="20"/>
  <c r="N42" i="20"/>
  <c r="CG40" i="20"/>
  <c r="CH40" i="20"/>
  <c r="Q41" i="20"/>
  <c r="T41" i="20"/>
  <c r="U41" i="20" s="1"/>
  <c r="BT42" i="20"/>
  <c r="AU42" i="20"/>
  <c r="BX42" i="20"/>
  <c r="BY42" i="20" s="1"/>
  <c r="BR42" i="20"/>
  <c r="BS42" i="20" s="1"/>
  <c r="CA42" i="20"/>
  <c r="CB42" i="20" s="1"/>
  <c r="CD41" i="20"/>
  <c r="CE41" i="20" s="1"/>
  <c r="CF41" i="20" s="1"/>
  <c r="AI39" i="20"/>
  <c r="AK39" i="20"/>
  <c r="AX37" i="20"/>
  <c r="BD37" i="20"/>
  <c r="BG37" i="20"/>
  <c r="BH37" i="20" s="1"/>
  <c r="BI37" i="20" s="1"/>
  <c r="BK37" i="20" s="1"/>
  <c r="BA37" i="20"/>
  <c r="BB37" i="20" s="1"/>
  <c r="H41" i="20"/>
  <c r="I41" i="20"/>
  <c r="F41" i="20"/>
  <c r="AQ38" i="20"/>
  <c r="AR38" i="20" s="1"/>
  <c r="AJ38" i="20"/>
  <c r="AW38" i="20"/>
  <c r="AC41" i="20"/>
  <c r="AB41" i="20"/>
  <c r="Z41" i="20"/>
  <c r="BF43" i="20"/>
  <c r="B43" i="20"/>
  <c r="AT43" i="20"/>
  <c r="L43" i="20"/>
  <c r="AZ43" i="20"/>
  <c r="V43" i="20"/>
  <c r="A44" i="20"/>
  <c r="AM40" i="20"/>
  <c r="AN40" i="20" s="1"/>
  <c r="BP40" i="20" s="1"/>
  <c r="BU40" i="20" s="1"/>
  <c r="AL40" i="20"/>
  <c r="AG40" i="20"/>
  <c r="X42" i="20"/>
  <c r="Y42" i="20"/>
  <c r="CR38" i="20"/>
  <c r="CS38" i="20" s="1"/>
  <c r="CL38" i="20"/>
  <c r="R43" i="21" l="1"/>
  <c r="S43" i="21"/>
  <c r="P43" i="21"/>
  <c r="BD40" i="21"/>
  <c r="AX40" i="21"/>
  <c r="BI40" i="21"/>
  <c r="BK40" i="21" s="1"/>
  <c r="BA40" i="21"/>
  <c r="BB40" i="21" s="1"/>
  <c r="AK41" i="21"/>
  <c r="AI41" i="21"/>
  <c r="AM42" i="21"/>
  <c r="AN42" i="21" s="1"/>
  <c r="BP42" i="21" s="1"/>
  <c r="BU42" i="21" s="1"/>
  <c r="AL42" i="21"/>
  <c r="AX39" i="21"/>
  <c r="BD39" i="21"/>
  <c r="BA39" i="21"/>
  <c r="BB39" i="21" s="1"/>
  <c r="BI39" i="21"/>
  <c r="BK39" i="21" s="1"/>
  <c r="AT45" i="21"/>
  <c r="L45" i="21"/>
  <c r="B45" i="21"/>
  <c r="BF45" i="21"/>
  <c r="AZ45" i="21"/>
  <c r="V45" i="21"/>
  <c r="A46" i="21"/>
  <c r="BT44" i="21"/>
  <c r="BR44" i="21"/>
  <c r="BS44" i="21" s="1"/>
  <c r="AU44" i="21"/>
  <c r="CA44" i="21"/>
  <c r="CB44" i="21" s="1"/>
  <c r="BX44" i="21"/>
  <c r="BY44" i="21" s="1"/>
  <c r="AA43" i="21"/>
  <c r="AG43" i="21" s="1"/>
  <c r="AD43" i="21"/>
  <c r="AE43" i="21" s="1"/>
  <c r="AG42" i="21"/>
  <c r="AC43" i="21"/>
  <c r="AB43" i="21"/>
  <c r="Z43" i="21"/>
  <c r="CR41" i="21"/>
  <c r="CS41" i="21" s="1"/>
  <c r="CL41" i="21"/>
  <c r="CH42" i="21"/>
  <c r="CG42" i="21"/>
  <c r="CJ42" i="21" s="1"/>
  <c r="CR40" i="21"/>
  <c r="CS40" i="21" s="1"/>
  <c r="CL40" i="21"/>
  <c r="X44" i="21"/>
  <c r="Y44" i="21"/>
  <c r="N44" i="21"/>
  <c r="O44" i="21"/>
  <c r="J43" i="21"/>
  <c r="K43" i="21" s="1"/>
  <c r="G43" i="21"/>
  <c r="CF43" i="21"/>
  <c r="E44" i="21"/>
  <c r="D44" i="21"/>
  <c r="H43" i="21"/>
  <c r="F43" i="21"/>
  <c r="I43" i="21"/>
  <c r="T43" i="21"/>
  <c r="U43" i="21" s="1"/>
  <c r="Q43" i="21"/>
  <c r="D43" i="20"/>
  <c r="E43" i="20"/>
  <c r="CJ40" i="20"/>
  <c r="CK40" i="20" s="1"/>
  <c r="CD42" i="20"/>
  <c r="CE42" i="20" s="1"/>
  <c r="CF42" i="20" s="1"/>
  <c r="S42" i="20"/>
  <c r="R42" i="20"/>
  <c r="P42" i="20"/>
  <c r="L44" i="20"/>
  <c r="AZ44" i="20"/>
  <c r="V44" i="20"/>
  <c r="B44" i="20"/>
  <c r="BF44" i="20"/>
  <c r="AT44" i="20"/>
  <c r="A45" i="20"/>
  <c r="X43" i="20"/>
  <c r="Y43" i="20"/>
  <c r="N43" i="20"/>
  <c r="O43" i="20"/>
  <c r="CA43" i="20"/>
  <c r="CB43" i="20" s="1"/>
  <c r="AU43" i="20"/>
  <c r="BX43" i="20"/>
  <c r="BY43" i="20" s="1"/>
  <c r="BR43" i="20"/>
  <c r="BS43" i="20" s="1"/>
  <c r="CD43" i="20" s="1"/>
  <c r="CE43" i="20" s="1"/>
  <c r="BT43" i="20"/>
  <c r="CH41" i="20"/>
  <c r="CG41" i="20"/>
  <c r="CJ41" i="20" s="1"/>
  <c r="CK41" i="20" s="1"/>
  <c r="T42" i="20"/>
  <c r="U42" i="20" s="1"/>
  <c r="Q42" i="20"/>
  <c r="AI40" i="20"/>
  <c r="AK40" i="20"/>
  <c r="J42" i="20"/>
  <c r="K42" i="20" s="1"/>
  <c r="G42" i="20"/>
  <c r="BD38" i="20"/>
  <c r="AX38" i="20"/>
  <c r="BG38" i="20"/>
  <c r="BH38" i="20" s="1"/>
  <c r="BI38" i="20" s="1"/>
  <c r="BK38" i="20" s="1"/>
  <c r="BA38" i="20"/>
  <c r="BB38" i="20" s="1"/>
  <c r="AJ39" i="20"/>
  <c r="AQ39" i="20"/>
  <c r="AR39" i="20" s="1"/>
  <c r="AW39" i="20"/>
  <c r="AC42" i="20"/>
  <c r="AB42" i="20"/>
  <c r="Z42" i="20"/>
  <c r="AD42" i="20"/>
  <c r="AE42" i="20" s="1"/>
  <c r="AA42" i="20"/>
  <c r="AL41" i="20"/>
  <c r="AM41" i="20"/>
  <c r="AN41" i="20" s="1"/>
  <c r="BP41" i="20" s="1"/>
  <c r="BU41" i="20" s="1"/>
  <c r="AH41" i="20"/>
  <c r="AI41" i="20" s="1"/>
  <c r="I42" i="20"/>
  <c r="F42" i="20"/>
  <c r="H42" i="20"/>
  <c r="I44" i="21" l="1"/>
  <c r="H44" i="21"/>
  <c r="F44" i="21"/>
  <c r="CH43" i="21"/>
  <c r="CG43" i="21"/>
  <c r="CJ43" i="21" s="1"/>
  <c r="CK43" i="21" s="1"/>
  <c r="CK42" i="21"/>
  <c r="AK43" i="21"/>
  <c r="AI43" i="21"/>
  <c r="AJ41" i="21"/>
  <c r="AQ41" i="21"/>
  <c r="AR41" i="21" s="1"/>
  <c r="AW41" i="21"/>
  <c r="AM43" i="21"/>
  <c r="AN43" i="21" s="1"/>
  <c r="BP43" i="21" s="1"/>
  <c r="BU43" i="21" s="1"/>
  <c r="AL43" i="21"/>
  <c r="E45" i="21"/>
  <c r="D45" i="21"/>
  <c r="N45" i="21"/>
  <c r="O45" i="21"/>
  <c r="S44" i="21"/>
  <c r="R44" i="21"/>
  <c r="P44" i="21"/>
  <c r="AU45" i="21"/>
  <c r="BT45" i="21"/>
  <c r="BX45" i="21"/>
  <c r="BY45" i="21" s="1"/>
  <c r="CA45" i="21"/>
  <c r="CB45" i="21" s="1"/>
  <c r="BR45" i="21"/>
  <c r="BS45" i="21" s="1"/>
  <c r="CD45" i="21" s="1"/>
  <c r="CE45" i="21" s="1"/>
  <c r="CF45" i="21" s="1"/>
  <c r="T44" i="21"/>
  <c r="U44" i="21" s="1"/>
  <c r="Q44" i="21"/>
  <c r="CD44" i="21"/>
  <c r="CE44" i="21" s="1"/>
  <c r="CF44" i="21" s="1"/>
  <c r="AC44" i="21"/>
  <c r="Z44" i="21"/>
  <c r="AB44" i="21"/>
  <c r="AH43" i="21"/>
  <c r="AD44" i="21"/>
  <c r="AE44" i="21" s="1"/>
  <c r="AA44" i="21"/>
  <c r="B46" i="21"/>
  <c r="AZ46" i="21"/>
  <c r="AT46" i="21"/>
  <c r="L46" i="21"/>
  <c r="V46" i="21"/>
  <c r="BF46" i="21"/>
  <c r="A47" i="21"/>
  <c r="J44" i="21"/>
  <c r="K44" i="21" s="1"/>
  <c r="G44" i="21"/>
  <c r="AK42" i="21"/>
  <c r="AI42" i="21"/>
  <c r="Y45" i="21"/>
  <c r="X45" i="21"/>
  <c r="AQ41" i="20"/>
  <c r="AR41" i="20" s="1"/>
  <c r="AJ41" i="20"/>
  <c r="AW41" i="20"/>
  <c r="Z43" i="20"/>
  <c r="AB43" i="20"/>
  <c r="AC43" i="20"/>
  <c r="AG42" i="20"/>
  <c r="AA43" i="20"/>
  <c r="AD43" i="20"/>
  <c r="AE43" i="20" s="1"/>
  <c r="CH42" i="20"/>
  <c r="CG42" i="20"/>
  <c r="BR44" i="20"/>
  <c r="BS44" i="20" s="1"/>
  <c r="BX44" i="20"/>
  <c r="BY44" i="20" s="1"/>
  <c r="BT44" i="20"/>
  <c r="AU44" i="20"/>
  <c r="CA44" i="20"/>
  <c r="CB44" i="20" s="1"/>
  <c r="AL42" i="20"/>
  <c r="AM42" i="20"/>
  <c r="AN42" i="20" s="1"/>
  <c r="BP42" i="20" s="1"/>
  <c r="BU42" i="20" s="1"/>
  <c r="H43" i="20"/>
  <c r="F43" i="20"/>
  <c r="I43" i="20"/>
  <c r="AQ40" i="20"/>
  <c r="AR40" i="20" s="1"/>
  <c r="AJ40" i="20"/>
  <c r="AW40" i="20"/>
  <c r="CR41" i="20"/>
  <c r="CS41" i="20" s="1"/>
  <c r="CL41" i="20"/>
  <c r="AT45" i="20"/>
  <c r="V45" i="20"/>
  <c r="L45" i="20"/>
  <c r="B45" i="20"/>
  <c r="BF45" i="20"/>
  <c r="AZ45" i="20"/>
  <c r="A46" i="20"/>
  <c r="AH42" i="20"/>
  <c r="E44" i="20"/>
  <c r="D44" i="20"/>
  <c r="AX39" i="20"/>
  <c r="BD39" i="20"/>
  <c r="BA39" i="20"/>
  <c r="BB39" i="20" s="1"/>
  <c r="BG39" i="20"/>
  <c r="BH39" i="20" s="1"/>
  <c r="BI39" i="20" s="1"/>
  <c r="BK39" i="20" s="1"/>
  <c r="X44" i="20"/>
  <c r="Y44" i="20"/>
  <c r="P43" i="20"/>
  <c r="S43" i="20"/>
  <c r="R43" i="20"/>
  <c r="O44" i="20"/>
  <c r="N44" i="20"/>
  <c r="AK41" i="20"/>
  <c r="CF43" i="20"/>
  <c r="CL40" i="20"/>
  <c r="CR40" i="20"/>
  <c r="CS40" i="20" s="1"/>
  <c r="J43" i="20"/>
  <c r="K43" i="20" s="1"/>
  <c r="G43" i="20"/>
  <c r="Q43" i="20"/>
  <c r="T43" i="20"/>
  <c r="U43" i="20" s="1"/>
  <c r="AC45" i="21" l="1"/>
  <c r="AB45" i="21"/>
  <c r="Z45" i="21"/>
  <c r="R45" i="21"/>
  <c r="S45" i="21"/>
  <c r="P45" i="21"/>
  <c r="AJ42" i="21"/>
  <c r="AQ42" i="21"/>
  <c r="AR42" i="21" s="1"/>
  <c r="AW42" i="21"/>
  <c r="D46" i="21"/>
  <c r="E46" i="21"/>
  <c r="CH45" i="21"/>
  <c r="CG45" i="21"/>
  <c r="CJ45" i="21" s="1"/>
  <c r="CR42" i="21"/>
  <c r="CS42" i="21" s="1"/>
  <c r="CL42" i="21"/>
  <c r="CR43" i="21"/>
  <c r="CS43" i="21" s="1"/>
  <c r="CL43" i="21"/>
  <c r="BF47" i="21"/>
  <c r="B47" i="21"/>
  <c r="AZ47" i="21"/>
  <c r="V47" i="21"/>
  <c r="AT47" i="21"/>
  <c r="L47" i="21"/>
  <c r="A48" i="21"/>
  <c r="N46" i="21"/>
  <c r="O46" i="21"/>
  <c r="AH44" i="21"/>
  <c r="AJ43" i="21"/>
  <c r="AQ43" i="21"/>
  <c r="AR43" i="21" s="1"/>
  <c r="AW43" i="21"/>
  <c r="AG44" i="21"/>
  <c r="T45" i="21"/>
  <c r="U45" i="21" s="1"/>
  <c r="Q45" i="21"/>
  <c r="AM44" i="21"/>
  <c r="AN44" i="21" s="1"/>
  <c r="BP44" i="21" s="1"/>
  <c r="BU44" i="21" s="1"/>
  <c r="AL44" i="21"/>
  <c r="J45" i="21"/>
  <c r="K45" i="21" s="1"/>
  <c r="G45" i="21"/>
  <c r="F45" i="21"/>
  <c r="I45" i="21"/>
  <c r="H45" i="21"/>
  <c r="X46" i="21"/>
  <c r="Y46" i="21"/>
  <c r="AX41" i="21"/>
  <c r="BI41" i="21"/>
  <c r="BK41" i="21" s="1"/>
  <c r="AD45" i="21"/>
  <c r="AE45" i="21" s="1"/>
  <c r="AA45" i="21"/>
  <c r="CA46" i="21"/>
  <c r="CB46" i="21" s="1"/>
  <c r="BT46" i="21"/>
  <c r="BX46" i="21"/>
  <c r="BY46" i="21" s="1"/>
  <c r="BR46" i="21"/>
  <c r="BS46" i="21" s="1"/>
  <c r="AU46" i="21"/>
  <c r="CG44" i="21"/>
  <c r="CH44" i="21"/>
  <c r="G44" i="20"/>
  <c r="J44" i="20"/>
  <c r="K44" i="20" s="1"/>
  <c r="AG43" i="20"/>
  <c r="V46" i="20"/>
  <c r="AT46" i="20"/>
  <c r="B46" i="20"/>
  <c r="BF46" i="20"/>
  <c r="AZ46" i="20"/>
  <c r="L46" i="20"/>
  <c r="A47" i="20"/>
  <c r="AK42" i="20"/>
  <c r="AI42" i="20"/>
  <c r="AX41" i="20"/>
  <c r="BG41" i="20"/>
  <c r="BH41" i="20" s="1"/>
  <c r="BI41" i="20" s="1"/>
  <c r="BK41" i="20" s="1"/>
  <c r="AM43" i="20"/>
  <c r="AN43" i="20" s="1"/>
  <c r="BP43" i="20" s="1"/>
  <c r="BU43" i="20" s="1"/>
  <c r="AL43" i="20"/>
  <c r="AB44" i="20"/>
  <c r="AC44" i="20"/>
  <c r="Z44" i="20"/>
  <c r="BD40" i="20"/>
  <c r="AX40" i="20"/>
  <c r="BA40" i="20"/>
  <c r="BB40" i="20" s="1"/>
  <c r="BG40" i="20"/>
  <c r="BH40" i="20" s="1"/>
  <c r="BI40" i="20" s="1"/>
  <c r="BK40" i="20" s="1"/>
  <c r="X45" i="20"/>
  <c r="Y45" i="20"/>
  <c r="CD44" i="20"/>
  <c r="CE44" i="20" s="1"/>
  <c r="CF44" i="20" s="1"/>
  <c r="R44" i="20"/>
  <c r="S44" i="20"/>
  <c r="P44" i="20"/>
  <c r="H44" i="20"/>
  <c r="I44" i="20"/>
  <c r="F44" i="20"/>
  <c r="AH43" i="20"/>
  <c r="AA44" i="20"/>
  <c r="AD44" i="20"/>
  <c r="AE44" i="20" s="1"/>
  <c r="E45" i="20"/>
  <c r="D45" i="20"/>
  <c r="CH43" i="20"/>
  <c r="CG43" i="20"/>
  <c r="CJ43" i="20" s="1"/>
  <c r="O45" i="20"/>
  <c r="N45" i="20"/>
  <c r="Q44" i="20"/>
  <c r="T44" i="20"/>
  <c r="U44" i="20" s="1"/>
  <c r="BX45" i="20"/>
  <c r="BY45" i="20" s="1"/>
  <c r="CA45" i="20"/>
  <c r="CB45" i="20" s="1"/>
  <c r="BT45" i="20"/>
  <c r="AU45" i="20"/>
  <c r="BR45" i="20"/>
  <c r="BS45" i="20" s="1"/>
  <c r="CJ42" i="20"/>
  <c r="CK42" i="20" s="1"/>
  <c r="G46" i="21" l="1"/>
  <c r="J46" i="21"/>
  <c r="K46" i="21" s="1"/>
  <c r="E47" i="21"/>
  <c r="D47" i="21"/>
  <c r="Q46" i="21"/>
  <c r="T46" i="21"/>
  <c r="U46" i="21" s="1"/>
  <c r="CJ44" i="21"/>
  <c r="CK44" i="21" s="1"/>
  <c r="CD46" i="21"/>
  <c r="CE46" i="21" s="1"/>
  <c r="CF46" i="21" s="1"/>
  <c r="AA46" i="21"/>
  <c r="AD46" i="21"/>
  <c r="AE46" i="21" s="1"/>
  <c r="AK44" i="21"/>
  <c r="AI44" i="21"/>
  <c r="AT48" i="21"/>
  <c r="V48" i="21"/>
  <c r="L48" i="21"/>
  <c r="B48" i="21"/>
  <c r="AZ48" i="21"/>
  <c r="BF48" i="21"/>
  <c r="A49" i="21"/>
  <c r="AL45" i="21"/>
  <c r="AM45" i="21"/>
  <c r="AN45" i="21" s="1"/>
  <c r="BP45" i="21" s="1"/>
  <c r="BU45" i="21" s="1"/>
  <c r="AG45" i="21"/>
  <c r="BD42" i="21"/>
  <c r="AX42" i="21"/>
  <c r="BI42" i="21"/>
  <c r="BK42" i="21" s="1"/>
  <c r="BA42" i="21"/>
  <c r="BB42" i="21" s="1"/>
  <c r="P46" i="21"/>
  <c r="S46" i="21"/>
  <c r="R46" i="21"/>
  <c r="AC46" i="21"/>
  <c r="AB46" i="21"/>
  <c r="Z46" i="21"/>
  <c r="AX43" i="21"/>
  <c r="BD43" i="21"/>
  <c r="BI43" i="21"/>
  <c r="BK43" i="21" s="1"/>
  <c r="BA43" i="21"/>
  <c r="BB43" i="21" s="1"/>
  <c r="N47" i="21"/>
  <c r="O47" i="21"/>
  <c r="CK45" i="21"/>
  <c r="BR47" i="21"/>
  <c r="BS47" i="21" s="1"/>
  <c r="CD47" i="21" s="1"/>
  <c r="CE47" i="21" s="1"/>
  <c r="CA47" i="21"/>
  <c r="CB47" i="21" s="1"/>
  <c r="BX47" i="21"/>
  <c r="BY47" i="21" s="1"/>
  <c r="BT47" i="21"/>
  <c r="AU47" i="21"/>
  <c r="Y47" i="21"/>
  <c r="X47" i="21"/>
  <c r="I46" i="21"/>
  <c r="F46" i="21"/>
  <c r="H46" i="21"/>
  <c r="AH45" i="21"/>
  <c r="AH44" i="20"/>
  <c r="AC45" i="20"/>
  <c r="AB45" i="20"/>
  <c r="Z45" i="20"/>
  <c r="AG44" i="20"/>
  <c r="D46" i="20"/>
  <c r="E46" i="20"/>
  <c r="AU46" i="20"/>
  <c r="CA46" i="20"/>
  <c r="CB46" i="20" s="1"/>
  <c r="BR46" i="20"/>
  <c r="BS46" i="20" s="1"/>
  <c r="CD46" i="20" s="1"/>
  <c r="CE46" i="20" s="1"/>
  <c r="BX46" i="20"/>
  <c r="BY46" i="20" s="1"/>
  <c r="BT46" i="20"/>
  <c r="AT47" i="20"/>
  <c r="V47" i="20"/>
  <c r="L47" i="20"/>
  <c r="B47" i="20"/>
  <c r="BF47" i="20"/>
  <c r="AZ47" i="20"/>
  <c r="A48" i="20"/>
  <c r="N46" i="20"/>
  <c r="O46" i="20"/>
  <c r="I45" i="20"/>
  <c r="H45" i="20"/>
  <c r="F45" i="20"/>
  <c r="Y46" i="20"/>
  <c r="X46" i="20"/>
  <c r="R45" i="20"/>
  <c r="S45" i="20"/>
  <c r="P45" i="20"/>
  <c r="CK43" i="20"/>
  <c r="AQ42" i="20"/>
  <c r="AR42" i="20" s="1"/>
  <c r="AJ42" i="20"/>
  <c r="AW42" i="20"/>
  <c r="J45" i="20"/>
  <c r="K45" i="20" s="1"/>
  <c r="G45" i="20"/>
  <c r="CH44" i="20"/>
  <c r="CG44" i="20"/>
  <c r="AD45" i="20"/>
  <c r="AE45" i="20" s="1"/>
  <c r="AA45" i="20"/>
  <c r="T45" i="20"/>
  <c r="U45" i="20" s="1"/>
  <c r="Q45" i="20"/>
  <c r="CL42" i="20"/>
  <c r="CR42" i="20"/>
  <c r="CS42" i="20" s="1"/>
  <c r="AI43" i="20"/>
  <c r="AK43" i="20"/>
  <c r="CD45" i="20"/>
  <c r="CE45" i="20" s="1"/>
  <c r="CF45" i="20" s="1"/>
  <c r="AM44" i="20"/>
  <c r="AN44" i="20" s="1"/>
  <c r="BP44" i="20" s="1"/>
  <c r="BU44" i="20" s="1"/>
  <c r="AL44" i="20"/>
  <c r="AD47" i="21" l="1"/>
  <c r="AE47" i="21" s="1"/>
  <c r="AA47" i="21"/>
  <c r="R47" i="21"/>
  <c r="S47" i="21"/>
  <c r="P47" i="21"/>
  <c r="T47" i="21"/>
  <c r="U47" i="21" s="1"/>
  <c r="Q47" i="21"/>
  <c r="AZ49" i="21"/>
  <c r="L49" i="21"/>
  <c r="AT49" i="21"/>
  <c r="B49" i="21"/>
  <c r="BF49" i="21"/>
  <c r="V49" i="21"/>
  <c r="A50" i="21"/>
  <c r="CR44" i="21"/>
  <c r="CS44" i="21" s="1"/>
  <c r="CL44" i="21"/>
  <c r="E48" i="21"/>
  <c r="D48" i="21"/>
  <c r="O48" i="21"/>
  <c r="N48" i="21"/>
  <c r="Y48" i="21"/>
  <c r="X48" i="21"/>
  <c r="G47" i="21"/>
  <c r="J47" i="21"/>
  <c r="K47" i="21" s="1"/>
  <c r="AB47" i="21"/>
  <c r="Z47" i="21"/>
  <c r="AC47" i="21"/>
  <c r="AG46" i="21"/>
  <c r="CH46" i="21"/>
  <c r="CG46" i="21"/>
  <c r="CJ46" i="21" s="1"/>
  <c r="CF47" i="21"/>
  <c r="AK45" i="21"/>
  <c r="AI45" i="21"/>
  <c r="BX48" i="21"/>
  <c r="BY48" i="21" s="1"/>
  <c r="BR48" i="21"/>
  <c r="BS48" i="21" s="1"/>
  <c r="AU48" i="21"/>
  <c r="CA48" i="21"/>
  <c r="CB48" i="21" s="1"/>
  <c r="BT48" i="21"/>
  <c r="H47" i="21"/>
  <c r="I47" i="21"/>
  <c r="F47" i="21"/>
  <c r="AH46" i="21"/>
  <c r="AJ44" i="21"/>
  <c r="AQ44" i="21"/>
  <c r="AR44" i="21" s="1"/>
  <c r="AW44" i="21"/>
  <c r="CL45" i="21"/>
  <c r="CR45" i="21"/>
  <c r="CS45" i="21" s="1"/>
  <c r="AL46" i="21"/>
  <c r="AM46" i="21"/>
  <c r="AN46" i="21" s="1"/>
  <c r="BP46" i="21" s="1"/>
  <c r="BU46" i="21" s="1"/>
  <c r="I46" i="20"/>
  <c r="H46" i="20"/>
  <c r="F46" i="20"/>
  <c r="AC46" i="20"/>
  <c r="Z46" i="20"/>
  <c r="AB46" i="20"/>
  <c r="Y47" i="20"/>
  <c r="X47" i="20"/>
  <c r="BD42" i="20"/>
  <c r="AX42" i="20"/>
  <c r="BA42" i="20"/>
  <c r="BB42" i="20" s="1"/>
  <c r="BG42" i="20"/>
  <c r="BH42" i="20" s="1"/>
  <c r="BI42" i="20" s="1"/>
  <c r="BK42" i="20" s="1"/>
  <c r="T46" i="20"/>
  <c r="U46" i="20" s="1"/>
  <c r="Q46" i="20"/>
  <c r="AZ48" i="20"/>
  <c r="BF48" i="20"/>
  <c r="L48" i="20"/>
  <c r="AT48" i="20"/>
  <c r="B48" i="20"/>
  <c r="V48" i="20"/>
  <c r="A49" i="20"/>
  <c r="CH45" i="20"/>
  <c r="CG45" i="20"/>
  <c r="CJ45" i="20" s="1"/>
  <c r="AD46" i="20"/>
  <c r="AE46" i="20" s="1"/>
  <c r="AA46" i="20"/>
  <c r="AL45" i="20"/>
  <c r="AM45" i="20"/>
  <c r="AN45" i="20" s="1"/>
  <c r="BP45" i="20" s="1"/>
  <c r="BU45" i="20" s="1"/>
  <c r="O47" i="20"/>
  <c r="N47" i="20"/>
  <c r="AQ43" i="20"/>
  <c r="AR43" i="20" s="1"/>
  <c r="AJ43" i="20"/>
  <c r="AW43" i="20"/>
  <c r="BX47" i="20"/>
  <c r="BY47" i="20" s="1"/>
  <c r="BT47" i="20"/>
  <c r="CA47" i="20"/>
  <c r="CB47" i="20" s="1"/>
  <c r="AU47" i="20"/>
  <c r="BR47" i="20"/>
  <c r="BS47" i="20" s="1"/>
  <c r="CD47" i="20" s="1"/>
  <c r="CE47" i="20" s="1"/>
  <c r="CF47" i="20" s="1"/>
  <c r="S46" i="20"/>
  <c r="R46" i="20"/>
  <c r="P46" i="20"/>
  <c r="CL43" i="20"/>
  <c r="CR43" i="20"/>
  <c r="CS43" i="20" s="1"/>
  <c r="AH45" i="20"/>
  <c r="E47" i="20"/>
  <c r="D47" i="20"/>
  <c r="J46" i="20"/>
  <c r="K46" i="20" s="1"/>
  <c r="G46" i="20"/>
  <c r="AK44" i="20"/>
  <c r="AI44" i="20"/>
  <c r="CF46" i="20"/>
  <c r="AG45" i="20"/>
  <c r="CJ44" i="20"/>
  <c r="CK44" i="20" s="1"/>
  <c r="CH47" i="21" l="1"/>
  <c r="CG47" i="21"/>
  <c r="CJ47" i="21" s="1"/>
  <c r="AD48" i="21"/>
  <c r="AE48" i="21" s="1"/>
  <c r="AA48" i="21"/>
  <c r="AG48" i="21" s="1"/>
  <c r="BF50" i="21"/>
  <c r="AT50" i="21"/>
  <c r="B50" i="21"/>
  <c r="V50" i="21"/>
  <c r="L50" i="21"/>
  <c r="A51" i="21"/>
  <c r="Z48" i="21"/>
  <c r="AB48" i="21"/>
  <c r="AC48" i="21"/>
  <c r="X49" i="21"/>
  <c r="Y49" i="21"/>
  <c r="CK46" i="21"/>
  <c r="T48" i="21"/>
  <c r="U48" i="21" s="1"/>
  <c r="Q48" i="21"/>
  <c r="AG47" i="21"/>
  <c r="S48" i="21"/>
  <c r="R48" i="21"/>
  <c r="P48" i="21"/>
  <c r="E49" i="21"/>
  <c r="D49" i="21"/>
  <c r="AI46" i="21"/>
  <c r="AK46" i="21"/>
  <c r="G48" i="21"/>
  <c r="J48" i="21"/>
  <c r="K48" i="21" s="1"/>
  <c r="BT49" i="21"/>
  <c r="BR49" i="21"/>
  <c r="BS49" i="21" s="1"/>
  <c r="CD49" i="21" s="1"/>
  <c r="CE49" i="21" s="1"/>
  <c r="CF49" i="21" s="1"/>
  <c r="AU49" i="21"/>
  <c r="CA49" i="21"/>
  <c r="CB49" i="21" s="1"/>
  <c r="BX49" i="21"/>
  <c r="BY49" i="21" s="1"/>
  <c r="BD44" i="21"/>
  <c r="AX44" i="21"/>
  <c r="BI44" i="21"/>
  <c r="BK44" i="21" s="1"/>
  <c r="BA44" i="21"/>
  <c r="BB44" i="21" s="1"/>
  <c r="AH47" i="21"/>
  <c r="H48" i="21"/>
  <c r="F48" i="21"/>
  <c r="I48" i="21"/>
  <c r="N49" i="21"/>
  <c r="O49" i="21"/>
  <c r="CD48" i="21"/>
  <c r="CE48" i="21" s="1"/>
  <c r="CF48" i="21" s="1"/>
  <c r="AQ45" i="21"/>
  <c r="AR45" i="21" s="1"/>
  <c r="AJ45" i="21"/>
  <c r="AW45" i="21"/>
  <c r="AM47" i="21"/>
  <c r="AN47" i="21" s="1"/>
  <c r="BP47" i="21" s="1"/>
  <c r="BU47" i="21" s="1"/>
  <c r="AL47" i="21"/>
  <c r="AM46" i="20"/>
  <c r="AN46" i="20" s="1"/>
  <c r="BP46" i="20" s="1"/>
  <c r="BU46" i="20" s="1"/>
  <c r="AL46" i="20"/>
  <c r="Q47" i="20"/>
  <c r="T47" i="20"/>
  <c r="U47" i="20" s="1"/>
  <c r="P47" i="20"/>
  <c r="S47" i="20"/>
  <c r="R47" i="20"/>
  <c r="BX48" i="20"/>
  <c r="BY48" i="20" s="1"/>
  <c r="BT48" i="20"/>
  <c r="CA48" i="20"/>
  <c r="CB48" i="20" s="1"/>
  <c r="AU48" i="20"/>
  <c r="BR48" i="20"/>
  <c r="BS48" i="20" s="1"/>
  <c r="G47" i="20"/>
  <c r="J47" i="20"/>
  <c r="K47" i="20" s="1"/>
  <c r="AA47" i="20"/>
  <c r="AD47" i="20"/>
  <c r="AE47" i="20" s="1"/>
  <c r="F47" i="20"/>
  <c r="I47" i="20"/>
  <c r="H47" i="20"/>
  <c r="AG46" i="20"/>
  <c r="CK45" i="20"/>
  <c r="CH46" i="20"/>
  <c r="CG46" i="20"/>
  <c r="CJ46" i="20" s="1"/>
  <c r="CK46" i="20" s="1"/>
  <c r="BD43" i="20"/>
  <c r="AX43" i="20"/>
  <c r="BA43" i="20"/>
  <c r="BB43" i="20" s="1"/>
  <c r="BG43" i="20"/>
  <c r="BH43" i="20" s="1"/>
  <c r="BI43" i="20" s="1"/>
  <c r="BK43" i="20" s="1"/>
  <c r="CH47" i="20"/>
  <c r="CG47" i="20"/>
  <c r="O48" i="20"/>
  <c r="N48" i="20"/>
  <c r="AB47" i="20"/>
  <c r="Z47" i="20"/>
  <c r="AC47" i="20"/>
  <c r="CL44" i="20"/>
  <c r="CR44" i="20"/>
  <c r="CS44" i="20" s="1"/>
  <c r="AJ44" i="20"/>
  <c r="AQ44" i="20"/>
  <c r="AR44" i="20" s="1"/>
  <c r="AW44" i="20"/>
  <c r="AZ49" i="20"/>
  <c r="V49" i="20"/>
  <c r="BF49" i="20"/>
  <c r="B49" i="20"/>
  <c r="AT49" i="20"/>
  <c r="L49" i="20"/>
  <c r="A50" i="20"/>
  <c r="D48" i="20"/>
  <c r="E48" i="20"/>
  <c r="AK45" i="20"/>
  <c r="AI45" i="20"/>
  <c r="AH46" i="20"/>
  <c r="Y48" i="20"/>
  <c r="X48" i="20"/>
  <c r="AD49" i="21" l="1"/>
  <c r="AE49" i="21" s="1"/>
  <c r="AA49" i="21"/>
  <c r="AH48" i="21"/>
  <c r="CG49" i="21"/>
  <c r="CJ49" i="21" s="1"/>
  <c r="CH49" i="21"/>
  <c r="CK47" i="21"/>
  <c r="AI47" i="21"/>
  <c r="AK47" i="21"/>
  <c r="BF51" i="21"/>
  <c r="AT51" i="21"/>
  <c r="L51" i="21"/>
  <c r="V51" i="21"/>
  <c r="AZ51" i="21"/>
  <c r="B51" i="21"/>
  <c r="A52" i="21"/>
  <c r="AM48" i="21"/>
  <c r="AN48" i="21" s="1"/>
  <c r="BP48" i="21" s="1"/>
  <c r="BU48" i="21" s="1"/>
  <c r="AL48" i="21"/>
  <c r="O50" i="21"/>
  <c r="N50" i="21"/>
  <c r="Y50" i="21"/>
  <c r="X50" i="21"/>
  <c r="AQ46" i="21"/>
  <c r="AR46" i="21" s="1"/>
  <c r="AJ46" i="21"/>
  <c r="AW46" i="21"/>
  <c r="G49" i="21"/>
  <c r="J49" i="21"/>
  <c r="K49" i="21" s="1"/>
  <c r="BT50" i="21"/>
  <c r="CA50" i="21"/>
  <c r="CB50" i="21" s="1"/>
  <c r="BX50" i="21"/>
  <c r="BY50" i="21" s="1"/>
  <c r="AU50" i="21"/>
  <c r="BR50" i="21"/>
  <c r="BS50" i="21" s="1"/>
  <c r="CD50" i="21" s="1"/>
  <c r="CE50" i="21" s="1"/>
  <c r="CF50" i="21" s="1"/>
  <c r="AK48" i="21"/>
  <c r="AI48" i="21"/>
  <c r="BD45" i="21"/>
  <c r="AX45" i="21"/>
  <c r="BA45" i="21"/>
  <c r="BB45" i="21" s="1"/>
  <c r="BI45" i="21"/>
  <c r="BK45" i="21" s="1"/>
  <c r="CH48" i="21"/>
  <c r="CG48" i="21"/>
  <c r="CJ48" i="21" s="1"/>
  <c r="CK48" i="21" s="1"/>
  <c r="CL46" i="21"/>
  <c r="CR46" i="21"/>
  <c r="CS46" i="21" s="1"/>
  <c r="D50" i="21"/>
  <c r="E50" i="21"/>
  <c r="S49" i="21"/>
  <c r="P49" i="21"/>
  <c r="R49" i="21"/>
  <c r="T49" i="21"/>
  <c r="U49" i="21" s="1"/>
  <c r="Q49" i="21"/>
  <c r="I49" i="21"/>
  <c r="F49" i="21"/>
  <c r="H49" i="21"/>
  <c r="AC49" i="21"/>
  <c r="AH49" i="21" s="1"/>
  <c r="Z49" i="21"/>
  <c r="AB49" i="21"/>
  <c r="G48" i="20"/>
  <c r="J48" i="20"/>
  <c r="K48" i="20" s="1"/>
  <c r="AD48" i="20"/>
  <c r="AE48" i="20" s="1"/>
  <c r="AA48" i="20"/>
  <c r="AH47" i="20"/>
  <c r="Y49" i="20"/>
  <c r="X49" i="20"/>
  <c r="Q48" i="20"/>
  <c r="T48" i="20"/>
  <c r="U48" i="20" s="1"/>
  <c r="CR45" i="20"/>
  <c r="CS45" i="20" s="1"/>
  <c r="CL45" i="20"/>
  <c r="CD48" i="20"/>
  <c r="CE48" i="20" s="1"/>
  <c r="CF48" i="20" s="1"/>
  <c r="Z48" i="20"/>
  <c r="AC48" i="20"/>
  <c r="AB48" i="20"/>
  <c r="CR46" i="20"/>
  <c r="CS46" i="20" s="1"/>
  <c r="CL46" i="20"/>
  <c r="AJ45" i="20"/>
  <c r="AQ45" i="20"/>
  <c r="AR45" i="20" s="1"/>
  <c r="AW45" i="20"/>
  <c r="BD44" i="20"/>
  <c r="AX44" i="20"/>
  <c r="BA44" i="20"/>
  <c r="BB44" i="20" s="1"/>
  <c r="BG44" i="20"/>
  <c r="BH44" i="20" s="1"/>
  <c r="BI44" i="20" s="1"/>
  <c r="BK44" i="20" s="1"/>
  <c r="P48" i="20"/>
  <c r="R48" i="20"/>
  <c r="S48" i="20"/>
  <c r="AK46" i="20"/>
  <c r="AI46" i="20"/>
  <c r="AT50" i="20"/>
  <c r="B50" i="20"/>
  <c r="V50" i="20"/>
  <c r="L50" i="20"/>
  <c r="BF50" i="20"/>
  <c r="A51" i="20"/>
  <c r="N49" i="20"/>
  <c r="O49" i="20"/>
  <c r="BT49" i="20"/>
  <c r="BR49" i="20"/>
  <c r="BS49" i="20" s="1"/>
  <c r="CA49" i="20"/>
  <c r="CB49" i="20" s="1"/>
  <c r="AU49" i="20"/>
  <c r="BX49" i="20"/>
  <c r="BY49" i="20" s="1"/>
  <c r="E49" i="20"/>
  <c r="D49" i="20"/>
  <c r="AG47" i="20"/>
  <c r="AM47" i="20"/>
  <c r="AN47" i="20" s="1"/>
  <c r="BP47" i="20" s="1"/>
  <c r="BU47" i="20" s="1"/>
  <c r="AL47" i="20"/>
  <c r="F48" i="20"/>
  <c r="H48" i="20"/>
  <c r="I48" i="20"/>
  <c r="CJ47" i="20"/>
  <c r="J50" i="21" l="1"/>
  <c r="K50" i="21" s="1"/>
  <c r="G50" i="21"/>
  <c r="AJ48" i="21"/>
  <c r="AQ48" i="21"/>
  <c r="AR48" i="21" s="1"/>
  <c r="AW48" i="21"/>
  <c r="BD46" i="21"/>
  <c r="AX46" i="21"/>
  <c r="BA46" i="21"/>
  <c r="BB46" i="21" s="1"/>
  <c r="BI46" i="21"/>
  <c r="BK46" i="21" s="1"/>
  <c r="E51" i="21"/>
  <c r="D51" i="21"/>
  <c r="CK49" i="21"/>
  <c r="CH50" i="21"/>
  <c r="CG50" i="21"/>
  <c r="Y51" i="21"/>
  <c r="X51" i="21"/>
  <c r="AG49" i="21"/>
  <c r="CR48" i="21"/>
  <c r="CS48" i="21" s="1"/>
  <c r="CL48" i="21"/>
  <c r="AA50" i="21"/>
  <c r="AD50" i="21"/>
  <c r="AE50" i="21" s="1"/>
  <c r="O51" i="21"/>
  <c r="N51" i="21"/>
  <c r="AC50" i="21"/>
  <c r="Z50" i="21"/>
  <c r="AB50" i="21"/>
  <c r="BX51" i="21"/>
  <c r="BY51" i="21" s="1"/>
  <c r="CA51" i="21"/>
  <c r="CB51" i="21" s="1"/>
  <c r="BT51" i="21"/>
  <c r="BR51" i="21"/>
  <c r="BS51" i="21" s="1"/>
  <c r="CD51" i="21" s="1"/>
  <c r="CE51" i="21" s="1"/>
  <c r="CF51" i="21" s="1"/>
  <c r="AU51" i="21"/>
  <c r="T50" i="21"/>
  <c r="U50" i="21" s="1"/>
  <c r="Q50" i="21"/>
  <c r="S50" i="21"/>
  <c r="R50" i="21"/>
  <c r="P50" i="21"/>
  <c r="AQ47" i="21"/>
  <c r="AR47" i="21" s="1"/>
  <c r="AJ47" i="21"/>
  <c r="AW47" i="21"/>
  <c r="CR47" i="21"/>
  <c r="CS47" i="21" s="1"/>
  <c r="CL47" i="21"/>
  <c r="H50" i="21"/>
  <c r="F50" i="21"/>
  <c r="I50" i="21"/>
  <c r="AL49" i="21"/>
  <c r="AM49" i="21"/>
  <c r="AN49" i="21" s="1"/>
  <c r="BP49" i="21" s="1"/>
  <c r="BU49" i="21" s="1"/>
  <c r="AT52" i="21"/>
  <c r="V52" i="21"/>
  <c r="AZ52" i="21"/>
  <c r="B52" i="21"/>
  <c r="L52" i="21"/>
  <c r="BF52" i="21"/>
  <c r="A53" i="21"/>
  <c r="AJ46" i="20"/>
  <c r="AQ46" i="20"/>
  <c r="AR46" i="20" s="1"/>
  <c r="AW46" i="20"/>
  <c r="AK47" i="20"/>
  <c r="AI47" i="20"/>
  <c r="J49" i="20"/>
  <c r="K49" i="20" s="1"/>
  <c r="G49" i="20"/>
  <c r="AD49" i="20"/>
  <c r="AE49" i="20" s="1"/>
  <c r="AA49" i="20"/>
  <c r="AG49" i="20" s="1"/>
  <c r="T49" i="20"/>
  <c r="U49" i="20" s="1"/>
  <c r="Q49" i="20"/>
  <c r="I49" i="20"/>
  <c r="H49" i="20"/>
  <c r="F49" i="20"/>
  <c r="CK47" i="20"/>
  <c r="CH48" i="20"/>
  <c r="CG48" i="20"/>
  <c r="CJ48" i="20" s="1"/>
  <c r="CK48" i="20" s="1"/>
  <c r="D50" i="20"/>
  <c r="E50" i="20"/>
  <c r="R49" i="20"/>
  <c r="S49" i="20"/>
  <c r="P49" i="20"/>
  <c r="AT51" i="20"/>
  <c r="V51" i="20"/>
  <c r="L51" i="20"/>
  <c r="B51" i="20"/>
  <c r="AZ51" i="20"/>
  <c r="BF51" i="20"/>
  <c r="A52" i="20"/>
  <c r="AC49" i="20"/>
  <c r="Z49" i="20"/>
  <c r="AB49" i="20"/>
  <c r="AH48" i="20"/>
  <c r="N50" i="20"/>
  <c r="O50" i="20"/>
  <c r="AG48" i="20"/>
  <c r="X50" i="20"/>
  <c r="Y50" i="20"/>
  <c r="CD49" i="20"/>
  <c r="CE49" i="20" s="1"/>
  <c r="CF49" i="20" s="1"/>
  <c r="BR50" i="20"/>
  <c r="BS50" i="20" s="1"/>
  <c r="BT50" i="20"/>
  <c r="AU50" i="20"/>
  <c r="CA50" i="20"/>
  <c r="CB50" i="20" s="1"/>
  <c r="BX50" i="20"/>
  <c r="BY50" i="20" s="1"/>
  <c r="BD45" i="20"/>
  <c r="AX45" i="20"/>
  <c r="BA45" i="20"/>
  <c r="BB45" i="20" s="1"/>
  <c r="BG45" i="20"/>
  <c r="BH45" i="20" s="1"/>
  <c r="BI45" i="20" s="1"/>
  <c r="BK45" i="20" s="1"/>
  <c r="AM48" i="20"/>
  <c r="AN48" i="20" s="1"/>
  <c r="BP48" i="20" s="1"/>
  <c r="BU48" i="20" s="1"/>
  <c r="AL48" i="20"/>
  <c r="E52" i="21" l="1"/>
  <c r="D52" i="21"/>
  <c r="T51" i="21"/>
  <c r="U51" i="21" s="1"/>
  <c r="Q51" i="21"/>
  <c r="AX47" i="21"/>
  <c r="BD47" i="21"/>
  <c r="BI47" i="21"/>
  <c r="BK47" i="21" s="1"/>
  <c r="BA47" i="21"/>
  <c r="BB47" i="21" s="1"/>
  <c r="R51" i="21"/>
  <c r="S51" i="21"/>
  <c r="P51" i="21"/>
  <c r="Y52" i="21"/>
  <c r="X52" i="21"/>
  <c r="CL49" i="21"/>
  <c r="CR49" i="21"/>
  <c r="CS49" i="21" s="1"/>
  <c r="AL50" i="21"/>
  <c r="AM50" i="21"/>
  <c r="AN50" i="21" s="1"/>
  <c r="BP50" i="21" s="1"/>
  <c r="BU50" i="21" s="1"/>
  <c r="CA52" i="21"/>
  <c r="CB52" i="21" s="1"/>
  <c r="BX52" i="21"/>
  <c r="BY52" i="21" s="1"/>
  <c r="BT52" i="21"/>
  <c r="AU52" i="21"/>
  <c r="BR52" i="21"/>
  <c r="BS52" i="21" s="1"/>
  <c r="CD52" i="21" s="1"/>
  <c r="CE52" i="21" s="1"/>
  <c r="CF52" i="21" s="1"/>
  <c r="CH51" i="21"/>
  <c r="CG51" i="21"/>
  <c r="CJ51" i="21" s="1"/>
  <c r="AG50" i="21"/>
  <c r="G51" i="21"/>
  <c r="J51" i="21"/>
  <c r="K51" i="21" s="1"/>
  <c r="I51" i="21"/>
  <c r="H51" i="21"/>
  <c r="F51" i="21"/>
  <c r="AK49" i="21"/>
  <c r="AI49" i="21"/>
  <c r="BF53" i="21"/>
  <c r="AZ53" i="21"/>
  <c r="L53" i="21"/>
  <c r="V53" i="21"/>
  <c r="B53" i="21"/>
  <c r="AT53" i="21"/>
  <c r="A54" i="21"/>
  <c r="AA51" i="21"/>
  <c r="AD51" i="21"/>
  <c r="AE51" i="21" s="1"/>
  <c r="AD5" i="21"/>
  <c r="AE5" i="21" s="1"/>
  <c r="AC51" i="21"/>
  <c r="Z51" i="21"/>
  <c r="AB51" i="21"/>
  <c r="O52" i="21"/>
  <c r="N52" i="21"/>
  <c r="AH50" i="21"/>
  <c r="CJ50" i="21"/>
  <c r="CK50" i="21" s="1"/>
  <c r="AX48" i="21"/>
  <c r="BD48" i="21"/>
  <c r="BA48" i="21"/>
  <c r="BB48" i="21" s="1"/>
  <c r="G50" i="20"/>
  <c r="J50" i="20"/>
  <c r="K50" i="20" s="1"/>
  <c r="AD50" i="20"/>
  <c r="AE50" i="20" s="1"/>
  <c r="AA50" i="20"/>
  <c r="AI49" i="20"/>
  <c r="AK49" i="20"/>
  <c r="T50" i="20"/>
  <c r="U50" i="20" s="1"/>
  <c r="Q50" i="20"/>
  <c r="AQ47" i="20"/>
  <c r="AR47" i="20" s="1"/>
  <c r="AJ47" i="20"/>
  <c r="AW47" i="20"/>
  <c r="BX51" i="20"/>
  <c r="BY51" i="20" s="1"/>
  <c r="BR51" i="20"/>
  <c r="BS51" i="20" s="1"/>
  <c r="CA51" i="20"/>
  <c r="CB51" i="20" s="1"/>
  <c r="AU51" i="20"/>
  <c r="BT51" i="20"/>
  <c r="CL48" i="20"/>
  <c r="CR48" i="20"/>
  <c r="CS48" i="20" s="1"/>
  <c r="AK48" i="20"/>
  <c r="AI48" i="20"/>
  <c r="AM49" i="20"/>
  <c r="AN49" i="20" s="1"/>
  <c r="BP49" i="20" s="1"/>
  <c r="BU49" i="20" s="1"/>
  <c r="AL49" i="20"/>
  <c r="S50" i="20"/>
  <c r="R50" i="20"/>
  <c r="P50" i="20"/>
  <c r="O51" i="20"/>
  <c r="N51" i="20"/>
  <c r="Y51" i="20"/>
  <c r="X51" i="20"/>
  <c r="AH49" i="20"/>
  <c r="AC50" i="20"/>
  <c r="Z50" i="20"/>
  <c r="AB50" i="20"/>
  <c r="D51" i="20"/>
  <c r="E51" i="20"/>
  <c r="CR47" i="20"/>
  <c r="CS47" i="20" s="1"/>
  <c r="CL47" i="20"/>
  <c r="BD46" i="20"/>
  <c r="AX46" i="20"/>
  <c r="BA46" i="20"/>
  <c r="BB46" i="20" s="1"/>
  <c r="BG46" i="20"/>
  <c r="BH46" i="20" s="1"/>
  <c r="BI46" i="20" s="1"/>
  <c r="BK46" i="20" s="1"/>
  <c r="CD50" i="20"/>
  <c r="CE50" i="20" s="1"/>
  <c r="CF50" i="20" s="1"/>
  <c r="CH49" i="20"/>
  <c r="CG49" i="20"/>
  <c r="CJ49" i="20" s="1"/>
  <c r="CK49" i="20" s="1"/>
  <c r="AZ52" i="20"/>
  <c r="AT52" i="20"/>
  <c r="BF52" i="20"/>
  <c r="L52" i="20"/>
  <c r="V52" i="20"/>
  <c r="B52" i="20"/>
  <c r="A53" i="20"/>
  <c r="I50" i="20"/>
  <c r="F50" i="20"/>
  <c r="H50" i="20"/>
  <c r="CG52" i="21" l="1"/>
  <c r="CH52" i="21"/>
  <c r="AA52" i="21"/>
  <c r="AD52" i="21"/>
  <c r="AE52" i="21" s="1"/>
  <c r="CR50" i="21"/>
  <c r="CS50" i="21" s="1"/>
  <c r="CL50" i="21"/>
  <c r="AG51" i="21"/>
  <c r="AC52" i="21"/>
  <c r="AB52" i="21"/>
  <c r="Z52" i="21"/>
  <c r="AZ54" i="21"/>
  <c r="V54" i="21"/>
  <c r="AT54" i="21"/>
  <c r="B54" i="21"/>
  <c r="BF54" i="21"/>
  <c r="L54" i="21"/>
  <c r="A55" i="21"/>
  <c r="G52" i="21"/>
  <c r="J52" i="21"/>
  <c r="K52" i="21" s="1"/>
  <c r="T52" i="21"/>
  <c r="U52" i="21" s="1"/>
  <c r="Q52" i="21"/>
  <c r="AU53" i="21"/>
  <c r="CA53" i="21"/>
  <c r="CB53" i="21" s="1"/>
  <c r="BX53" i="21"/>
  <c r="BY53" i="21" s="1"/>
  <c r="BR53" i="21"/>
  <c r="BS53" i="21" s="1"/>
  <c r="CD53" i="21" s="1"/>
  <c r="CE53" i="21" s="1"/>
  <c r="CF53" i="21" s="1"/>
  <c r="BT53" i="21"/>
  <c r="I52" i="21"/>
  <c r="H52" i="21"/>
  <c r="F52" i="21"/>
  <c r="S52" i="21"/>
  <c r="P52" i="21"/>
  <c r="R52" i="21"/>
  <c r="E53" i="21"/>
  <c r="D53" i="21"/>
  <c r="Y53" i="21"/>
  <c r="X53" i="21"/>
  <c r="O53" i="21"/>
  <c r="N53" i="21"/>
  <c r="AL51" i="21"/>
  <c r="AM51" i="21"/>
  <c r="AN51" i="21" s="1"/>
  <c r="BP51" i="21" s="1"/>
  <c r="BU51" i="21" s="1"/>
  <c r="AH51" i="21"/>
  <c r="AI50" i="21"/>
  <c r="AK50" i="21"/>
  <c r="BI48" i="21"/>
  <c r="BK48" i="21" s="1"/>
  <c r="CK51" i="21"/>
  <c r="AJ49" i="21"/>
  <c r="AQ49" i="21"/>
  <c r="AR49" i="21" s="1"/>
  <c r="AW49" i="21"/>
  <c r="I51" i="20"/>
  <c r="H51" i="20"/>
  <c r="F51" i="20"/>
  <c r="BF53" i="20"/>
  <c r="AT53" i="20"/>
  <c r="B53" i="20"/>
  <c r="L53" i="20"/>
  <c r="AZ53" i="20"/>
  <c r="V53" i="20"/>
  <c r="A54" i="20"/>
  <c r="S51" i="20"/>
  <c r="P51" i="20"/>
  <c r="R51" i="20"/>
  <c r="CR49" i="20"/>
  <c r="CS49" i="20" s="1"/>
  <c r="CL49" i="20"/>
  <c r="G51" i="20"/>
  <c r="J51" i="20"/>
  <c r="K51" i="20" s="1"/>
  <c r="AQ49" i="20"/>
  <c r="AR49" i="20" s="1"/>
  <c r="AJ49" i="20"/>
  <c r="AW49" i="20"/>
  <c r="E52" i="20"/>
  <c r="D52" i="20"/>
  <c r="AH50" i="20"/>
  <c r="AG50" i="20"/>
  <c r="Y52" i="20"/>
  <c r="X52" i="20"/>
  <c r="AQ48" i="20"/>
  <c r="AR48" i="20" s="1"/>
  <c r="AJ48" i="20"/>
  <c r="AW48" i="20"/>
  <c r="O52" i="20"/>
  <c r="N52" i="20"/>
  <c r="AD5" i="20"/>
  <c r="AE5" i="20" s="1"/>
  <c r="AA51" i="20"/>
  <c r="AD51" i="20"/>
  <c r="AE51" i="20" s="1"/>
  <c r="BD47" i="20"/>
  <c r="AX47" i="20"/>
  <c r="BA47" i="20"/>
  <c r="BB47" i="20" s="1"/>
  <c r="BG47" i="20"/>
  <c r="BH47" i="20" s="1"/>
  <c r="BI47" i="20" s="1"/>
  <c r="BK47" i="20" s="1"/>
  <c r="BT52" i="20"/>
  <c r="AU52" i="20"/>
  <c r="CA52" i="20"/>
  <c r="CB52" i="20" s="1"/>
  <c r="BX52" i="20"/>
  <c r="BY52" i="20" s="1"/>
  <c r="BR52" i="20"/>
  <c r="BS52" i="20" s="1"/>
  <c r="CD52" i="20" s="1"/>
  <c r="CE52" i="20" s="1"/>
  <c r="CF52" i="20" s="1"/>
  <c r="T51" i="20"/>
  <c r="U51" i="20" s="1"/>
  <c r="Q51" i="20"/>
  <c r="CG50" i="20"/>
  <c r="CH50" i="20"/>
  <c r="CD51" i="20"/>
  <c r="CE51" i="20" s="1"/>
  <c r="CF51" i="20" s="1"/>
  <c r="Z51" i="20"/>
  <c r="AC51" i="20"/>
  <c r="AB51" i="20"/>
  <c r="AM50" i="20"/>
  <c r="AN50" i="20" s="1"/>
  <c r="BP50" i="20" s="1"/>
  <c r="BU50" i="20" s="1"/>
  <c r="AL50" i="20"/>
  <c r="CH53" i="21" l="1"/>
  <c r="CG53" i="21"/>
  <c r="CJ53" i="21" s="1"/>
  <c r="T53" i="21"/>
  <c r="U53" i="21" s="1"/>
  <c r="Q53" i="21"/>
  <c r="S53" i="21"/>
  <c r="P53" i="21"/>
  <c r="R53" i="21"/>
  <c r="AM52" i="21"/>
  <c r="AN52" i="21" s="1"/>
  <c r="BP52" i="21" s="1"/>
  <c r="BU52" i="21" s="1"/>
  <c r="AL52" i="21"/>
  <c r="AH52" i="21"/>
  <c r="AK51" i="21"/>
  <c r="AI51" i="21"/>
  <c r="G53" i="21"/>
  <c r="J53" i="21"/>
  <c r="K53" i="21" s="1"/>
  <c r="AQ50" i="21"/>
  <c r="AR50" i="21" s="1"/>
  <c r="AJ50" i="21"/>
  <c r="AW50" i="21"/>
  <c r="E54" i="21"/>
  <c r="D54" i="21"/>
  <c r="BT54" i="21"/>
  <c r="BR54" i="21"/>
  <c r="BS54" i="21" s="1"/>
  <c r="AU54" i="21"/>
  <c r="CA54" i="21"/>
  <c r="CB54" i="21" s="1"/>
  <c r="BX54" i="21"/>
  <c r="BY54" i="21" s="1"/>
  <c r="BD49" i="21"/>
  <c r="AX49" i="21"/>
  <c r="BA49" i="21"/>
  <c r="BB49" i="21" s="1"/>
  <c r="BI49" i="21"/>
  <c r="BK49" i="21" s="1"/>
  <c r="Y54" i="21"/>
  <c r="X54" i="21"/>
  <c r="CR51" i="21"/>
  <c r="CS51" i="21" s="1"/>
  <c r="CL51" i="21"/>
  <c r="AD53" i="21"/>
  <c r="AE53" i="21" s="1"/>
  <c r="AA53" i="21"/>
  <c r="AC53" i="21"/>
  <c r="Z53" i="21"/>
  <c r="AB53" i="21"/>
  <c r="AT55" i="21"/>
  <c r="BF55" i="21"/>
  <c r="B55" i="21"/>
  <c r="AZ55" i="21"/>
  <c r="L55" i="21"/>
  <c r="V55" i="21"/>
  <c r="A56" i="21"/>
  <c r="O54" i="21"/>
  <c r="N54" i="21"/>
  <c r="I53" i="21"/>
  <c r="F53" i="21"/>
  <c r="H53" i="21"/>
  <c r="AG52" i="21"/>
  <c r="CJ52" i="21"/>
  <c r="CJ50" i="20"/>
  <c r="CK50" i="20" s="1"/>
  <c r="O53" i="20"/>
  <c r="N53" i="20"/>
  <c r="CH52" i="20"/>
  <c r="CG52" i="20"/>
  <c r="CJ52" i="20" s="1"/>
  <c r="F52" i="20"/>
  <c r="H52" i="20"/>
  <c r="I52" i="20"/>
  <c r="Y53" i="20"/>
  <c r="X53" i="20"/>
  <c r="AL51" i="20"/>
  <c r="AM51" i="20"/>
  <c r="AN51" i="20" s="1"/>
  <c r="BP51" i="20" s="1"/>
  <c r="BU51" i="20" s="1"/>
  <c r="AI50" i="20"/>
  <c r="AK50" i="20"/>
  <c r="P52" i="20"/>
  <c r="S52" i="20"/>
  <c r="R52" i="20"/>
  <c r="AX49" i="20"/>
  <c r="BD49" i="20"/>
  <c r="BA49" i="20"/>
  <c r="BB49" i="20" s="1"/>
  <c r="BG49" i="20"/>
  <c r="BH49" i="20" s="1"/>
  <c r="AD52" i="20"/>
  <c r="AE52" i="20" s="1"/>
  <c r="AA52" i="20"/>
  <c r="Z52" i="20"/>
  <c r="AB52" i="20"/>
  <c r="AC52" i="20"/>
  <c r="D53" i="20"/>
  <c r="E53" i="20"/>
  <c r="BT53" i="20"/>
  <c r="BX53" i="20"/>
  <c r="BY53" i="20" s="1"/>
  <c r="CA53" i="20"/>
  <c r="CB53" i="20" s="1"/>
  <c r="AU53" i="20"/>
  <c r="BR53" i="20"/>
  <c r="BS53" i="20" s="1"/>
  <c r="CD53" i="20" s="1"/>
  <c r="CE53" i="20" s="1"/>
  <c r="CF53" i="20" s="1"/>
  <c r="AG51" i="20"/>
  <c r="AH51" i="20"/>
  <c r="G52" i="20"/>
  <c r="J52" i="20"/>
  <c r="K52" i="20" s="1"/>
  <c r="Q52" i="20"/>
  <c r="T52" i="20"/>
  <c r="U52" i="20" s="1"/>
  <c r="CH51" i="20"/>
  <c r="CG51" i="20"/>
  <c r="CJ51" i="20" s="1"/>
  <c r="CK51" i="20" s="1"/>
  <c r="BD48" i="20"/>
  <c r="AX48" i="20"/>
  <c r="BG48" i="20"/>
  <c r="BH48" i="20" s="1"/>
  <c r="BI48" i="20" s="1"/>
  <c r="BK48" i="20" s="1"/>
  <c r="BA48" i="20"/>
  <c r="BB48" i="20" s="1"/>
  <c r="BF54" i="20"/>
  <c r="B54" i="20"/>
  <c r="L54" i="20"/>
  <c r="V54" i="20"/>
  <c r="AZ54" i="20"/>
  <c r="AT54" i="20"/>
  <c r="A55" i="20"/>
  <c r="AH53" i="21" l="1"/>
  <c r="BF56" i="21"/>
  <c r="B56" i="21"/>
  <c r="L56" i="21"/>
  <c r="AZ56" i="21"/>
  <c r="V56" i="21"/>
  <c r="AT56" i="21"/>
  <c r="A57" i="21"/>
  <c r="I54" i="21"/>
  <c r="F54" i="21"/>
  <c r="H54" i="21"/>
  <c r="T54" i="21"/>
  <c r="U54" i="21" s="1"/>
  <c r="Q54" i="21"/>
  <c r="AX50" i="21"/>
  <c r="BI50" i="21"/>
  <c r="BK50" i="21" s="1"/>
  <c r="R54" i="21"/>
  <c r="P54" i="21"/>
  <c r="S54" i="21"/>
  <c r="AG53" i="21"/>
  <c r="X55" i="21"/>
  <c r="Y55" i="21"/>
  <c r="CK52" i="21"/>
  <c r="N55" i="21"/>
  <c r="O55" i="21"/>
  <c r="AL53" i="21"/>
  <c r="AM53" i="21"/>
  <c r="AN53" i="21" s="1"/>
  <c r="BP53" i="21" s="1"/>
  <c r="BU53" i="21" s="1"/>
  <c r="AJ51" i="21"/>
  <c r="AQ51" i="21"/>
  <c r="AR51" i="21" s="1"/>
  <c r="AW51" i="21"/>
  <c r="AI52" i="21"/>
  <c r="AK52" i="21"/>
  <c r="D55" i="21"/>
  <c r="E55" i="21"/>
  <c r="AD54" i="21"/>
  <c r="AE54" i="21" s="1"/>
  <c r="AA54" i="21"/>
  <c r="CD54" i="21"/>
  <c r="CE54" i="21" s="1"/>
  <c r="CF54" i="21" s="1"/>
  <c r="AC54" i="21"/>
  <c r="AB54" i="21"/>
  <c r="Z54" i="21"/>
  <c r="CK53" i="21"/>
  <c r="CA55" i="21"/>
  <c r="CB55" i="21" s="1"/>
  <c r="AU55" i="21"/>
  <c r="BX55" i="21"/>
  <c r="BY55" i="21" s="1"/>
  <c r="BR55" i="21"/>
  <c r="BS55" i="21" s="1"/>
  <c r="BT55" i="21"/>
  <c r="J54" i="21"/>
  <c r="K54" i="21" s="1"/>
  <c r="G54" i="21"/>
  <c r="F53" i="20"/>
  <c r="H53" i="20"/>
  <c r="I53" i="20"/>
  <c r="AB53" i="20"/>
  <c r="AC53" i="20"/>
  <c r="Z53" i="20"/>
  <c r="J53" i="20"/>
  <c r="K53" i="20" s="1"/>
  <c r="G53" i="20"/>
  <c r="AH52" i="20"/>
  <c r="CH53" i="20"/>
  <c r="CG53" i="20"/>
  <c r="AG52" i="20"/>
  <c r="X54" i="20"/>
  <c r="Y54" i="20"/>
  <c r="T53" i="20"/>
  <c r="U53" i="20" s="1"/>
  <c r="Q53" i="20"/>
  <c r="AT55" i="20"/>
  <c r="V55" i="20"/>
  <c r="L55" i="20"/>
  <c r="BF55" i="20"/>
  <c r="B55" i="20"/>
  <c r="AZ55" i="20"/>
  <c r="A56" i="20"/>
  <c r="CR51" i="20"/>
  <c r="CS51" i="20" s="1"/>
  <c r="CL51" i="20"/>
  <c r="AQ50" i="20"/>
  <c r="AR50" i="20" s="1"/>
  <c r="AJ50" i="20"/>
  <c r="AW50" i="20"/>
  <c r="N54" i="20"/>
  <c r="O54" i="20"/>
  <c r="BI49" i="20"/>
  <c r="BK49" i="20" s="1"/>
  <c r="P53" i="20"/>
  <c r="S53" i="20"/>
  <c r="R53" i="20"/>
  <c r="AM52" i="20"/>
  <c r="AN52" i="20" s="1"/>
  <c r="BP52" i="20" s="1"/>
  <c r="BU52" i="20" s="1"/>
  <c r="CK52" i="20" s="1"/>
  <c r="AL52" i="20"/>
  <c r="AI51" i="20"/>
  <c r="AK51" i="20"/>
  <c r="CA54" i="20"/>
  <c r="CB54" i="20" s="1"/>
  <c r="BX54" i="20"/>
  <c r="BY54" i="20" s="1"/>
  <c r="AU54" i="20"/>
  <c r="BT54" i="20"/>
  <c r="BR54" i="20"/>
  <c r="BS54" i="20" s="1"/>
  <c r="D54" i="20"/>
  <c r="E54" i="20"/>
  <c r="AD53" i="20"/>
  <c r="AE53" i="20" s="1"/>
  <c r="AA53" i="20"/>
  <c r="CL50" i="20"/>
  <c r="CR50" i="20"/>
  <c r="CS50" i="20" s="1"/>
  <c r="I55" i="21" l="1"/>
  <c r="F55" i="21"/>
  <c r="H55" i="21"/>
  <c r="S55" i="21"/>
  <c r="R55" i="21"/>
  <c r="P55" i="21"/>
  <c r="O56" i="21"/>
  <c r="N56" i="21"/>
  <c r="CL53" i="21"/>
  <c r="CR53" i="21"/>
  <c r="CS53" i="21" s="1"/>
  <c r="G55" i="21"/>
  <c r="J55" i="21"/>
  <c r="K55" i="21" s="1"/>
  <c r="T55" i="21"/>
  <c r="U55" i="21" s="1"/>
  <c r="Q55" i="21"/>
  <c r="D56" i="21"/>
  <c r="E56" i="21"/>
  <c r="CR52" i="21"/>
  <c r="CS52" i="21" s="1"/>
  <c r="CL52" i="21"/>
  <c r="AL54" i="21"/>
  <c r="AM54" i="21"/>
  <c r="AN54" i="21" s="1"/>
  <c r="BP54" i="21" s="1"/>
  <c r="BU54" i="21" s="1"/>
  <c r="AJ52" i="21"/>
  <c r="AQ52" i="21"/>
  <c r="AR52" i="21" s="1"/>
  <c r="AW52" i="21"/>
  <c r="Z55" i="21"/>
  <c r="AB55" i="21"/>
  <c r="AC55" i="21"/>
  <c r="AH55" i="21" s="1"/>
  <c r="AX51" i="21"/>
  <c r="BD51" i="21"/>
  <c r="BI51" i="21"/>
  <c r="BK51" i="21" s="1"/>
  <c r="BA51" i="21"/>
  <c r="BB51" i="21" s="1"/>
  <c r="AD55" i="21"/>
  <c r="AE55" i="21" s="1"/>
  <c r="AA55" i="21"/>
  <c r="AH54" i="21"/>
  <c r="AK53" i="21"/>
  <c r="AI53" i="21"/>
  <c r="CD55" i="21"/>
  <c r="CE55" i="21" s="1"/>
  <c r="CF55" i="21" s="1"/>
  <c r="AT57" i="21"/>
  <c r="V57" i="21"/>
  <c r="L57" i="21"/>
  <c r="B57" i="21"/>
  <c r="BF57" i="21"/>
  <c r="AZ57" i="21"/>
  <c r="A58" i="21"/>
  <c r="CH54" i="21"/>
  <c r="CG54" i="21"/>
  <c r="CJ54" i="21" s="1"/>
  <c r="CK54" i="21" s="1"/>
  <c r="BR56" i="21"/>
  <c r="BS56" i="21" s="1"/>
  <c r="AU56" i="21"/>
  <c r="CA56" i="21"/>
  <c r="CB56" i="21" s="1"/>
  <c r="BT56" i="21"/>
  <c r="BX56" i="21"/>
  <c r="BY56" i="21" s="1"/>
  <c r="AG54" i="21"/>
  <c r="X56" i="21"/>
  <c r="Y56" i="21"/>
  <c r="CR52" i="20"/>
  <c r="CS52" i="20" s="1"/>
  <c r="CL52" i="20"/>
  <c r="Q54" i="20"/>
  <c r="T54" i="20"/>
  <c r="U54" i="20" s="1"/>
  <c r="H54" i="20"/>
  <c r="F54" i="20"/>
  <c r="I54" i="20"/>
  <c r="AQ51" i="20"/>
  <c r="AR51" i="20" s="1"/>
  <c r="AJ51" i="20"/>
  <c r="AW51" i="20"/>
  <c r="AM53" i="20"/>
  <c r="AN53" i="20" s="1"/>
  <c r="BP53" i="20" s="1"/>
  <c r="BU53" i="20" s="1"/>
  <c r="AL53" i="20"/>
  <c r="AX50" i="20"/>
  <c r="BG50" i="20"/>
  <c r="BH50" i="20" s="1"/>
  <c r="BI50" i="20" s="1"/>
  <c r="BK50" i="20" s="1"/>
  <c r="J54" i="20"/>
  <c r="K54" i="20" s="1"/>
  <c r="G54" i="20"/>
  <c r="CA55" i="20"/>
  <c r="CB55" i="20" s="1"/>
  <c r="AU55" i="20"/>
  <c r="BT55" i="20"/>
  <c r="BR55" i="20"/>
  <c r="BS55" i="20" s="1"/>
  <c r="CD55" i="20" s="1"/>
  <c r="CE55" i="20" s="1"/>
  <c r="CF55" i="20" s="1"/>
  <c r="BX55" i="20"/>
  <c r="BY55" i="20" s="1"/>
  <c r="Z54" i="20"/>
  <c r="AC54" i="20"/>
  <c r="AB54" i="20"/>
  <c r="AD54" i="20"/>
  <c r="AE54" i="20" s="1"/>
  <c r="AA54" i="20"/>
  <c r="E55" i="20"/>
  <c r="D55" i="20"/>
  <c r="O55" i="20"/>
  <c r="N55" i="20"/>
  <c r="Y55" i="20"/>
  <c r="X55" i="20"/>
  <c r="CD54" i="20"/>
  <c r="CE54" i="20" s="1"/>
  <c r="CF54" i="20" s="1"/>
  <c r="AH53" i="20"/>
  <c r="V56" i="20"/>
  <c r="AZ56" i="20"/>
  <c r="B56" i="20"/>
  <c r="BF56" i="20"/>
  <c r="AT56" i="20"/>
  <c r="L56" i="20"/>
  <c r="A57" i="20"/>
  <c r="AG53" i="20"/>
  <c r="AK52" i="20"/>
  <c r="AI52" i="20"/>
  <c r="S54" i="20"/>
  <c r="R54" i="20"/>
  <c r="P54" i="20"/>
  <c r="CJ53" i="20"/>
  <c r="CK53" i="20" s="1"/>
  <c r="Y57" i="21" l="1"/>
  <c r="X57" i="21"/>
  <c r="CD56" i="21"/>
  <c r="CE56" i="21" s="1"/>
  <c r="CF56" i="21" s="1"/>
  <c r="T56" i="21"/>
  <c r="U56" i="21" s="1"/>
  <c r="Q56" i="21"/>
  <c r="AA56" i="21"/>
  <c r="AD56" i="21"/>
  <c r="AE56" i="21" s="1"/>
  <c r="CG55" i="21"/>
  <c r="CH55" i="21"/>
  <c r="CR54" i="21"/>
  <c r="CS54" i="21" s="1"/>
  <c r="CL54" i="21"/>
  <c r="AB56" i="21"/>
  <c r="AC56" i="21"/>
  <c r="Z56" i="21"/>
  <c r="AZ58" i="21"/>
  <c r="B58" i="21"/>
  <c r="L58" i="21"/>
  <c r="BF58" i="21"/>
  <c r="V58" i="21"/>
  <c r="AT58" i="21"/>
  <c r="A59" i="21"/>
  <c r="AI54" i="21"/>
  <c r="AK54" i="21"/>
  <c r="E57" i="21"/>
  <c r="D57" i="21"/>
  <c r="BX57" i="21"/>
  <c r="BY57" i="21" s="1"/>
  <c r="BT57" i="21"/>
  <c r="AU57" i="21"/>
  <c r="CA57" i="21"/>
  <c r="CB57" i="21" s="1"/>
  <c r="BR57" i="21"/>
  <c r="BS57" i="21" s="1"/>
  <c r="AQ53" i="21"/>
  <c r="AR53" i="21" s="1"/>
  <c r="AJ53" i="21"/>
  <c r="AW53" i="21"/>
  <c r="R56" i="21"/>
  <c r="P56" i="21"/>
  <c r="S56" i="21"/>
  <c r="H56" i="21"/>
  <c r="I56" i="21"/>
  <c r="F56" i="21"/>
  <c r="J56" i="21"/>
  <c r="K56" i="21" s="1"/>
  <c r="G56" i="21"/>
  <c r="BD52" i="21"/>
  <c r="AX52" i="21"/>
  <c r="BA52" i="21"/>
  <c r="BB52" i="21" s="1"/>
  <c r="BI52" i="21"/>
  <c r="BK52" i="21" s="1"/>
  <c r="AG55" i="21"/>
  <c r="O57" i="21"/>
  <c r="N57" i="21"/>
  <c r="AM55" i="21"/>
  <c r="AN55" i="21" s="1"/>
  <c r="BP55" i="21" s="1"/>
  <c r="BU55" i="21" s="1"/>
  <c r="AL55" i="21"/>
  <c r="AX51" i="20"/>
  <c r="BD51" i="20"/>
  <c r="BA51" i="20"/>
  <c r="BB51" i="20" s="1"/>
  <c r="BG51" i="20"/>
  <c r="BH51" i="20" s="1"/>
  <c r="BI51" i="20" s="1"/>
  <c r="BK51" i="20" s="1"/>
  <c r="I55" i="20"/>
  <c r="H55" i="20"/>
  <c r="F55" i="20"/>
  <c r="AG54" i="20"/>
  <c r="AH54" i="20"/>
  <c r="AD55" i="20"/>
  <c r="AE55" i="20" s="1"/>
  <c r="AA55" i="20"/>
  <c r="AT57" i="20"/>
  <c r="BF57" i="20"/>
  <c r="AZ57" i="20"/>
  <c r="B57" i="20"/>
  <c r="V57" i="20"/>
  <c r="L57" i="20"/>
  <c r="A58" i="20"/>
  <c r="Z55" i="20"/>
  <c r="AC55" i="20"/>
  <c r="AB55" i="20"/>
  <c r="CH55" i="20"/>
  <c r="CG55" i="20"/>
  <c r="CJ55" i="20" s="1"/>
  <c r="CH54" i="20"/>
  <c r="CG54" i="20"/>
  <c r="CJ54" i="20" s="1"/>
  <c r="CK54" i="20" s="1"/>
  <c r="CL53" i="20"/>
  <c r="CR53" i="20"/>
  <c r="CS53" i="20" s="1"/>
  <c r="O56" i="20"/>
  <c r="N56" i="20"/>
  <c r="T55" i="20"/>
  <c r="U55" i="20" s="1"/>
  <c r="Q55" i="20"/>
  <c r="J55" i="20"/>
  <c r="K55" i="20" s="1"/>
  <c r="G55" i="20"/>
  <c r="D56" i="20"/>
  <c r="E56" i="20"/>
  <c r="AJ52" i="20"/>
  <c r="AQ52" i="20"/>
  <c r="AR52" i="20" s="1"/>
  <c r="AW52" i="20"/>
  <c r="X56" i="20"/>
  <c r="Y56" i="20"/>
  <c r="AM54" i="20"/>
  <c r="AN54" i="20" s="1"/>
  <c r="BP54" i="20" s="1"/>
  <c r="BU54" i="20" s="1"/>
  <c r="AL54" i="20"/>
  <c r="AI53" i="20"/>
  <c r="AK53" i="20"/>
  <c r="BR56" i="20"/>
  <c r="BS56" i="20" s="1"/>
  <c r="CA56" i="20"/>
  <c r="CB56" i="20" s="1"/>
  <c r="BX56" i="20"/>
  <c r="BY56" i="20" s="1"/>
  <c r="AU56" i="20"/>
  <c r="BT56" i="20"/>
  <c r="P55" i="20"/>
  <c r="R55" i="20"/>
  <c r="S55" i="20"/>
  <c r="BR58" i="21" l="1"/>
  <c r="BS58" i="21" s="1"/>
  <c r="BT58" i="21"/>
  <c r="AU58" i="21"/>
  <c r="CA58" i="21"/>
  <c r="CB58" i="21" s="1"/>
  <c r="BX58" i="21"/>
  <c r="BY58" i="21" s="1"/>
  <c r="AI55" i="21"/>
  <c r="AK55" i="21"/>
  <c r="Y58" i="21"/>
  <c r="X58" i="21"/>
  <c r="CJ55" i="21"/>
  <c r="CK55" i="21" s="1"/>
  <c r="O58" i="21"/>
  <c r="N58" i="21"/>
  <c r="J57" i="21"/>
  <c r="K57" i="21" s="1"/>
  <c r="G57" i="21"/>
  <c r="E58" i="21"/>
  <c r="D58" i="21"/>
  <c r="AG56" i="21"/>
  <c r="AX53" i="21"/>
  <c r="BD53" i="21"/>
  <c r="BA53" i="21"/>
  <c r="BB53" i="21" s="1"/>
  <c r="BI53" i="21"/>
  <c r="BK53" i="21" s="1"/>
  <c r="I57" i="21"/>
  <c r="H57" i="21"/>
  <c r="F57" i="21"/>
  <c r="AM56" i="21"/>
  <c r="AN56" i="21" s="1"/>
  <c r="BP56" i="21" s="1"/>
  <c r="BU56" i="21" s="1"/>
  <c r="AL56" i="21"/>
  <c r="AH56" i="21"/>
  <c r="CH56" i="21"/>
  <c r="CG56" i="21"/>
  <c r="CJ56" i="21" s="1"/>
  <c r="T57" i="21"/>
  <c r="U57" i="21" s="1"/>
  <c r="Q57" i="21"/>
  <c r="AQ54" i="21"/>
  <c r="AR54" i="21" s="1"/>
  <c r="AJ54" i="21"/>
  <c r="AW54" i="21"/>
  <c r="AA57" i="21"/>
  <c r="AG57" i="21" s="1"/>
  <c r="AD57" i="21"/>
  <c r="AE57" i="21" s="1"/>
  <c r="S57" i="21"/>
  <c r="P57" i="21"/>
  <c r="R57" i="21"/>
  <c r="CD57" i="21"/>
  <c r="CE57" i="21" s="1"/>
  <c r="CF57" i="21" s="1"/>
  <c r="L59" i="21"/>
  <c r="BF59" i="21"/>
  <c r="AT59" i="21"/>
  <c r="B59" i="21"/>
  <c r="V59" i="21"/>
  <c r="A60" i="21"/>
  <c r="Z57" i="21"/>
  <c r="AC57" i="21"/>
  <c r="AB57" i="21"/>
  <c r="O57" i="20"/>
  <c r="N57" i="20"/>
  <c r="E57" i="20"/>
  <c r="D57" i="20"/>
  <c r="AU57" i="20"/>
  <c r="CA57" i="20"/>
  <c r="CB57" i="20" s="1"/>
  <c r="BT57" i="20"/>
  <c r="BR57" i="20"/>
  <c r="BS57" i="20" s="1"/>
  <c r="CD57" i="20" s="1"/>
  <c r="CE57" i="20" s="1"/>
  <c r="CF57" i="20" s="1"/>
  <c r="BX57" i="20"/>
  <c r="BY57" i="20" s="1"/>
  <c r="V58" i="20"/>
  <c r="BF58" i="20"/>
  <c r="B58" i="20"/>
  <c r="AZ58" i="20"/>
  <c r="AT58" i="20"/>
  <c r="L58" i="20"/>
  <c r="A59" i="20"/>
  <c r="CR54" i="20"/>
  <c r="CS54" i="20" s="1"/>
  <c r="CL54" i="20"/>
  <c r="AQ53" i="20"/>
  <c r="AR53" i="20" s="1"/>
  <c r="AJ53" i="20"/>
  <c r="AW53" i="20"/>
  <c r="AM55" i="20"/>
  <c r="AN55" i="20" s="1"/>
  <c r="BP55" i="20" s="1"/>
  <c r="BU55" i="20" s="1"/>
  <c r="CK55" i="20" s="1"/>
  <c r="AL55" i="20"/>
  <c r="AD56" i="20"/>
  <c r="AE56" i="20" s="1"/>
  <c r="AA56" i="20"/>
  <c r="AG56" i="20" s="1"/>
  <c r="AG55" i="20"/>
  <c r="S56" i="20"/>
  <c r="P56" i="20"/>
  <c r="R56" i="20"/>
  <c r="CD56" i="20"/>
  <c r="CE56" i="20" s="1"/>
  <c r="CF56" i="20" s="1"/>
  <c r="AI54" i="20"/>
  <c r="AK54" i="20"/>
  <c r="I56" i="20"/>
  <c r="H56" i="20"/>
  <c r="F56" i="20"/>
  <c r="Y57" i="20"/>
  <c r="X57" i="20"/>
  <c r="G56" i="20"/>
  <c r="J56" i="20"/>
  <c r="K56" i="20" s="1"/>
  <c r="AC56" i="20"/>
  <c r="AB56" i="20"/>
  <c r="Z56" i="20"/>
  <c r="BD52" i="20"/>
  <c r="AX52" i="20"/>
  <c r="BA52" i="20"/>
  <c r="BB52" i="20" s="1"/>
  <c r="BG52" i="20"/>
  <c r="BH52" i="20" s="1"/>
  <c r="BI52" i="20" s="1"/>
  <c r="BK52" i="20" s="1"/>
  <c r="T56" i="20"/>
  <c r="U56" i="20" s="1"/>
  <c r="Q56" i="20"/>
  <c r="AH55" i="20"/>
  <c r="V60" i="21" l="1"/>
  <c r="AZ60" i="21"/>
  <c r="B60" i="21"/>
  <c r="AT60" i="21"/>
  <c r="BF60" i="21"/>
  <c r="L60" i="21"/>
  <c r="A61" i="21"/>
  <c r="AK56" i="21"/>
  <c r="AI56" i="21"/>
  <c r="AD58" i="21"/>
  <c r="AE58" i="21" s="1"/>
  <c r="AA58" i="21"/>
  <c r="Y59" i="21"/>
  <c r="X59" i="21"/>
  <c r="AK57" i="21"/>
  <c r="J58" i="21"/>
  <c r="K58" i="21" s="1"/>
  <c r="G58" i="21"/>
  <c r="Z58" i="21"/>
  <c r="AB58" i="21"/>
  <c r="AC58" i="21"/>
  <c r="AH58" i="21" s="1"/>
  <c r="E59" i="21"/>
  <c r="D59" i="21"/>
  <c r="AX54" i="21"/>
  <c r="BD54" i="21"/>
  <c r="BI54" i="21"/>
  <c r="BK54" i="21" s="1"/>
  <c r="BA54" i="21"/>
  <c r="BB54" i="21" s="1"/>
  <c r="F58" i="21"/>
  <c r="I58" i="21"/>
  <c r="H58" i="21"/>
  <c r="CA59" i="21"/>
  <c r="CB59" i="21" s="1"/>
  <c r="BT59" i="21"/>
  <c r="BX59" i="21"/>
  <c r="BY59" i="21" s="1"/>
  <c r="AU59" i="21"/>
  <c r="BR59" i="21"/>
  <c r="BS59" i="21" s="1"/>
  <c r="AM57" i="21"/>
  <c r="AN57" i="21" s="1"/>
  <c r="BP57" i="21" s="1"/>
  <c r="BU57" i="21" s="1"/>
  <c r="AL57" i="21"/>
  <c r="AQ55" i="21"/>
  <c r="AR55" i="21" s="1"/>
  <c r="AJ55" i="21"/>
  <c r="AW55" i="21"/>
  <c r="O59" i="21"/>
  <c r="N59" i="21"/>
  <c r="Q58" i="21"/>
  <c r="T58" i="21"/>
  <c r="U58" i="21" s="1"/>
  <c r="CG57" i="21"/>
  <c r="CH57" i="21"/>
  <c r="P58" i="21"/>
  <c r="S58" i="21"/>
  <c r="R58" i="21"/>
  <c r="CK56" i="21"/>
  <c r="CR55" i="21"/>
  <c r="CS55" i="21" s="1"/>
  <c r="CL55" i="21"/>
  <c r="AH57" i="21"/>
  <c r="AI57" i="21" s="1"/>
  <c r="CD58" i="21"/>
  <c r="CE58" i="21" s="1"/>
  <c r="CF58" i="21" s="1"/>
  <c r="CR55" i="20"/>
  <c r="CS55" i="20" s="1"/>
  <c r="CL55" i="20"/>
  <c r="AI56" i="20"/>
  <c r="AK56" i="20"/>
  <c r="B59" i="20"/>
  <c r="L59" i="20"/>
  <c r="BF59" i="20"/>
  <c r="V59" i="20"/>
  <c r="AT59" i="20"/>
  <c r="A60" i="20"/>
  <c r="AH56" i="20"/>
  <c r="AM56" i="20"/>
  <c r="AN56" i="20" s="1"/>
  <c r="BP56" i="20" s="1"/>
  <c r="BU56" i="20" s="1"/>
  <c r="AL56" i="20"/>
  <c r="AX53" i="20"/>
  <c r="BD53" i="20"/>
  <c r="BG53" i="20"/>
  <c r="BH53" i="20" s="1"/>
  <c r="BI53" i="20" s="1"/>
  <c r="BK53" i="20" s="1"/>
  <c r="BA53" i="20"/>
  <c r="BB53" i="20" s="1"/>
  <c r="F57" i="20"/>
  <c r="H57" i="20"/>
  <c r="I57" i="20"/>
  <c r="CG56" i="20"/>
  <c r="CH56" i="20"/>
  <c r="J57" i="20"/>
  <c r="K57" i="20" s="1"/>
  <c r="G57" i="20"/>
  <c r="AA57" i="20"/>
  <c r="AD57" i="20"/>
  <c r="AE57" i="20" s="1"/>
  <c r="Y58" i="20"/>
  <c r="X58" i="20"/>
  <c r="Q57" i="20"/>
  <c r="T57" i="20"/>
  <c r="U57" i="20" s="1"/>
  <c r="CH57" i="20"/>
  <c r="CG57" i="20"/>
  <c r="CJ57" i="20" s="1"/>
  <c r="N58" i="20"/>
  <c r="O58" i="20"/>
  <c r="AJ54" i="20"/>
  <c r="AQ54" i="20"/>
  <c r="AR54" i="20" s="1"/>
  <c r="AW54" i="20"/>
  <c r="BX58" i="20"/>
  <c r="BY58" i="20" s="1"/>
  <c r="BT58" i="20"/>
  <c r="AU58" i="20"/>
  <c r="CA58" i="20"/>
  <c r="CB58" i="20" s="1"/>
  <c r="BR58" i="20"/>
  <c r="BS58" i="20" s="1"/>
  <c r="CD58" i="20" s="1"/>
  <c r="CE58" i="20" s="1"/>
  <c r="CF58" i="20" s="1"/>
  <c r="E58" i="20"/>
  <c r="D58" i="20"/>
  <c r="AB57" i="20"/>
  <c r="AC57" i="20"/>
  <c r="AH57" i="20" s="1"/>
  <c r="Z57" i="20"/>
  <c r="AI55" i="20"/>
  <c r="AK55" i="20"/>
  <c r="P57" i="20"/>
  <c r="R57" i="20"/>
  <c r="S57" i="20"/>
  <c r="AJ57" i="21" l="1"/>
  <c r="AQ57" i="21"/>
  <c r="AR57" i="21" s="1"/>
  <c r="AW57" i="21"/>
  <c r="AQ56" i="21"/>
  <c r="AR56" i="21" s="1"/>
  <c r="AJ56" i="21"/>
  <c r="AW56" i="21"/>
  <c r="AT61" i="21"/>
  <c r="V61" i="21"/>
  <c r="L61" i="21"/>
  <c r="B61" i="21"/>
  <c r="BF61" i="21"/>
  <c r="AZ61" i="21"/>
  <c r="A62" i="21"/>
  <c r="AX55" i="21"/>
  <c r="BD55" i="21"/>
  <c r="BA55" i="21"/>
  <c r="BB55" i="21" s="1"/>
  <c r="BI55" i="21"/>
  <c r="BK55" i="21" s="1"/>
  <c r="AM58" i="21"/>
  <c r="AN58" i="21" s="1"/>
  <c r="BP58" i="21" s="1"/>
  <c r="BU58" i="21" s="1"/>
  <c r="AL58" i="21"/>
  <c r="CH58" i="21"/>
  <c r="CG58" i="21"/>
  <c r="CJ58" i="21" s="1"/>
  <c r="CK58" i="21" s="1"/>
  <c r="CJ57" i="21"/>
  <c r="CK57" i="21" s="1"/>
  <c r="O60" i="21"/>
  <c r="N60" i="21"/>
  <c r="CD59" i="21"/>
  <c r="CE59" i="21" s="1"/>
  <c r="CF59" i="21" s="1"/>
  <c r="BR60" i="21"/>
  <c r="BS60" i="21" s="1"/>
  <c r="BX60" i="21"/>
  <c r="BY60" i="21" s="1"/>
  <c r="AU60" i="21"/>
  <c r="CA60" i="21"/>
  <c r="CB60" i="21" s="1"/>
  <c r="BT60" i="21"/>
  <c r="T59" i="21"/>
  <c r="U59" i="21" s="1"/>
  <c r="Q59" i="21"/>
  <c r="AD59" i="21"/>
  <c r="AE59" i="21" s="1"/>
  <c r="AA59" i="21"/>
  <c r="E60" i="21"/>
  <c r="D60" i="21"/>
  <c r="S59" i="21"/>
  <c r="R59" i="21"/>
  <c r="P59" i="21"/>
  <c r="J59" i="21"/>
  <c r="K59" i="21" s="1"/>
  <c r="G59" i="21"/>
  <c r="AC59" i="21"/>
  <c r="AH59" i="21" s="1"/>
  <c r="AB59" i="21"/>
  <c r="Z59" i="21"/>
  <c r="CR56" i="21"/>
  <c r="CS56" i="21" s="1"/>
  <c r="CL56" i="21"/>
  <c r="I59" i="21"/>
  <c r="F59" i="21"/>
  <c r="H59" i="21"/>
  <c r="AG58" i="21"/>
  <c r="X60" i="21"/>
  <c r="Y60" i="21"/>
  <c r="F58" i="20"/>
  <c r="I58" i="20"/>
  <c r="H58" i="20"/>
  <c r="CH58" i="20"/>
  <c r="CG58" i="20"/>
  <c r="CJ58" i="20" s="1"/>
  <c r="Q58" i="20"/>
  <c r="T58" i="20"/>
  <c r="U58" i="20" s="1"/>
  <c r="O59" i="20"/>
  <c r="N59" i="20"/>
  <c r="AJ56" i="20"/>
  <c r="AQ56" i="20"/>
  <c r="AR56" i="20" s="1"/>
  <c r="AW56" i="20"/>
  <c r="Z58" i="20"/>
  <c r="AC58" i="20"/>
  <c r="AB58" i="20"/>
  <c r="AG57" i="20"/>
  <c r="CK57" i="20"/>
  <c r="E59" i="20"/>
  <c r="D59" i="20"/>
  <c r="BD54" i="20"/>
  <c r="AX54" i="20"/>
  <c r="BA54" i="20"/>
  <c r="BB54" i="20" s="1"/>
  <c r="BG54" i="20"/>
  <c r="BH54" i="20" s="1"/>
  <c r="BI54" i="20" s="1"/>
  <c r="BK54" i="20" s="1"/>
  <c r="L60" i="20"/>
  <c r="AZ60" i="20"/>
  <c r="B60" i="20"/>
  <c r="BF60" i="20"/>
  <c r="V60" i="20"/>
  <c r="AT60" i="20"/>
  <c r="A61" i="20"/>
  <c r="CA59" i="20"/>
  <c r="CB59" i="20" s="1"/>
  <c r="BX59" i="20"/>
  <c r="BY59" i="20" s="1"/>
  <c r="AU59" i="20"/>
  <c r="BT59" i="20"/>
  <c r="BR59" i="20"/>
  <c r="BS59" i="20" s="1"/>
  <c r="CD59" i="20" s="1"/>
  <c r="CE59" i="20" s="1"/>
  <c r="CF59" i="20" s="1"/>
  <c r="G58" i="20"/>
  <c r="J58" i="20"/>
  <c r="K58" i="20" s="1"/>
  <c r="X59" i="20"/>
  <c r="Y59" i="20"/>
  <c r="P58" i="20"/>
  <c r="S58" i="20"/>
  <c r="R58" i="20"/>
  <c r="AM57" i="20"/>
  <c r="AN57" i="20" s="1"/>
  <c r="BP57" i="20" s="1"/>
  <c r="BU57" i="20" s="1"/>
  <c r="AL57" i="20"/>
  <c r="CJ56" i="20"/>
  <c r="CK56" i="20" s="1"/>
  <c r="AJ55" i="20"/>
  <c r="AQ55" i="20"/>
  <c r="AR55" i="20" s="1"/>
  <c r="AW55" i="20"/>
  <c r="AA58" i="20"/>
  <c r="AD58" i="20"/>
  <c r="AE58" i="20" s="1"/>
  <c r="AK58" i="21" l="1"/>
  <c r="AI58" i="21"/>
  <c r="Q60" i="21"/>
  <c r="T60" i="21"/>
  <c r="U60" i="21" s="1"/>
  <c r="AM59" i="21"/>
  <c r="AN59" i="21" s="1"/>
  <c r="BP59" i="21" s="1"/>
  <c r="BU59" i="21" s="1"/>
  <c r="AL59" i="21"/>
  <c r="R60" i="21"/>
  <c r="S60" i="21"/>
  <c r="P60" i="21"/>
  <c r="AZ62" i="21"/>
  <c r="V62" i="21"/>
  <c r="B62" i="21"/>
  <c r="AT62" i="21"/>
  <c r="L62" i="21"/>
  <c r="BF62" i="21"/>
  <c r="A63" i="21"/>
  <c r="BD57" i="21"/>
  <c r="AX57" i="21"/>
  <c r="BI57" i="21"/>
  <c r="BK57" i="21" s="1"/>
  <c r="BA57" i="21"/>
  <c r="BB57" i="21" s="1"/>
  <c r="CL57" i="21"/>
  <c r="CR57" i="21"/>
  <c r="CS57" i="21" s="1"/>
  <c r="CR58" i="21"/>
  <c r="CS58" i="21" s="1"/>
  <c r="CL58" i="21"/>
  <c r="D61" i="21"/>
  <c r="E61" i="21"/>
  <c r="O61" i="21"/>
  <c r="N61" i="21"/>
  <c r="G60" i="21"/>
  <c r="J60" i="21"/>
  <c r="K60" i="21" s="1"/>
  <c r="X61" i="21"/>
  <c r="Y61" i="21"/>
  <c r="H60" i="21"/>
  <c r="I60" i="21"/>
  <c r="F60" i="21"/>
  <c r="CD60" i="21"/>
  <c r="CE60" i="21" s="1"/>
  <c r="CF60" i="21" s="1"/>
  <c r="BX61" i="21"/>
  <c r="BY61" i="21" s="1"/>
  <c r="AU61" i="21"/>
  <c r="CA61" i="21"/>
  <c r="CB61" i="21" s="1"/>
  <c r="BT61" i="21"/>
  <c r="BR61" i="21"/>
  <c r="BS61" i="21" s="1"/>
  <c r="CD61" i="21" s="1"/>
  <c r="CE61" i="21" s="1"/>
  <c r="AB60" i="21"/>
  <c r="AC60" i="21"/>
  <c r="Z60" i="21"/>
  <c r="AG59" i="21"/>
  <c r="BD56" i="21"/>
  <c r="AX56" i="21"/>
  <c r="BI56" i="21"/>
  <c r="BK56" i="21" s="1"/>
  <c r="BA56" i="21"/>
  <c r="BB56" i="21" s="1"/>
  <c r="AA60" i="21"/>
  <c r="AD60" i="21"/>
  <c r="AE60" i="21" s="1"/>
  <c r="CH59" i="21"/>
  <c r="CG59" i="21"/>
  <c r="CJ59" i="21" s="1"/>
  <c r="CK59" i="21" s="1"/>
  <c r="AB59" i="20"/>
  <c r="Z59" i="20"/>
  <c r="AC59" i="20"/>
  <c r="J59" i="20"/>
  <c r="K59" i="20" s="1"/>
  <c r="G59" i="20"/>
  <c r="Q59" i="20"/>
  <c r="T59" i="20"/>
  <c r="U59" i="20" s="1"/>
  <c r="I59" i="20"/>
  <c r="H59" i="20"/>
  <c r="F59" i="20"/>
  <c r="E60" i="20"/>
  <c r="D60" i="20"/>
  <c r="CH59" i="20"/>
  <c r="CG59" i="20"/>
  <c r="CJ59" i="20" s="1"/>
  <c r="BX60" i="20"/>
  <c r="BY60" i="20" s="1"/>
  <c r="CA60" i="20"/>
  <c r="CB60" i="20" s="1"/>
  <c r="BT60" i="20"/>
  <c r="BR60" i="20"/>
  <c r="BS60" i="20" s="1"/>
  <c r="CD60" i="20" s="1"/>
  <c r="CE60" i="20" s="1"/>
  <c r="CF60" i="20" s="1"/>
  <c r="AU60" i="20"/>
  <c r="CR56" i="20"/>
  <c r="CS56" i="20" s="1"/>
  <c r="CL56" i="20"/>
  <c r="R59" i="20"/>
  <c r="S59" i="20"/>
  <c r="P59" i="20"/>
  <c r="AL58" i="20"/>
  <c r="AM58" i="20"/>
  <c r="AN58" i="20" s="1"/>
  <c r="BP58" i="20" s="1"/>
  <c r="BU58" i="20" s="1"/>
  <c r="CK58" i="20" s="1"/>
  <c r="CL57" i="20"/>
  <c r="CR57" i="20"/>
  <c r="CS57" i="20" s="1"/>
  <c r="O60" i="20"/>
  <c r="N60" i="20"/>
  <c r="AG58" i="20"/>
  <c r="BD56" i="20"/>
  <c r="AX56" i="20"/>
  <c r="BG56" i="20"/>
  <c r="BH56" i="20" s="1"/>
  <c r="BA56" i="20"/>
  <c r="BB56" i="20" s="1"/>
  <c r="AT61" i="20"/>
  <c r="L61" i="20"/>
  <c r="V61" i="20"/>
  <c r="AZ61" i="20"/>
  <c r="B61" i="20"/>
  <c r="BF61" i="20"/>
  <c r="A62" i="20"/>
  <c r="AA59" i="20"/>
  <c r="AD59" i="20"/>
  <c r="AE59" i="20" s="1"/>
  <c r="Y60" i="20"/>
  <c r="X60" i="20"/>
  <c r="AK57" i="20"/>
  <c r="AI57" i="20"/>
  <c r="AH58" i="20"/>
  <c r="AX55" i="20"/>
  <c r="BD55" i="20"/>
  <c r="BG55" i="20"/>
  <c r="BH55" i="20" s="1"/>
  <c r="BI55" i="20" s="1"/>
  <c r="BK55" i="20" s="1"/>
  <c r="BA55" i="20"/>
  <c r="BB55" i="20" s="1"/>
  <c r="S61" i="21" l="1"/>
  <c r="R61" i="21"/>
  <c r="P61" i="21"/>
  <c r="AK59" i="21"/>
  <c r="AI59" i="21"/>
  <c r="CH60" i="21"/>
  <c r="CG60" i="21"/>
  <c r="CJ60" i="21" s="1"/>
  <c r="CK60" i="21" s="1"/>
  <c r="I61" i="21"/>
  <c r="H61" i="21"/>
  <c r="F61" i="21"/>
  <c r="G61" i="21"/>
  <c r="J61" i="21"/>
  <c r="K61" i="21" s="1"/>
  <c r="CL59" i="21"/>
  <c r="CR59" i="21"/>
  <c r="CS59" i="21" s="1"/>
  <c r="AH60" i="21"/>
  <c r="AT63" i="21"/>
  <c r="L63" i="21"/>
  <c r="V63" i="21"/>
  <c r="AZ63" i="21"/>
  <c r="B63" i="21"/>
  <c r="BF63" i="21"/>
  <c r="A64" i="21"/>
  <c r="AB61" i="21"/>
  <c r="Z61" i="21"/>
  <c r="AC61" i="21"/>
  <c r="AG60" i="21"/>
  <c r="CF61" i="21"/>
  <c r="AA61" i="21"/>
  <c r="AG61" i="21" s="1"/>
  <c r="AD61" i="21"/>
  <c r="AE61" i="21" s="1"/>
  <c r="O62" i="21"/>
  <c r="N62" i="21"/>
  <c r="AU62" i="21"/>
  <c r="BT62" i="21"/>
  <c r="CA62" i="21"/>
  <c r="CB62" i="21" s="1"/>
  <c r="BX62" i="21"/>
  <c r="BY62" i="21" s="1"/>
  <c r="BR62" i="21"/>
  <c r="BS62" i="21" s="1"/>
  <c r="CD62" i="21" s="1"/>
  <c r="CE62" i="21" s="1"/>
  <c r="CF62" i="21" s="1"/>
  <c r="AM60" i="21"/>
  <c r="AN60" i="21" s="1"/>
  <c r="BP60" i="21" s="1"/>
  <c r="BU60" i="21" s="1"/>
  <c r="AL60" i="21"/>
  <c r="E62" i="21"/>
  <c r="D62" i="21"/>
  <c r="AJ58" i="21"/>
  <c r="AQ58" i="21"/>
  <c r="AR58" i="21" s="1"/>
  <c r="AW58" i="21"/>
  <c r="Q61" i="21"/>
  <c r="T61" i="21"/>
  <c r="U61" i="21" s="1"/>
  <c r="Y62" i="21"/>
  <c r="X62" i="21"/>
  <c r="CR58" i="20"/>
  <c r="CS58" i="20" s="1"/>
  <c r="CL58" i="20"/>
  <c r="CG60" i="20"/>
  <c r="CH60" i="20"/>
  <c r="AU61" i="20"/>
  <c r="BT61" i="20"/>
  <c r="CA61" i="20"/>
  <c r="CB61" i="20" s="1"/>
  <c r="BX61" i="20"/>
  <c r="BY61" i="20" s="1"/>
  <c r="BR61" i="20"/>
  <c r="BS61" i="20" s="1"/>
  <c r="CD61" i="20" s="1"/>
  <c r="CE61" i="20" s="1"/>
  <c r="CF61" i="20" s="1"/>
  <c r="BI56" i="20"/>
  <c r="BK56" i="20" s="1"/>
  <c r="AG59" i="20"/>
  <c r="AL59" i="20"/>
  <c r="AM59" i="20"/>
  <c r="AN59" i="20" s="1"/>
  <c r="BP59" i="20" s="1"/>
  <c r="BU59" i="20" s="1"/>
  <c r="CK59" i="20" s="1"/>
  <c r="AT62" i="20"/>
  <c r="BF62" i="20"/>
  <c r="V62" i="20"/>
  <c r="AZ62" i="20"/>
  <c r="L62" i="20"/>
  <c r="B62" i="20"/>
  <c r="A63" i="20"/>
  <c r="AK58" i="20"/>
  <c r="AI58" i="20"/>
  <c r="AH59" i="20"/>
  <c r="Y61" i="20"/>
  <c r="X61" i="20"/>
  <c r="AD60" i="20"/>
  <c r="AE60" i="20" s="1"/>
  <c r="AA60" i="20"/>
  <c r="AC60" i="20"/>
  <c r="AB60" i="20"/>
  <c r="Z60" i="20"/>
  <c r="E61" i="20"/>
  <c r="D61" i="20"/>
  <c r="Q60" i="20"/>
  <c r="T60" i="20"/>
  <c r="U60" i="20" s="1"/>
  <c r="G60" i="20"/>
  <c r="J60" i="20"/>
  <c r="K60" i="20" s="1"/>
  <c r="O61" i="20"/>
  <c r="N61" i="20"/>
  <c r="AQ57" i="20"/>
  <c r="AR57" i="20" s="1"/>
  <c r="AJ57" i="20"/>
  <c r="AW57" i="20"/>
  <c r="S60" i="20"/>
  <c r="R60" i="20"/>
  <c r="P60" i="20"/>
  <c r="I60" i="20"/>
  <c r="F60" i="20"/>
  <c r="H60" i="20"/>
  <c r="Z62" i="21" l="1"/>
  <c r="AC62" i="21"/>
  <c r="AB62" i="21"/>
  <c r="AI61" i="21"/>
  <c r="CG61" i="21"/>
  <c r="CH61" i="21"/>
  <c r="AI60" i="21"/>
  <c r="AK60" i="21"/>
  <c r="O63" i="21"/>
  <c r="N63" i="21"/>
  <c r="AX58" i="21"/>
  <c r="BD58" i="21"/>
  <c r="BI58" i="21"/>
  <c r="BK58" i="21" s="1"/>
  <c r="BA58" i="21"/>
  <c r="BB58" i="21" s="1"/>
  <c r="BT63" i="21"/>
  <c r="BX63" i="21"/>
  <c r="BY63" i="21" s="1"/>
  <c r="BR63" i="21"/>
  <c r="BS63" i="21" s="1"/>
  <c r="CA63" i="21"/>
  <c r="CB63" i="21" s="1"/>
  <c r="AU63" i="21"/>
  <c r="AH61" i="21"/>
  <c r="AK61" i="21" s="1"/>
  <c r="AQ59" i="21"/>
  <c r="AR59" i="21" s="1"/>
  <c r="AJ59" i="21"/>
  <c r="AW59" i="21"/>
  <c r="G62" i="21"/>
  <c r="J62" i="21"/>
  <c r="K62" i="21" s="1"/>
  <c r="T62" i="21"/>
  <c r="U62" i="21" s="1"/>
  <c r="Q62" i="21"/>
  <c r="P62" i="21"/>
  <c r="S62" i="21"/>
  <c r="R62" i="21"/>
  <c r="AL61" i="21"/>
  <c r="AM61" i="21"/>
  <c r="AN61" i="21" s="1"/>
  <c r="BP61" i="21" s="1"/>
  <c r="BU61" i="21" s="1"/>
  <c r="CH62" i="21"/>
  <c r="CG62" i="21"/>
  <c r="CJ62" i="21" s="1"/>
  <c r="Y63" i="21"/>
  <c r="X63" i="21"/>
  <c r="CR60" i="21"/>
  <c r="CS60" i="21" s="1"/>
  <c r="CL60" i="21"/>
  <c r="F62" i="21"/>
  <c r="I62" i="21"/>
  <c r="H62" i="21"/>
  <c r="B64" i="21"/>
  <c r="L64" i="21"/>
  <c r="V64" i="21"/>
  <c r="BF64" i="21"/>
  <c r="AZ64" i="21"/>
  <c r="AT64" i="21"/>
  <c r="A65" i="21"/>
  <c r="AD62" i="21"/>
  <c r="AE62" i="21" s="1"/>
  <c r="AA62" i="21"/>
  <c r="D63" i="21"/>
  <c r="E63" i="21"/>
  <c r="CR59" i="20"/>
  <c r="CS59" i="20" s="1"/>
  <c r="CL59" i="20"/>
  <c r="O62" i="20"/>
  <c r="N62" i="20"/>
  <c r="AG60" i="20"/>
  <c r="AD61" i="20"/>
  <c r="AE61" i="20" s="1"/>
  <c r="AA61" i="20"/>
  <c r="CJ60" i="20"/>
  <c r="CK60" i="20" s="1"/>
  <c r="CH61" i="20"/>
  <c r="CG61" i="20"/>
  <c r="CJ61" i="20" s="1"/>
  <c r="AL60" i="20"/>
  <c r="AM60" i="20"/>
  <c r="AN60" i="20" s="1"/>
  <c r="BP60" i="20" s="1"/>
  <c r="BU60" i="20" s="1"/>
  <c r="AB61" i="20"/>
  <c r="Z61" i="20"/>
  <c r="AC61" i="20"/>
  <c r="AX57" i="20"/>
  <c r="BD57" i="20"/>
  <c r="BA57" i="20"/>
  <c r="BB57" i="20" s="1"/>
  <c r="BG57" i="20"/>
  <c r="BH57" i="20" s="1"/>
  <c r="BI57" i="20" s="1"/>
  <c r="BK57" i="20" s="1"/>
  <c r="BF63" i="20"/>
  <c r="B63" i="20"/>
  <c r="L63" i="20"/>
  <c r="AZ63" i="20"/>
  <c r="AT63" i="20"/>
  <c r="A64" i="20"/>
  <c r="V63" i="20"/>
  <c r="AH60" i="20"/>
  <c r="X62" i="20"/>
  <c r="Y62" i="20"/>
  <c r="G61" i="20"/>
  <c r="J61" i="20"/>
  <c r="K61" i="20" s="1"/>
  <c r="CA62" i="20"/>
  <c r="CB62" i="20" s="1"/>
  <c r="AU62" i="20"/>
  <c r="BR62" i="20"/>
  <c r="BS62" i="20" s="1"/>
  <c r="CD62" i="20" s="1"/>
  <c r="CE62" i="20" s="1"/>
  <c r="CF62" i="20" s="1"/>
  <c r="BX62" i="20"/>
  <c r="BY62" i="20" s="1"/>
  <c r="BT62" i="20"/>
  <c r="H61" i="20"/>
  <c r="I61" i="20"/>
  <c r="F61" i="20"/>
  <c r="AJ58" i="20"/>
  <c r="AQ58" i="20"/>
  <c r="AR58" i="20" s="1"/>
  <c r="AW58" i="20"/>
  <c r="AK59" i="20"/>
  <c r="AI59" i="20"/>
  <c r="T61" i="20"/>
  <c r="U61" i="20" s="1"/>
  <c r="Q61" i="20"/>
  <c r="R61" i="20"/>
  <c r="S61" i="20"/>
  <c r="P61" i="20"/>
  <c r="D62" i="20"/>
  <c r="E62" i="20"/>
  <c r="AD63" i="21" l="1"/>
  <c r="AE63" i="21" s="1"/>
  <c r="AA63" i="21"/>
  <c r="X64" i="21"/>
  <c r="Y64" i="21"/>
  <c r="CD63" i="21"/>
  <c r="CE63" i="21" s="1"/>
  <c r="CF63" i="21" s="1"/>
  <c r="I63" i="21"/>
  <c r="F63" i="21"/>
  <c r="H63" i="21"/>
  <c r="CK62" i="21"/>
  <c r="J63" i="21"/>
  <c r="K63" i="21" s="1"/>
  <c r="G63" i="21"/>
  <c r="AL62" i="21"/>
  <c r="AM62" i="21"/>
  <c r="AN62" i="21" s="1"/>
  <c r="BP62" i="21" s="1"/>
  <c r="BU62" i="21" s="1"/>
  <c r="CJ61" i="21"/>
  <c r="CK61" i="21" s="1"/>
  <c r="AX59" i="21"/>
  <c r="BI59" i="21"/>
  <c r="BK59" i="21" s="1"/>
  <c r="AQ61" i="21"/>
  <c r="AR61" i="21" s="1"/>
  <c r="AJ61" i="21"/>
  <c r="AW61" i="21"/>
  <c r="S63" i="21"/>
  <c r="P63" i="21"/>
  <c r="R63" i="21"/>
  <c r="AC63" i="21"/>
  <c r="AB63" i="21"/>
  <c r="Z63" i="21"/>
  <c r="N64" i="21"/>
  <c r="O64" i="21"/>
  <c r="AJ60" i="21"/>
  <c r="AQ60" i="21"/>
  <c r="AR60" i="21" s="1"/>
  <c r="AW60" i="21"/>
  <c r="D64" i="21"/>
  <c r="E64" i="21"/>
  <c r="AG62" i="21"/>
  <c r="AZ65" i="21"/>
  <c r="V65" i="21"/>
  <c r="AT65" i="21"/>
  <c r="BF65" i="21"/>
  <c r="L65" i="21"/>
  <c r="B65" i="21"/>
  <c r="A66" i="21"/>
  <c r="CA64" i="21"/>
  <c r="CB64" i="21" s="1"/>
  <c r="AU64" i="21"/>
  <c r="BT64" i="21"/>
  <c r="BX64" i="21"/>
  <c r="BY64" i="21" s="1"/>
  <c r="BR64" i="21"/>
  <c r="BS64" i="21" s="1"/>
  <c r="CD64" i="21" s="1"/>
  <c r="CE64" i="21" s="1"/>
  <c r="CF64" i="21" s="1"/>
  <c r="AH62" i="21"/>
  <c r="T63" i="21"/>
  <c r="U63" i="21" s="1"/>
  <c r="Q63" i="21"/>
  <c r="AA62" i="20"/>
  <c r="AD62" i="20"/>
  <c r="AE62" i="20" s="1"/>
  <c r="AJ59" i="20"/>
  <c r="AQ59" i="20"/>
  <c r="AR59" i="20" s="1"/>
  <c r="AW59" i="20"/>
  <c r="CL60" i="20"/>
  <c r="CR60" i="20"/>
  <c r="CS60" i="20" s="1"/>
  <c r="V64" i="20"/>
  <c r="L64" i="20"/>
  <c r="AZ64" i="20"/>
  <c r="AT64" i="20"/>
  <c r="B64" i="20"/>
  <c r="BF64" i="20"/>
  <c r="A65" i="20"/>
  <c r="CH62" i="20"/>
  <c r="CG62" i="20"/>
  <c r="CJ62" i="20" s="1"/>
  <c r="AG61" i="20"/>
  <c r="AU63" i="20"/>
  <c r="BX63" i="20"/>
  <c r="BY63" i="20" s="1"/>
  <c r="BT63" i="20"/>
  <c r="CA63" i="20"/>
  <c r="CB63" i="20" s="1"/>
  <c r="BR63" i="20"/>
  <c r="BS63" i="20" s="1"/>
  <c r="CD63" i="20" s="1"/>
  <c r="CE63" i="20" s="1"/>
  <c r="CF63" i="20" s="1"/>
  <c r="H62" i="20"/>
  <c r="I62" i="20"/>
  <c r="F62" i="20"/>
  <c r="AK60" i="20"/>
  <c r="AI60" i="20"/>
  <c r="Q62" i="20"/>
  <c r="T62" i="20"/>
  <c r="U62" i="20" s="1"/>
  <c r="AM61" i="20"/>
  <c r="AN61" i="20" s="1"/>
  <c r="BP61" i="20" s="1"/>
  <c r="BU61" i="20" s="1"/>
  <c r="AL61" i="20"/>
  <c r="CK61" i="20"/>
  <c r="Y63" i="20"/>
  <c r="X63" i="20"/>
  <c r="AH61" i="20"/>
  <c r="AX58" i="20"/>
  <c r="BD58" i="20"/>
  <c r="BA58" i="20"/>
  <c r="BB58" i="20" s="1"/>
  <c r="BG58" i="20"/>
  <c r="BH58" i="20" s="1"/>
  <c r="BI58" i="20" s="1"/>
  <c r="BK58" i="20" s="1"/>
  <c r="G62" i="20"/>
  <c r="J62" i="20"/>
  <c r="K62" i="20" s="1"/>
  <c r="N63" i="20"/>
  <c r="O63" i="20"/>
  <c r="E63" i="20"/>
  <c r="D63" i="20"/>
  <c r="S62" i="20"/>
  <c r="P62" i="20"/>
  <c r="R62" i="20"/>
  <c r="AC62" i="20"/>
  <c r="AB62" i="20"/>
  <c r="Z62" i="20"/>
  <c r="O65" i="21" l="1"/>
  <c r="N65" i="21"/>
  <c r="AX61" i="21"/>
  <c r="BD61" i="21"/>
  <c r="BA61" i="21"/>
  <c r="BB61" i="21" s="1"/>
  <c r="BI61" i="21"/>
  <c r="BK61" i="21" s="1"/>
  <c r="CR62" i="21"/>
  <c r="CS62" i="21" s="1"/>
  <c r="CL62" i="21"/>
  <c r="CH64" i="21"/>
  <c r="CG64" i="21"/>
  <c r="BR65" i="21"/>
  <c r="BS65" i="21" s="1"/>
  <c r="BT65" i="21"/>
  <c r="CA65" i="21"/>
  <c r="CB65" i="21" s="1"/>
  <c r="AU65" i="21"/>
  <c r="BX65" i="21"/>
  <c r="BY65" i="21" s="1"/>
  <c r="R64" i="21"/>
  <c r="P64" i="21"/>
  <c r="S64" i="21"/>
  <c r="Y65" i="21"/>
  <c r="X65" i="21"/>
  <c r="Q64" i="21"/>
  <c r="T64" i="21"/>
  <c r="U64" i="21" s="1"/>
  <c r="AK62" i="21"/>
  <c r="AI62" i="21"/>
  <c r="CH63" i="21"/>
  <c r="CG63" i="21"/>
  <c r="CJ63" i="21" s="1"/>
  <c r="CK63" i="21" s="1"/>
  <c r="AH63" i="21"/>
  <c r="CR61" i="21"/>
  <c r="CS61" i="21" s="1"/>
  <c r="CL61" i="21"/>
  <c r="AC64" i="21"/>
  <c r="Z64" i="21"/>
  <c r="AB64" i="21"/>
  <c r="F64" i="21"/>
  <c r="I64" i="21"/>
  <c r="H64" i="21"/>
  <c r="AD64" i="21"/>
  <c r="AE64" i="21" s="1"/>
  <c r="AA64" i="21"/>
  <c r="AT66" i="21"/>
  <c r="V66" i="21"/>
  <c r="L66" i="21"/>
  <c r="B66" i="21"/>
  <c r="BF66" i="21"/>
  <c r="AZ66" i="21"/>
  <c r="A67" i="21"/>
  <c r="J64" i="21"/>
  <c r="K64" i="21" s="1"/>
  <c r="G64" i="21"/>
  <c r="AG63" i="21"/>
  <c r="E65" i="21"/>
  <c r="D65" i="21"/>
  <c r="AX60" i="21"/>
  <c r="BD60" i="21"/>
  <c r="BI60" i="21"/>
  <c r="BK60" i="21" s="1"/>
  <c r="BA60" i="21"/>
  <c r="BB60" i="21" s="1"/>
  <c r="AM63" i="21"/>
  <c r="AN63" i="21" s="1"/>
  <c r="BP63" i="21" s="1"/>
  <c r="BU63" i="21" s="1"/>
  <c r="AL63" i="21"/>
  <c r="AJ60" i="20"/>
  <c r="AQ60" i="20"/>
  <c r="AR60" i="20" s="1"/>
  <c r="AW60" i="20"/>
  <c r="AK61" i="20"/>
  <c r="AI61" i="20"/>
  <c r="P63" i="20"/>
  <c r="S63" i="20"/>
  <c r="R63" i="20"/>
  <c r="CH63" i="20"/>
  <c r="CG63" i="20"/>
  <c r="O64" i="20"/>
  <c r="N64" i="20"/>
  <c r="T63" i="20"/>
  <c r="U63" i="20" s="1"/>
  <c r="Q63" i="20"/>
  <c r="CL61" i="20"/>
  <c r="CR61" i="20"/>
  <c r="CS61" i="20" s="1"/>
  <c r="BF65" i="20"/>
  <c r="B65" i="20"/>
  <c r="V65" i="20"/>
  <c r="AT65" i="20"/>
  <c r="AZ65" i="20"/>
  <c r="L65" i="20"/>
  <c r="A66" i="20"/>
  <c r="AH62" i="20"/>
  <c r="E64" i="20"/>
  <c r="D64" i="20"/>
  <c r="J63" i="20"/>
  <c r="K63" i="20" s="1"/>
  <c r="G63" i="20"/>
  <c r="Y64" i="20"/>
  <c r="X64" i="20"/>
  <c r="I63" i="20"/>
  <c r="H63" i="20"/>
  <c r="F63" i="20"/>
  <c r="AD63" i="20"/>
  <c r="AE63" i="20" s="1"/>
  <c r="AA63" i="20"/>
  <c r="Z63" i="20"/>
  <c r="AC63" i="20"/>
  <c r="AH63" i="20" s="1"/>
  <c r="AB63" i="20"/>
  <c r="AX59" i="20"/>
  <c r="BG59" i="20"/>
  <c r="BH59" i="20" s="1"/>
  <c r="BI59" i="20" s="1"/>
  <c r="BK59" i="20" s="1"/>
  <c r="AL62" i="20"/>
  <c r="AM62" i="20"/>
  <c r="AN62" i="20" s="1"/>
  <c r="BP62" i="20" s="1"/>
  <c r="BU62" i="20" s="1"/>
  <c r="CK62" i="20" s="1"/>
  <c r="BT64" i="20"/>
  <c r="BR64" i="20"/>
  <c r="BS64" i="20" s="1"/>
  <c r="CA64" i="20"/>
  <c r="CB64" i="20" s="1"/>
  <c r="BX64" i="20"/>
  <c r="BY64" i="20" s="1"/>
  <c r="AU64" i="20"/>
  <c r="AG62" i="20"/>
  <c r="AL64" i="21" l="1"/>
  <c r="AM64" i="21"/>
  <c r="AN64" i="21" s="1"/>
  <c r="BP64" i="21" s="1"/>
  <c r="BU64" i="21" s="1"/>
  <c r="CR63" i="21"/>
  <c r="CS63" i="21" s="1"/>
  <c r="CL63" i="21"/>
  <c r="AZ67" i="21"/>
  <c r="AT67" i="21"/>
  <c r="B67" i="21"/>
  <c r="V67" i="21"/>
  <c r="BF67" i="21"/>
  <c r="L67" i="21"/>
  <c r="A68" i="21"/>
  <c r="AJ62" i="21"/>
  <c r="AQ62" i="21"/>
  <c r="AR62" i="21" s="1"/>
  <c r="AW62" i="21"/>
  <c r="E66" i="21"/>
  <c r="D66" i="21"/>
  <c r="O66" i="21"/>
  <c r="N66" i="21"/>
  <c r="AH64" i="21"/>
  <c r="G65" i="21"/>
  <c r="J65" i="21"/>
  <c r="K65" i="21" s="1"/>
  <c r="Y66" i="21"/>
  <c r="X66" i="21"/>
  <c r="H65" i="21"/>
  <c r="I65" i="21"/>
  <c r="F65" i="21"/>
  <c r="BX66" i="21"/>
  <c r="BY66" i="21" s="1"/>
  <c r="BR66" i="21"/>
  <c r="BS66" i="21" s="1"/>
  <c r="CA66" i="21"/>
  <c r="CB66" i="21" s="1"/>
  <c r="AU66" i="21"/>
  <c r="BT66" i="21"/>
  <c r="AA65" i="21"/>
  <c r="AD65" i="21"/>
  <c r="AE65" i="21" s="1"/>
  <c r="CD65" i="21"/>
  <c r="CE65" i="21" s="1"/>
  <c r="CF65" i="21" s="1"/>
  <c r="Q65" i="21"/>
  <c r="T65" i="21"/>
  <c r="U65" i="21" s="1"/>
  <c r="AI63" i="21"/>
  <c r="AK63" i="21"/>
  <c r="AG64" i="21"/>
  <c r="AB65" i="21"/>
  <c r="AC65" i="21"/>
  <c r="Z65" i="21"/>
  <c r="CJ64" i="21"/>
  <c r="CK64" i="21" s="1"/>
  <c r="R65" i="21"/>
  <c r="P65" i="21"/>
  <c r="S65" i="21"/>
  <c r="CR62" i="20"/>
  <c r="CS62" i="20" s="1"/>
  <c r="CL62" i="20"/>
  <c r="J64" i="20"/>
  <c r="K64" i="20" s="1"/>
  <c r="G64" i="20"/>
  <c r="I64" i="20"/>
  <c r="F64" i="20"/>
  <c r="H64" i="20"/>
  <c r="T64" i="20"/>
  <c r="U64" i="20" s="1"/>
  <c r="Q64" i="20"/>
  <c r="AD64" i="20"/>
  <c r="AE64" i="20" s="1"/>
  <c r="AA64" i="20"/>
  <c r="P64" i="20"/>
  <c r="S64" i="20"/>
  <c r="R64" i="20"/>
  <c r="BD60" i="20"/>
  <c r="AX60" i="20"/>
  <c r="BA60" i="20"/>
  <c r="BB60" i="20" s="1"/>
  <c r="BG60" i="20"/>
  <c r="BH60" i="20" s="1"/>
  <c r="BI60" i="20" s="1"/>
  <c r="BK60" i="20" s="1"/>
  <c r="CD64" i="20"/>
  <c r="CE64" i="20" s="1"/>
  <c r="CF64" i="20" s="1"/>
  <c r="AG63" i="20"/>
  <c r="AK62" i="20"/>
  <c r="AI62" i="20"/>
  <c r="Z64" i="20"/>
  <c r="AC64" i="20"/>
  <c r="AB64" i="20"/>
  <c r="CA65" i="20"/>
  <c r="CB65" i="20" s="1"/>
  <c r="BX65" i="20"/>
  <c r="BY65" i="20" s="1"/>
  <c r="BR65" i="20"/>
  <c r="BS65" i="20" s="1"/>
  <c r="CD65" i="20" s="1"/>
  <c r="CE65" i="20" s="1"/>
  <c r="CF65" i="20" s="1"/>
  <c r="BT65" i="20"/>
  <c r="AU65" i="20"/>
  <c r="D65" i="20"/>
  <c r="E65" i="20"/>
  <c r="BF66" i="20"/>
  <c r="L66" i="20"/>
  <c r="AT66" i="20"/>
  <c r="V66" i="20"/>
  <c r="B66" i="20"/>
  <c r="AZ66" i="20"/>
  <c r="A67" i="20"/>
  <c r="AQ61" i="20"/>
  <c r="AR61" i="20" s="1"/>
  <c r="AJ61" i="20"/>
  <c r="AW61" i="20"/>
  <c r="N65" i="20"/>
  <c r="O65" i="20"/>
  <c r="AM63" i="20"/>
  <c r="AN63" i="20" s="1"/>
  <c r="BP63" i="20" s="1"/>
  <c r="BU63" i="20" s="1"/>
  <c r="AL63" i="20"/>
  <c r="Y65" i="20"/>
  <c r="X65" i="20"/>
  <c r="CJ63" i="20"/>
  <c r="T66" i="21" l="1"/>
  <c r="U66" i="21" s="1"/>
  <c r="Q66" i="21"/>
  <c r="O67" i="21"/>
  <c r="N67" i="21"/>
  <c r="S66" i="21"/>
  <c r="R66" i="21"/>
  <c r="P66" i="21"/>
  <c r="CH65" i="21"/>
  <c r="CG65" i="21"/>
  <c r="CJ65" i="21" s="1"/>
  <c r="G66" i="21"/>
  <c r="J66" i="21"/>
  <c r="K66" i="21" s="1"/>
  <c r="Y67" i="21"/>
  <c r="X67" i="21"/>
  <c r="CL64" i="21"/>
  <c r="CR64" i="21"/>
  <c r="CS64" i="21" s="1"/>
  <c r="H66" i="21"/>
  <c r="F66" i="21"/>
  <c r="I66" i="21"/>
  <c r="E67" i="21"/>
  <c r="D67" i="21"/>
  <c r="AG65" i="21"/>
  <c r="AU67" i="21"/>
  <c r="BT67" i="21"/>
  <c r="BR67" i="21"/>
  <c r="BS67" i="21" s="1"/>
  <c r="CA67" i="21"/>
  <c r="CB67" i="21" s="1"/>
  <c r="BX67" i="21"/>
  <c r="BY67" i="21" s="1"/>
  <c r="AH65" i="21"/>
  <c r="AD66" i="21"/>
  <c r="AE66" i="21" s="1"/>
  <c r="AA66" i="21"/>
  <c r="AG66" i="21" s="1"/>
  <c r="AC66" i="21"/>
  <c r="AH66" i="21" s="1"/>
  <c r="AB66" i="21"/>
  <c r="Z66" i="21"/>
  <c r="AX62" i="21"/>
  <c r="BD62" i="21"/>
  <c r="BA62" i="21"/>
  <c r="BB62" i="21" s="1"/>
  <c r="BI62" i="21"/>
  <c r="BK62" i="21" s="1"/>
  <c r="AI64" i="21"/>
  <c r="AK64" i="21"/>
  <c r="AM65" i="21"/>
  <c r="AN65" i="21" s="1"/>
  <c r="BP65" i="21" s="1"/>
  <c r="BU65" i="21" s="1"/>
  <c r="AL65" i="21"/>
  <c r="AQ63" i="21"/>
  <c r="AR63" i="21" s="1"/>
  <c r="AJ63" i="21"/>
  <c r="AW63" i="21"/>
  <c r="CD66" i="21"/>
  <c r="CE66" i="21" s="1"/>
  <c r="CF66" i="21" s="1"/>
  <c r="AT68" i="21"/>
  <c r="V68" i="21"/>
  <c r="B68" i="21"/>
  <c r="L68" i="21"/>
  <c r="BF68" i="21"/>
  <c r="A69" i="21"/>
  <c r="CG65" i="20"/>
  <c r="CH65" i="20"/>
  <c r="O66" i="20"/>
  <c r="N66" i="20"/>
  <c r="AH64" i="20"/>
  <c r="AX61" i="20"/>
  <c r="BD61" i="20"/>
  <c r="BG61" i="20"/>
  <c r="BH61" i="20" s="1"/>
  <c r="BI61" i="20" s="1"/>
  <c r="BK61" i="20" s="1"/>
  <c r="BA61" i="20"/>
  <c r="BB61" i="20" s="1"/>
  <c r="AL64" i="20"/>
  <c r="AM64" i="20"/>
  <c r="AN64" i="20" s="1"/>
  <c r="BP64" i="20" s="1"/>
  <c r="BU64" i="20" s="1"/>
  <c r="AQ62" i="20"/>
  <c r="AR62" i="20" s="1"/>
  <c r="AJ62" i="20"/>
  <c r="AW62" i="20"/>
  <c r="E66" i="20"/>
  <c r="D66" i="20"/>
  <c r="S65" i="20"/>
  <c r="R65" i="20"/>
  <c r="P65" i="20"/>
  <c r="Q65" i="20"/>
  <c r="T65" i="20"/>
  <c r="U65" i="20" s="1"/>
  <c r="G65" i="20"/>
  <c r="J65" i="20"/>
  <c r="K65" i="20" s="1"/>
  <c r="AD65" i="20"/>
  <c r="AE65" i="20" s="1"/>
  <c r="AA65" i="20"/>
  <c r="AG64" i="20"/>
  <c r="CH64" i="20"/>
  <c r="CG64" i="20"/>
  <c r="CJ64" i="20" s="1"/>
  <c r="CK64" i="20" s="1"/>
  <c r="Y66" i="20"/>
  <c r="X66" i="20"/>
  <c r="AU66" i="20"/>
  <c r="CA66" i="20"/>
  <c r="CB66" i="20" s="1"/>
  <c r="BT66" i="20"/>
  <c r="BX66" i="20"/>
  <c r="BY66" i="20" s="1"/>
  <c r="BR66" i="20"/>
  <c r="BS66" i="20" s="1"/>
  <c r="CD66" i="20" s="1"/>
  <c r="CE66" i="20" s="1"/>
  <c r="CF66" i="20" s="1"/>
  <c r="I65" i="20"/>
  <c r="H65" i="20"/>
  <c r="F65" i="20"/>
  <c r="CK63" i="20"/>
  <c r="B67" i="20"/>
  <c r="AT67" i="20"/>
  <c r="L67" i="20"/>
  <c r="BF67" i="20"/>
  <c r="V67" i="20"/>
  <c r="AZ67" i="20"/>
  <c r="A68" i="20"/>
  <c r="AK63" i="20"/>
  <c r="AI63" i="20"/>
  <c r="AC65" i="20"/>
  <c r="Z65" i="20"/>
  <c r="AB65" i="20"/>
  <c r="AT69" i="21" l="1"/>
  <c r="BF69" i="21"/>
  <c r="L69" i="21"/>
  <c r="B69" i="21"/>
  <c r="V69" i="21"/>
  <c r="AZ69" i="21"/>
  <c r="A70" i="21"/>
  <c r="AD67" i="21"/>
  <c r="AE67" i="21" s="1"/>
  <c r="AA67" i="21"/>
  <c r="T67" i="21"/>
  <c r="U67" i="21" s="1"/>
  <c r="Q67" i="21"/>
  <c r="Z67" i="21"/>
  <c r="AC67" i="21"/>
  <c r="AH67" i="21" s="1"/>
  <c r="AB67" i="21"/>
  <c r="P67" i="21"/>
  <c r="S67" i="21"/>
  <c r="R67" i="21"/>
  <c r="O68" i="21"/>
  <c r="N68" i="21"/>
  <c r="AI66" i="21"/>
  <c r="AK66" i="21"/>
  <c r="AI65" i="21"/>
  <c r="AK65" i="21"/>
  <c r="E68" i="21"/>
  <c r="D68" i="21"/>
  <c r="AJ64" i="21"/>
  <c r="AQ64" i="21"/>
  <c r="AR64" i="21" s="1"/>
  <c r="AW64" i="21"/>
  <c r="G67" i="21"/>
  <c r="J67" i="21"/>
  <c r="K67" i="21" s="1"/>
  <c r="AL66" i="21"/>
  <c r="AM66" i="21"/>
  <c r="AN66" i="21" s="1"/>
  <c r="BP66" i="21" s="1"/>
  <c r="BU66" i="21" s="1"/>
  <c r="X68" i="21"/>
  <c r="Y68" i="21"/>
  <c r="F67" i="21"/>
  <c r="H67" i="21"/>
  <c r="I67" i="21"/>
  <c r="CK65" i="21"/>
  <c r="CA68" i="21"/>
  <c r="CB68" i="21" s="1"/>
  <c r="AU68" i="21"/>
  <c r="BR68" i="21"/>
  <c r="BS68" i="21" s="1"/>
  <c r="CD68" i="21" s="1"/>
  <c r="CE68" i="21" s="1"/>
  <c r="BX68" i="21"/>
  <c r="BY68" i="21" s="1"/>
  <c r="BT68" i="21"/>
  <c r="CH66" i="21"/>
  <c r="CG66" i="21"/>
  <c r="CJ66" i="21" s="1"/>
  <c r="BD63" i="21"/>
  <c r="AX63" i="21"/>
  <c r="BI63" i="21"/>
  <c r="BK63" i="21" s="1"/>
  <c r="BA63" i="21"/>
  <c r="BB63" i="21" s="1"/>
  <c r="CD67" i="21"/>
  <c r="CE67" i="21" s="1"/>
  <c r="CF67" i="21" s="1"/>
  <c r="V68" i="20"/>
  <c r="BF68" i="20"/>
  <c r="AT68" i="20"/>
  <c r="L68" i="20"/>
  <c r="B68" i="20"/>
  <c r="A69" i="20"/>
  <c r="AK64" i="20"/>
  <c r="AI64" i="20"/>
  <c r="R66" i="20"/>
  <c r="S66" i="20"/>
  <c r="P66" i="20"/>
  <c r="AQ63" i="20"/>
  <c r="AR63" i="20" s="1"/>
  <c r="AJ63" i="20"/>
  <c r="AW63" i="20"/>
  <c r="AB66" i="20"/>
  <c r="AC66" i="20"/>
  <c r="Z66" i="20"/>
  <c r="CR64" i="20"/>
  <c r="CS64" i="20" s="1"/>
  <c r="CL64" i="20"/>
  <c r="Y67" i="20"/>
  <c r="X67" i="20"/>
  <c r="AX62" i="20"/>
  <c r="BD62" i="20"/>
  <c r="BA62" i="20"/>
  <c r="BB62" i="20" s="1"/>
  <c r="BG62" i="20"/>
  <c r="BH62" i="20" s="1"/>
  <c r="BI62" i="20" s="1"/>
  <c r="BK62" i="20" s="1"/>
  <c r="AU67" i="20"/>
  <c r="BR67" i="20"/>
  <c r="BS67" i="20" s="1"/>
  <c r="CD67" i="20" s="1"/>
  <c r="CE67" i="20" s="1"/>
  <c r="CF67" i="20" s="1"/>
  <c r="BX67" i="20"/>
  <c r="BY67" i="20" s="1"/>
  <c r="BT67" i="20"/>
  <c r="CA67" i="20"/>
  <c r="CB67" i="20" s="1"/>
  <c r="AM65" i="20"/>
  <c r="AN65" i="20" s="1"/>
  <c r="BP65" i="20" s="1"/>
  <c r="BU65" i="20" s="1"/>
  <c r="AL65" i="20"/>
  <c r="E67" i="20"/>
  <c r="D67" i="20"/>
  <c r="CG66" i="20"/>
  <c r="CH66" i="20"/>
  <c r="AG65" i="20"/>
  <c r="J66" i="20"/>
  <c r="K66" i="20" s="1"/>
  <c r="G66" i="20"/>
  <c r="H66" i="20"/>
  <c r="I66" i="20"/>
  <c r="F66" i="20"/>
  <c r="O67" i="20"/>
  <c r="N67" i="20"/>
  <c r="T66" i="20"/>
  <c r="U66" i="20" s="1"/>
  <c r="Q66" i="20"/>
  <c r="AH65" i="20"/>
  <c r="CR63" i="20"/>
  <c r="CS63" i="20" s="1"/>
  <c r="CL63" i="20"/>
  <c r="AD66" i="20"/>
  <c r="AE66" i="20" s="1"/>
  <c r="AA66" i="20"/>
  <c r="CJ65" i="20"/>
  <c r="CK65" i="20" s="1"/>
  <c r="AD68" i="21" l="1"/>
  <c r="AE68" i="21" s="1"/>
  <c r="AA68" i="21"/>
  <c r="E69" i="21"/>
  <c r="D69" i="21"/>
  <c r="AQ65" i="21"/>
  <c r="AR65" i="21" s="1"/>
  <c r="AJ65" i="21"/>
  <c r="AW65" i="21"/>
  <c r="O69" i="21"/>
  <c r="N69" i="21"/>
  <c r="CG67" i="21"/>
  <c r="CJ67" i="21" s="1"/>
  <c r="CK67" i="21" s="1"/>
  <c r="CH67" i="21"/>
  <c r="CF68" i="21"/>
  <c r="AJ66" i="21"/>
  <c r="AQ66" i="21"/>
  <c r="AR66" i="21" s="1"/>
  <c r="AW66" i="21"/>
  <c r="BR69" i="21"/>
  <c r="BS69" i="21" s="1"/>
  <c r="CD69" i="21" s="1"/>
  <c r="CE69" i="21" s="1"/>
  <c r="CF69" i="21" s="1"/>
  <c r="AU69" i="21"/>
  <c r="BX69" i="21"/>
  <c r="BY69" i="21" s="1"/>
  <c r="BT69" i="21"/>
  <c r="CA69" i="21"/>
  <c r="CB69" i="21" s="1"/>
  <c r="AL67" i="21"/>
  <c r="AM67" i="21"/>
  <c r="AN67" i="21" s="1"/>
  <c r="BP67" i="21" s="1"/>
  <c r="BU67" i="21" s="1"/>
  <c r="T68" i="21"/>
  <c r="U68" i="21" s="1"/>
  <c r="Q68" i="21"/>
  <c r="CR65" i="21"/>
  <c r="CS65" i="21" s="1"/>
  <c r="CL65" i="21"/>
  <c r="BD64" i="21"/>
  <c r="AX64" i="21"/>
  <c r="BI64" i="21"/>
  <c r="BK64" i="21" s="1"/>
  <c r="BA64" i="21"/>
  <c r="BB64" i="21" s="1"/>
  <c r="S68" i="21"/>
  <c r="P68" i="21"/>
  <c r="R68" i="21"/>
  <c r="AG67" i="21"/>
  <c r="CK66" i="21"/>
  <c r="AT70" i="21"/>
  <c r="V70" i="21"/>
  <c r="L70" i="21"/>
  <c r="B70" i="21"/>
  <c r="BF70" i="21"/>
  <c r="AZ70" i="21"/>
  <c r="A71" i="21"/>
  <c r="J68" i="21"/>
  <c r="K68" i="21" s="1"/>
  <c r="G68" i="21"/>
  <c r="AC68" i="21"/>
  <c r="AH68" i="21" s="1"/>
  <c r="AB68" i="21"/>
  <c r="Z68" i="21"/>
  <c r="I68" i="21"/>
  <c r="H68" i="21"/>
  <c r="F68" i="21"/>
  <c r="X69" i="21"/>
  <c r="Y69" i="21"/>
  <c r="AK65" i="20"/>
  <c r="AI65" i="20"/>
  <c r="Q67" i="20"/>
  <c r="T67" i="20"/>
  <c r="U67" i="20" s="1"/>
  <c r="S67" i="20"/>
  <c r="R67" i="20"/>
  <c r="P67" i="20"/>
  <c r="AH66" i="20"/>
  <c r="E68" i="20"/>
  <c r="D68" i="20"/>
  <c r="BR68" i="20"/>
  <c r="BS68" i="20" s="1"/>
  <c r="AU68" i="20"/>
  <c r="CA68" i="20"/>
  <c r="CB68" i="20" s="1"/>
  <c r="BX68" i="20"/>
  <c r="BY68" i="20" s="1"/>
  <c r="BT68" i="20"/>
  <c r="CH67" i="20"/>
  <c r="CG67" i="20"/>
  <c r="CJ67" i="20" s="1"/>
  <c r="CJ66" i="20"/>
  <c r="CK66" i="20" s="1"/>
  <c r="AJ64" i="20"/>
  <c r="AQ64" i="20"/>
  <c r="AR64" i="20" s="1"/>
  <c r="AW64" i="20"/>
  <c r="G67" i="20"/>
  <c r="J67" i="20"/>
  <c r="K67" i="20" s="1"/>
  <c r="AT69" i="20"/>
  <c r="B69" i="20"/>
  <c r="L69" i="20"/>
  <c r="V69" i="20"/>
  <c r="BF69" i="20"/>
  <c r="AZ69" i="20"/>
  <c r="A70" i="20"/>
  <c r="BD63" i="20"/>
  <c r="AX63" i="20"/>
  <c r="BA63" i="20"/>
  <c r="BB63" i="20" s="1"/>
  <c r="BG63" i="20"/>
  <c r="BH63" i="20" s="1"/>
  <c r="BI63" i="20" s="1"/>
  <c r="BK63" i="20" s="1"/>
  <c r="AM66" i="20"/>
  <c r="AN66" i="20" s="1"/>
  <c r="BP66" i="20" s="1"/>
  <c r="BU66" i="20" s="1"/>
  <c r="AL66" i="20"/>
  <c r="AA67" i="20"/>
  <c r="AG67" i="20" s="1"/>
  <c r="AD67" i="20"/>
  <c r="AE67" i="20" s="1"/>
  <c r="CR65" i="20"/>
  <c r="CS65" i="20" s="1"/>
  <c r="CL65" i="20"/>
  <c r="H67" i="20"/>
  <c r="I67" i="20"/>
  <c r="F67" i="20"/>
  <c r="AG66" i="20"/>
  <c r="O68" i="20"/>
  <c r="N68" i="20"/>
  <c r="AC67" i="20"/>
  <c r="AH67" i="20" s="1"/>
  <c r="AB67" i="20"/>
  <c r="Z67" i="20"/>
  <c r="X68" i="20"/>
  <c r="Y68" i="20"/>
  <c r="O70" i="21" l="1"/>
  <c r="N70" i="21"/>
  <c r="Y70" i="21"/>
  <c r="X70" i="21"/>
  <c r="CH69" i="21"/>
  <c r="CG69" i="21"/>
  <c r="CJ69" i="21" s="1"/>
  <c r="AB69" i="21"/>
  <c r="AC69" i="21"/>
  <c r="AH69" i="21" s="1"/>
  <c r="Z69" i="21"/>
  <c r="CR67" i="21"/>
  <c r="CS67" i="21" s="1"/>
  <c r="CL67" i="21"/>
  <c r="Q69" i="21"/>
  <c r="T69" i="21"/>
  <c r="U69" i="21" s="1"/>
  <c r="BX70" i="21"/>
  <c r="BY70" i="21" s="1"/>
  <c r="AU70" i="21"/>
  <c r="CA70" i="21"/>
  <c r="CB70" i="21" s="1"/>
  <c r="BT70" i="21"/>
  <c r="BR70" i="21"/>
  <c r="BS70" i="21" s="1"/>
  <c r="CD70" i="21" s="1"/>
  <c r="CE70" i="21" s="1"/>
  <c r="CF70" i="21" s="1"/>
  <c r="R69" i="21"/>
  <c r="S69" i="21"/>
  <c r="P69" i="21"/>
  <c r="CR66" i="21"/>
  <c r="CS66" i="21" s="1"/>
  <c r="CL66" i="21"/>
  <c r="AX65" i="21"/>
  <c r="BD65" i="21"/>
  <c r="BI65" i="21"/>
  <c r="BK65" i="21" s="1"/>
  <c r="BA65" i="21"/>
  <c r="BB65" i="21" s="1"/>
  <c r="AM68" i="21"/>
  <c r="AN68" i="21" s="1"/>
  <c r="BP68" i="21" s="1"/>
  <c r="BU68" i="21" s="1"/>
  <c r="AL68" i="21"/>
  <c r="AK67" i="21"/>
  <c r="AI67" i="21"/>
  <c r="AX66" i="21"/>
  <c r="BD66" i="21"/>
  <c r="BA66" i="21"/>
  <c r="BB66" i="21" s="1"/>
  <c r="AA69" i="21"/>
  <c r="AD69" i="21"/>
  <c r="AE69" i="21" s="1"/>
  <c r="AZ71" i="21"/>
  <c r="AT71" i="21"/>
  <c r="B71" i="21"/>
  <c r="L71" i="21"/>
  <c r="V71" i="21"/>
  <c r="BF71" i="21"/>
  <c r="A72" i="21"/>
  <c r="G69" i="21"/>
  <c r="J69" i="21"/>
  <c r="K69" i="21" s="1"/>
  <c r="H69" i="21"/>
  <c r="F69" i="21"/>
  <c r="I69" i="21"/>
  <c r="CH68" i="21"/>
  <c r="CG68" i="21"/>
  <c r="CJ68" i="21" s="1"/>
  <c r="AG68" i="21"/>
  <c r="E70" i="21"/>
  <c r="D70" i="21"/>
  <c r="AI67" i="20"/>
  <c r="AK67" i="20"/>
  <c r="I68" i="20"/>
  <c r="F68" i="20"/>
  <c r="H68" i="20"/>
  <c r="BT69" i="20"/>
  <c r="AU69" i="20"/>
  <c r="BR69" i="20"/>
  <c r="BS69" i="20" s="1"/>
  <c r="CD69" i="20" s="1"/>
  <c r="CE69" i="20" s="1"/>
  <c r="CF69" i="20" s="1"/>
  <c r="CA69" i="20"/>
  <c r="CB69" i="20" s="1"/>
  <c r="BX69" i="20"/>
  <c r="BY69" i="20" s="1"/>
  <c r="AC68" i="20"/>
  <c r="Z68" i="20"/>
  <c r="AB68" i="20"/>
  <c r="AA68" i="20"/>
  <c r="AD68" i="20"/>
  <c r="AE68" i="20" s="1"/>
  <c r="AL67" i="20"/>
  <c r="AM67" i="20"/>
  <c r="AN67" i="20" s="1"/>
  <c r="BP67" i="20" s="1"/>
  <c r="BU67" i="20" s="1"/>
  <c r="CK67" i="20" s="1"/>
  <c r="G68" i="20"/>
  <c r="J68" i="20"/>
  <c r="K68" i="20" s="1"/>
  <c r="T68" i="20"/>
  <c r="U68" i="20" s="1"/>
  <c r="Q68" i="20"/>
  <c r="AK66" i="20"/>
  <c r="AI66" i="20"/>
  <c r="O69" i="20"/>
  <c r="N69" i="20"/>
  <c r="AX64" i="20"/>
  <c r="BD64" i="20"/>
  <c r="BG64" i="20"/>
  <c r="BH64" i="20" s="1"/>
  <c r="BI64" i="20" s="1"/>
  <c r="BK64" i="20" s="1"/>
  <c r="BA64" i="20"/>
  <c r="BB64" i="20" s="1"/>
  <c r="AJ65" i="20"/>
  <c r="AQ65" i="20"/>
  <c r="AR65" i="20" s="1"/>
  <c r="AW65" i="20"/>
  <c r="CL66" i="20"/>
  <c r="CR66" i="20"/>
  <c r="CS66" i="20" s="1"/>
  <c r="S68" i="20"/>
  <c r="R68" i="20"/>
  <c r="P68" i="20"/>
  <c r="X69" i="20"/>
  <c r="Y69" i="20"/>
  <c r="D69" i="20"/>
  <c r="E69" i="20"/>
  <c r="B70" i="20"/>
  <c r="AT70" i="20"/>
  <c r="V70" i="20"/>
  <c r="BF70" i="20"/>
  <c r="L70" i="20"/>
  <c r="AZ70" i="20"/>
  <c r="A71" i="20"/>
  <c r="CD68" i="20"/>
  <c r="CE68" i="20" s="1"/>
  <c r="CF68" i="20" s="1"/>
  <c r="CA71" i="21" l="1"/>
  <c r="CB71" i="21" s="1"/>
  <c r="BR71" i="21"/>
  <c r="BS71" i="21" s="1"/>
  <c r="CD71" i="21" s="1"/>
  <c r="CE71" i="21" s="1"/>
  <c r="CF71" i="21" s="1"/>
  <c r="BX71" i="21"/>
  <c r="BY71" i="21" s="1"/>
  <c r="AU71" i="21"/>
  <c r="BT71" i="21"/>
  <c r="CH70" i="21"/>
  <c r="CG70" i="21"/>
  <c r="CJ70" i="21" s="1"/>
  <c r="G70" i="21"/>
  <c r="J70" i="21"/>
  <c r="K70" i="21" s="1"/>
  <c r="AG69" i="21"/>
  <c r="F70" i="21"/>
  <c r="I70" i="21"/>
  <c r="H70" i="21"/>
  <c r="AM69" i="21"/>
  <c r="AN69" i="21" s="1"/>
  <c r="BP69" i="21" s="1"/>
  <c r="BU69" i="21" s="1"/>
  <c r="AL69" i="21"/>
  <c r="BI66" i="21"/>
  <c r="BK66" i="21" s="1"/>
  <c r="CK69" i="21"/>
  <c r="AI68" i="21"/>
  <c r="AK68" i="21"/>
  <c r="B72" i="21"/>
  <c r="BF72" i="21"/>
  <c r="AT72" i="21"/>
  <c r="L72" i="21"/>
  <c r="AZ72" i="21"/>
  <c r="V72" i="21"/>
  <c r="A73" i="21"/>
  <c r="CK68" i="21"/>
  <c r="AD70" i="21"/>
  <c r="AE70" i="21" s="1"/>
  <c r="AA70" i="21"/>
  <c r="Y71" i="21"/>
  <c r="X71" i="21"/>
  <c r="AC70" i="21"/>
  <c r="AB70" i="21"/>
  <c r="Z70" i="21"/>
  <c r="O71" i="21"/>
  <c r="N71" i="21"/>
  <c r="AJ67" i="21"/>
  <c r="AQ67" i="21"/>
  <c r="AR67" i="21" s="1"/>
  <c r="AW67" i="21"/>
  <c r="Q70" i="21"/>
  <c r="T70" i="21"/>
  <c r="U70" i="21" s="1"/>
  <c r="E71" i="21"/>
  <c r="D71" i="21"/>
  <c r="R70" i="21"/>
  <c r="P70" i="21"/>
  <c r="S70" i="21"/>
  <c r="CR67" i="20"/>
  <c r="CS67" i="20" s="1"/>
  <c r="CL67" i="20"/>
  <c r="CG69" i="20"/>
  <c r="CH69" i="20"/>
  <c r="S69" i="20"/>
  <c r="P69" i="20"/>
  <c r="R69" i="20"/>
  <c r="E70" i="20"/>
  <c r="D70" i="20"/>
  <c r="AQ66" i="20"/>
  <c r="AR66" i="20" s="1"/>
  <c r="AJ66" i="20"/>
  <c r="AW66" i="20"/>
  <c r="BD65" i="20"/>
  <c r="AX65" i="20"/>
  <c r="BG65" i="20"/>
  <c r="BH65" i="20" s="1"/>
  <c r="BI65" i="20" s="1"/>
  <c r="BK65" i="20" s="1"/>
  <c r="BA65" i="20"/>
  <c r="BB65" i="20" s="1"/>
  <c r="CG68" i="20"/>
  <c r="CH68" i="20"/>
  <c r="AC69" i="20"/>
  <c r="Z69" i="20"/>
  <c r="AB69" i="20"/>
  <c r="AH68" i="20"/>
  <c r="AU70" i="20"/>
  <c r="BR70" i="20"/>
  <c r="BS70" i="20" s="1"/>
  <c r="CA70" i="20"/>
  <c r="CB70" i="20" s="1"/>
  <c r="BX70" i="20"/>
  <c r="BY70" i="20" s="1"/>
  <c r="BT70" i="20"/>
  <c r="AG68" i="20"/>
  <c r="I69" i="20"/>
  <c r="F69" i="20"/>
  <c r="H69" i="20"/>
  <c r="AZ71" i="20"/>
  <c r="V71" i="20"/>
  <c r="BF71" i="20"/>
  <c r="B71" i="20"/>
  <c r="L71" i="20"/>
  <c r="AT71" i="20"/>
  <c r="A72" i="20"/>
  <c r="AJ67" i="20"/>
  <c r="AQ67" i="20"/>
  <c r="AR67" i="20" s="1"/>
  <c r="AW67" i="20"/>
  <c r="AM68" i="20"/>
  <c r="AN68" i="20" s="1"/>
  <c r="BP68" i="20" s="1"/>
  <c r="BU68" i="20" s="1"/>
  <c r="AL68" i="20"/>
  <c r="Y70" i="20"/>
  <c r="X70" i="20"/>
  <c r="Q69" i="20"/>
  <c r="T69" i="20"/>
  <c r="U69" i="20" s="1"/>
  <c r="J69" i="20"/>
  <c r="K69" i="20" s="1"/>
  <c r="G69" i="20"/>
  <c r="AD69" i="20"/>
  <c r="AE69" i="20" s="1"/>
  <c r="AA69" i="20"/>
  <c r="O70" i="20"/>
  <c r="N70" i="20"/>
  <c r="Z71" i="21" l="1"/>
  <c r="AC71" i="21"/>
  <c r="AB71" i="21"/>
  <c r="AX67" i="21"/>
  <c r="BD67" i="21"/>
  <c r="BI67" i="21"/>
  <c r="BK67" i="21" s="1"/>
  <c r="BA67" i="21"/>
  <c r="BB67" i="21" s="1"/>
  <c r="AG70" i="21"/>
  <c r="E72" i="21"/>
  <c r="D72" i="21"/>
  <c r="AK69" i="21"/>
  <c r="AI69" i="21"/>
  <c r="CH71" i="21"/>
  <c r="CG71" i="21"/>
  <c r="CJ71" i="21" s="1"/>
  <c r="AQ68" i="21"/>
  <c r="AR68" i="21" s="1"/>
  <c r="AJ68" i="21"/>
  <c r="AW68" i="21"/>
  <c r="AM70" i="21"/>
  <c r="AN70" i="21" s="1"/>
  <c r="BP70" i="21" s="1"/>
  <c r="BU70" i="21" s="1"/>
  <c r="CK70" i="21" s="1"/>
  <c r="AL70" i="21"/>
  <c r="Q71" i="21"/>
  <c r="T71" i="21"/>
  <c r="U71" i="21" s="1"/>
  <c r="CL68" i="21"/>
  <c r="CR68" i="21"/>
  <c r="CS68" i="21" s="1"/>
  <c r="CL69" i="21"/>
  <c r="CR69" i="21"/>
  <c r="CS69" i="21" s="1"/>
  <c r="P71" i="21"/>
  <c r="R71" i="21"/>
  <c r="S71" i="21"/>
  <c r="AZ73" i="21"/>
  <c r="L73" i="21"/>
  <c r="V73" i="21"/>
  <c r="AT73" i="21"/>
  <c r="BF73" i="21"/>
  <c r="B73" i="21"/>
  <c r="A74" i="21"/>
  <c r="Y72" i="21"/>
  <c r="X72" i="21"/>
  <c r="J71" i="21"/>
  <c r="K71" i="21" s="1"/>
  <c r="G71" i="21"/>
  <c r="F71" i="21"/>
  <c r="I71" i="21"/>
  <c r="H71" i="21"/>
  <c r="AH70" i="21"/>
  <c r="O72" i="21"/>
  <c r="N72" i="21"/>
  <c r="AD71" i="21"/>
  <c r="AE71" i="21" s="1"/>
  <c r="AA71" i="21"/>
  <c r="BT72" i="21"/>
  <c r="CA72" i="21"/>
  <c r="CB72" i="21" s="1"/>
  <c r="BR72" i="21"/>
  <c r="BS72" i="21" s="1"/>
  <c r="CD72" i="21" s="1"/>
  <c r="CE72" i="21" s="1"/>
  <c r="CF72" i="21" s="1"/>
  <c r="BX72" i="21"/>
  <c r="BY72" i="21" s="1"/>
  <c r="AU72" i="21"/>
  <c r="BF72" i="20"/>
  <c r="B72" i="20"/>
  <c r="AT72" i="20"/>
  <c r="V72" i="20"/>
  <c r="L72" i="20"/>
  <c r="AZ72" i="20"/>
  <c r="A73" i="20"/>
  <c r="AI68" i="20"/>
  <c r="AK68" i="20"/>
  <c r="Q70" i="20"/>
  <c r="T70" i="20"/>
  <c r="U70" i="20" s="1"/>
  <c r="CJ68" i="20"/>
  <c r="CK68" i="20" s="1"/>
  <c r="AC70" i="20"/>
  <c r="Z70" i="20"/>
  <c r="AB70" i="20"/>
  <c r="D71" i="20"/>
  <c r="E71" i="20"/>
  <c r="AG69" i="20"/>
  <c r="CJ69" i="20"/>
  <c r="AH69" i="20"/>
  <c r="BT71" i="20"/>
  <c r="CA71" i="20"/>
  <c r="CB71" i="20" s="1"/>
  <c r="BX71" i="20"/>
  <c r="BY71" i="20" s="1"/>
  <c r="BR71" i="20"/>
  <c r="BS71" i="20" s="1"/>
  <c r="CD71" i="20" s="1"/>
  <c r="CE71" i="20" s="1"/>
  <c r="AU71" i="20"/>
  <c r="H70" i="20"/>
  <c r="F70" i="20"/>
  <c r="I70" i="20"/>
  <c r="O71" i="20"/>
  <c r="N71" i="20"/>
  <c r="S70" i="20"/>
  <c r="R70" i="20"/>
  <c r="P70" i="20"/>
  <c r="CD70" i="20"/>
  <c r="CE70" i="20" s="1"/>
  <c r="CF70" i="20" s="1"/>
  <c r="AL69" i="20"/>
  <c r="AM69" i="20"/>
  <c r="AN69" i="20" s="1"/>
  <c r="BP69" i="20" s="1"/>
  <c r="BU69" i="20" s="1"/>
  <c r="AX67" i="20"/>
  <c r="BD67" i="20"/>
  <c r="BG67" i="20"/>
  <c r="BH67" i="20" s="1"/>
  <c r="BA67" i="20"/>
  <c r="BB67" i="20" s="1"/>
  <c r="AX66" i="20"/>
  <c r="BD66" i="20"/>
  <c r="BG66" i="20"/>
  <c r="BH66" i="20" s="1"/>
  <c r="BI66" i="20" s="1"/>
  <c r="BK66" i="20" s="1"/>
  <c r="BA66" i="20"/>
  <c r="BB66" i="20" s="1"/>
  <c r="G70" i="20"/>
  <c r="J70" i="20"/>
  <c r="K70" i="20" s="1"/>
  <c r="AD70" i="20"/>
  <c r="AE70" i="20" s="1"/>
  <c r="AA70" i="20"/>
  <c r="Y71" i="20"/>
  <c r="X71" i="20"/>
  <c r="CL70" i="21" l="1"/>
  <c r="CR70" i="21"/>
  <c r="CS70" i="21" s="1"/>
  <c r="I72" i="21"/>
  <c r="F72" i="21"/>
  <c r="H72" i="21"/>
  <c r="AD72" i="21"/>
  <c r="AE72" i="21" s="1"/>
  <c r="AA72" i="21"/>
  <c r="AK70" i="21"/>
  <c r="AI70" i="21"/>
  <c r="T72" i="21"/>
  <c r="U72" i="21" s="1"/>
  <c r="Q72" i="21"/>
  <c r="AC72" i="21"/>
  <c r="Z72" i="21"/>
  <c r="AB72" i="21"/>
  <c r="AX68" i="21"/>
  <c r="BI68" i="21"/>
  <c r="BK68" i="21" s="1"/>
  <c r="S72" i="21"/>
  <c r="R72" i="21"/>
  <c r="P72" i="21"/>
  <c r="AZ74" i="21"/>
  <c r="B74" i="21"/>
  <c r="V74" i="21"/>
  <c r="AT74" i="21"/>
  <c r="L74" i="21"/>
  <c r="BF74" i="21"/>
  <c r="A75" i="21"/>
  <c r="CH72" i="21"/>
  <c r="CG72" i="21"/>
  <c r="CJ72" i="21" s="1"/>
  <c r="D73" i="21"/>
  <c r="E73" i="21"/>
  <c r="BX73" i="21"/>
  <c r="BY73" i="21" s="1"/>
  <c r="BT73" i="21"/>
  <c r="BR73" i="21"/>
  <c r="BS73" i="21" s="1"/>
  <c r="AU73" i="21"/>
  <c r="CA73" i="21"/>
  <c r="CB73" i="21" s="1"/>
  <c r="AJ69" i="21"/>
  <c r="AQ69" i="21"/>
  <c r="AR69" i="21" s="1"/>
  <c r="AW69" i="21"/>
  <c r="X73" i="21"/>
  <c r="Y73" i="21"/>
  <c r="AH71" i="21"/>
  <c r="AG71" i="21"/>
  <c r="AM71" i="21"/>
  <c r="AN71" i="21" s="1"/>
  <c r="BP71" i="21" s="1"/>
  <c r="BU71" i="21" s="1"/>
  <c r="CK71" i="21" s="1"/>
  <c r="AL71" i="21"/>
  <c r="N73" i="21"/>
  <c r="O73" i="21"/>
  <c r="J72" i="21"/>
  <c r="K72" i="21" s="1"/>
  <c r="G72" i="21"/>
  <c r="AJ68" i="20"/>
  <c r="AQ68" i="20"/>
  <c r="AR68" i="20" s="1"/>
  <c r="AW68" i="20"/>
  <c r="O72" i="20"/>
  <c r="N72" i="20"/>
  <c r="Z71" i="20"/>
  <c r="AB71" i="20"/>
  <c r="AC71" i="20"/>
  <c r="AH70" i="20"/>
  <c r="BX72" i="20"/>
  <c r="BY72" i="20" s="1"/>
  <c r="AU72" i="20"/>
  <c r="BT72" i="20"/>
  <c r="BR72" i="20"/>
  <c r="BS72" i="20" s="1"/>
  <c r="CA72" i="20"/>
  <c r="CB72" i="20" s="1"/>
  <c r="CG70" i="20"/>
  <c r="CH70" i="20"/>
  <c r="I71" i="20"/>
  <c r="H71" i="20"/>
  <c r="F71" i="20"/>
  <c r="CF71" i="20"/>
  <c r="AA71" i="20"/>
  <c r="AD71" i="20"/>
  <c r="AE71" i="20" s="1"/>
  <c r="X72" i="20"/>
  <c r="Y72" i="20"/>
  <c r="BI67" i="20"/>
  <c r="BK67" i="20" s="1"/>
  <c r="Q71" i="20"/>
  <c r="T71" i="20"/>
  <c r="U71" i="20" s="1"/>
  <c r="CR68" i="20"/>
  <c r="CS68" i="20" s="1"/>
  <c r="CL68" i="20"/>
  <c r="D72" i="20"/>
  <c r="E72" i="20"/>
  <c r="CK69" i="20"/>
  <c r="AL70" i="20"/>
  <c r="AM70" i="20"/>
  <c r="AN70" i="20" s="1"/>
  <c r="BP70" i="20" s="1"/>
  <c r="BU70" i="20" s="1"/>
  <c r="AI69" i="20"/>
  <c r="AK69" i="20"/>
  <c r="V73" i="20"/>
  <c r="B73" i="20"/>
  <c r="BF73" i="20"/>
  <c r="AT73" i="20"/>
  <c r="AZ73" i="20"/>
  <c r="L73" i="20"/>
  <c r="A74" i="20"/>
  <c r="G71" i="20"/>
  <c r="J71" i="20"/>
  <c r="K71" i="20" s="1"/>
  <c r="AG70" i="20"/>
  <c r="R71" i="20"/>
  <c r="S71" i="20"/>
  <c r="P71" i="20"/>
  <c r="CR71" i="21" l="1"/>
  <c r="CS71" i="21" s="1"/>
  <c r="CL71" i="21"/>
  <c r="J73" i="21"/>
  <c r="K73" i="21" s="1"/>
  <c r="G73" i="21"/>
  <c r="AQ70" i="21"/>
  <c r="AR70" i="21" s="1"/>
  <c r="AJ70" i="21"/>
  <c r="AW70" i="21"/>
  <c r="AG72" i="21"/>
  <c r="AK71" i="21"/>
  <c r="AI71" i="21"/>
  <c r="CD73" i="21"/>
  <c r="CE73" i="21" s="1"/>
  <c r="CF73" i="21" s="1"/>
  <c r="AZ75" i="21"/>
  <c r="AT75" i="21"/>
  <c r="L75" i="21"/>
  <c r="BF75" i="21"/>
  <c r="V75" i="21"/>
  <c r="B75" i="21"/>
  <c r="A76" i="21"/>
  <c r="AC73" i="21"/>
  <c r="AH73" i="21" s="1"/>
  <c r="AB73" i="21"/>
  <c r="Z73" i="21"/>
  <c r="N74" i="21"/>
  <c r="O74" i="21"/>
  <c r="AD73" i="21"/>
  <c r="AE73" i="21" s="1"/>
  <c r="AA73" i="21"/>
  <c r="BR74" i="21"/>
  <c r="BS74" i="21" s="1"/>
  <c r="CD74" i="21" s="1"/>
  <c r="CE74" i="21" s="1"/>
  <c r="CF74" i="21" s="1"/>
  <c r="AU74" i="21"/>
  <c r="BT74" i="21"/>
  <c r="CA74" i="21"/>
  <c r="CB74" i="21" s="1"/>
  <c r="BX74" i="21"/>
  <c r="BY74" i="21" s="1"/>
  <c r="Q73" i="21"/>
  <c r="T73" i="21"/>
  <c r="U73" i="21" s="1"/>
  <c r="AM72" i="21"/>
  <c r="AN72" i="21" s="1"/>
  <c r="BP72" i="21" s="1"/>
  <c r="BU72" i="21" s="1"/>
  <c r="CK72" i="21" s="1"/>
  <c r="AL72" i="21"/>
  <c r="Y74" i="21"/>
  <c r="X74" i="21"/>
  <c r="AH72" i="21"/>
  <c r="BD69" i="21"/>
  <c r="AX69" i="21"/>
  <c r="BI69" i="21"/>
  <c r="BK69" i="21" s="1"/>
  <c r="BA69" i="21"/>
  <c r="BB69" i="21" s="1"/>
  <c r="E74" i="21"/>
  <c r="D74" i="21"/>
  <c r="S73" i="21"/>
  <c r="R73" i="21"/>
  <c r="P73" i="21"/>
  <c r="H73" i="21"/>
  <c r="F73" i="21"/>
  <c r="I73" i="21"/>
  <c r="AH71" i="20"/>
  <c r="AJ69" i="20"/>
  <c r="AQ69" i="20"/>
  <c r="AR69" i="20" s="1"/>
  <c r="AW69" i="20"/>
  <c r="AL71" i="20"/>
  <c r="AM71" i="20"/>
  <c r="AN71" i="20" s="1"/>
  <c r="BP71" i="20" s="1"/>
  <c r="BU71" i="20" s="1"/>
  <c r="AB72" i="20"/>
  <c r="AC72" i="20"/>
  <c r="Z72" i="20"/>
  <c r="CR69" i="20"/>
  <c r="CS69" i="20" s="1"/>
  <c r="CL69" i="20"/>
  <c r="R72" i="20"/>
  <c r="P72" i="20"/>
  <c r="S72" i="20"/>
  <c r="F72" i="20"/>
  <c r="H72" i="20"/>
  <c r="I72" i="20"/>
  <c r="J72" i="20"/>
  <c r="K72" i="20" s="1"/>
  <c r="G72" i="20"/>
  <c r="AX68" i="20"/>
  <c r="BG68" i="20"/>
  <c r="BH68" i="20" s="1"/>
  <c r="BI68" i="20" s="1"/>
  <c r="BK68" i="20" s="1"/>
  <c r="Y73" i="20"/>
  <c r="X73" i="20"/>
  <c r="O73" i="20"/>
  <c r="N73" i="20"/>
  <c r="AA72" i="20"/>
  <c r="AD72" i="20"/>
  <c r="AE72" i="20" s="1"/>
  <c r="AU73" i="20"/>
  <c r="BT73" i="20"/>
  <c r="BR73" i="20"/>
  <c r="BS73" i="20" s="1"/>
  <c r="CA73" i="20"/>
  <c r="CB73" i="20" s="1"/>
  <c r="BX73" i="20"/>
  <c r="BY73" i="20" s="1"/>
  <c r="AK70" i="20"/>
  <c r="AI70" i="20"/>
  <c r="CJ70" i="20"/>
  <c r="CK70" i="20" s="1"/>
  <c r="BF74" i="20"/>
  <c r="V74" i="20"/>
  <c r="AZ74" i="20"/>
  <c r="L74" i="20"/>
  <c r="B74" i="20"/>
  <c r="AT74" i="20"/>
  <c r="A75" i="20"/>
  <c r="Q72" i="20"/>
  <c r="T72" i="20"/>
  <c r="U72" i="20" s="1"/>
  <c r="CD72" i="20"/>
  <c r="CE72" i="20" s="1"/>
  <c r="CF72" i="20" s="1"/>
  <c r="AG71" i="20"/>
  <c r="CH71" i="20"/>
  <c r="CG71" i="20"/>
  <c r="CJ71" i="20" s="1"/>
  <c r="E73" i="20"/>
  <c r="D73" i="20"/>
  <c r="CR72" i="21" l="1"/>
  <c r="CS72" i="21" s="1"/>
  <c r="CL72" i="21"/>
  <c r="AA74" i="21"/>
  <c r="AD74" i="21"/>
  <c r="AE74" i="21" s="1"/>
  <c r="AJ71" i="21"/>
  <c r="AQ71" i="21"/>
  <c r="AR71" i="21" s="1"/>
  <c r="AW71" i="21"/>
  <c r="AC74" i="21"/>
  <c r="AH74" i="21" s="1"/>
  <c r="AB74" i="21"/>
  <c r="Z74" i="21"/>
  <c r="AZ76" i="21"/>
  <c r="B76" i="21"/>
  <c r="V76" i="21"/>
  <c r="BF76" i="21"/>
  <c r="AT76" i="21"/>
  <c r="L76" i="21"/>
  <c r="A77" i="21"/>
  <c r="AK72" i="21"/>
  <c r="AI72" i="21"/>
  <c r="J74" i="21"/>
  <c r="K74" i="21" s="1"/>
  <c r="G74" i="21"/>
  <c r="CG74" i="21"/>
  <c r="CH74" i="21"/>
  <c r="D75" i="21"/>
  <c r="E75" i="21"/>
  <c r="AX70" i="21"/>
  <c r="BD70" i="21"/>
  <c r="BI70" i="21"/>
  <c r="BK70" i="21" s="1"/>
  <c r="BA70" i="21"/>
  <c r="BB70" i="21" s="1"/>
  <c r="I74" i="21"/>
  <c r="F74" i="21"/>
  <c r="H74" i="21"/>
  <c r="AG73" i="21"/>
  <c r="X75" i="21"/>
  <c r="Y75" i="21"/>
  <c r="S74" i="21"/>
  <c r="R74" i="21"/>
  <c r="P74" i="21"/>
  <c r="N75" i="21"/>
  <c r="O75" i="21"/>
  <c r="AL73" i="21"/>
  <c r="AM73" i="21"/>
  <c r="AN73" i="21" s="1"/>
  <c r="BP73" i="21" s="1"/>
  <c r="BU73" i="21" s="1"/>
  <c r="T74" i="21"/>
  <c r="U74" i="21" s="1"/>
  <c r="Q74" i="21"/>
  <c r="AU75" i="21"/>
  <c r="CA75" i="21"/>
  <c r="CB75" i="21" s="1"/>
  <c r="BX75" i="21"/>
  <c r="BY75" i="21" s="1"/>
  <c r="BT75" i="21"/>
  <c r="BR75" i="21"/>
  <c r="BS75" i="21" s="1"/>
  <c r="CH73" i="21"/>
  <c r="CG73" i="21"/>
  <c r="AI71" i="20"/>
  <c r="AK71" i="20"/>
  <c r="X74" i="20"/>
  <c r="Y74" i="20"/>
  <c r="AG72" i="20"/>
  <c r="S73" i="20"/>
  <c r="R73" i="20"/>
  <c r="P73" i="20"/>
  <c r="CL70" i="20"/>
  <c r="CR70" i="20"/>
  <c r="CS70" i="20" s="1"/>
  <c r="AH72" i="20"/>
  <c r="AQ70" i="20"/>
  <c r="AR70" i="20" s="1"/>
  <c r="AJ70" i="20"/>
  <c r="AW70" i="20"/>
  <c r="L75" i="20"/>
  <c r="BF75" i="20"/>
  <c r="B75" i="20"/>
  <c r="V75" i="20"/>
  <c r="AT75" i="20"/>
  <c r="AZ75" i="20"/>
  <c r="A76" i="20"/>
  <c r="G73" i="20"/>
  <c r="J73" i="20"/>
  <c r="K73" i="20" s="1"/>
  <c r="BD69" i="20"/>
  <c r="AX69" i="20"/>
  <c r="BA69" i="20"/>
  <c r="BB69" i="20" s="1"/>
  <c r="BG69" i="20"/>
  <c r="BH69" i="20" s="1"/>
  <c r="BI69" i="20" s="1"/>
  <c r="BK69" i="20" s="1"/>
  <c r="E74" i="20"/>
  <c r="D74" i="20"/>
  <c r="AC73" i="20"/>
  <c r="AB73" i="20"/>
  <c r="Z73" i="20"/>
  <c r="CK71" i="20"/>
  <c r="O74" i="20"/>
  <c r="N74" i="20"/>
  <c r="CD73" i="20"/>
  <c r="CE73" i="20" s="1"/>
  <c r="CF73" i="20" s="1"/>
  <c r="CG72" i="20"/>
  <c r="CH72" i="20"/>
  <c r="AL72" i="20"/>
  <c r="AM72" i="20"/>
  <c r="AN72" i="20" s="1"/>
  <c r="BP72" i="20" s="1"/>
  <c r="BU72" i="20" s="1"/>
  <c r="T73" i="20"/>
  <c r="U73" i="20" s="1"/>
  <c r="Q73" i="20"/>
  <c r="AU74" i="20"/>
  <c r="CA74" i="20"/>
  <c r="CB74" i="20" s="1"/>
  <c r="BX74" i="20"/>
  <c r="BY74" i="20" s="1"/>
  <c r="BT74" i="20"/>
  <c r="BR74" i="20"/>
  <c r="BS74" i="20" s="1"/>
  <c r="CD74" i="20" s="1"/>
  <c r="CE74" i="20" s="1"/>
  <c r="CF74" i="20" s="1"/>
  <c r="AD73" i="20"/>
  <c r="AE73" i="20" s="1"/>
  <c r="AA73" i="20"/>
  <c r="H73" i="20"/>
  <c r="F73" i="20"/>
  <c r="I73" i="20"/>
  <c r="B77" i="21" l="1"/>
  <c r="V77" i="21"/>
  <c r="BF77" i="21"/>
  <c r="AT77" i="21"/>
  <c r="L77" i="21"/>
  <c r="A78" i="21"/>
  <c r="N76" i="21"/>
  <c r="O76" i="21"/>
  <c r="BR76" i="21"/>
  <c r="BS76" i="21" s="1"/>
  <c r="CA76" i="21"/>
  <c r="CB76" i="21" s="1"/>
  <c r="BX76" i="21"/>
  <c r="BY76" i="21" s="1"/>
  <c r="AU76" i="21"/>
  <c r="BT76" i="21"/>
  <c r="AX71" i="21"/>
  <c r="BD71" i="21"/>
  <c r="BA71" i="21"/>
  <c r="BB71" i="21" s="1"/>
  <c r="BI71" i="21"/>
  <c r="BK71" i="21" s="1"/>
  <c r="AC75" i="21"/>
  <c r="AB75" i="21"/>
  <c r="Z75" i="21"/>
  <c r="I75" i="21"/>
  <c r="H75" i="21"/>
  <c r="F75" i="21"/>
  <c r="CJ73" i="21"/>
  <c r="CK73" i="21" s="1"/>
  <c r="AD75" i="21"/>
  <c r="AE75" i="21" s="1"/>
  <c r="AA75" i="21"/>
  <c r="J75" i="21"/>
  <c r="K75" i="21" s="1"/>
  <c r="G75" i="21"/>
  <c r="AQ72" i="21"/>
  <c r="AR72" i="21" s="1"/>
  <c r="AJ72" i="21"/>
  <c r="AW72" i="21"/>
  <c r="AI73" i="21"/>
  <c r="AK73" i="21"/>
  <c r="Y76" i="21"/>
  <c r="X76" i="21"/>
  <c r="CJ74" i="21"/>
  <c r="CK74" i="21" s="1"/>
  <c r="E76" i="21"/>
  <c r="D76" i="21"/>
  <c r="AG74" i="21"/>
  <c r="CD75" i="21"/>
  <c r="CE75" i="21" s="1"/>
  <c r="CF75" i="21" s="1"/>
  <c r="S75" i="21"/>
  <c r="R75" i="21"/>
  <c r="P75" i="21"/>
  <c r="AM74" i="21"/>
  <c r="AN74" i="21" s="1"/>
  <c r="BP74" i="21" s="1"/>
  <c r="BU74" i="21" s="1"/>
  <c r="AL74" i="21"/>
  <c r="T75" i="21"/>
  <c r="U75" i="21" s="1"/>
  <c r="Q75" i="21"/>
  <c r="O75" i="20"/>
  <c r="N75" i="20"/>
  <c r="AM73" i="20"/>
  <c r="AN73" i="20" s="1"/>
  <c r="BP73" i="20" s="1"/>
  <c r="BU73" i="20" s="1"/>
  <c r="AL73" i="20"/>
  <c r="AZ76" i="20"/>
  <c r="AT76" i="20"/>
  <c r="B76" i="20"/>
  <c r="BF76" i="20"/>
  <c r="V76" i="20"/>
  <c r="L76" i="20"/>
  <c r="A77" i="20"/>
  <c r="AA74" i="20"/>
  <c r="AD74" i="20"/>
  <c r="AE74" i="20" s="1"/>
  <c r="I74" i="20"/>
  <c r="H74" i="20"/>
  <c r="F74" i="20"/>
  <c r="Y75" i="20"/>
  <c r="X75" i="20"/>
  <c r="CJ72" i="20"/>
  <c r="CK72" i="20" s="1"/>
  <c r="E75" i="20"/>
  <c r="D75" i="20"/>
  <c r="T74" i="20"/>
  <c r="U74" i="20" s="1"/>
  <c r="Q74" i="20"/>
  <c r="S74" i="20"/>
  <c r="R74" i="20"/>
  <c r="P74" i="20"/>
  <c r="AK72" i="20"/>
  <c r="AI72" i="20"/>
  <c r="AH73" i="20"/>
  <c r="CG74" i="20"/>
  <c r="CH74" i="20"/>
  <c r="CH73" i="20"/>
  <c r="CG73" i="20"/>
  <c r="CJ73" i="20" s="1"/>
  <c r="CK73" i="20" s="1"/>
  <c r="BD70" i="20"/>
  <c r="AX70" i="20"/>
  <c r="BA70" i="20"/>
  <c r="BB70" i="20" s="1"/>
  <c r="BG70" i="20"/>
  <c r="BH70" i="20" s="1"/>
  <c r="BI70" i="20" s="1"/>
  <c r="BK70" i="20" s="1"/>
  <c r="CR71" i="20"/>
  <c r="CS71" i="20" s="1"/>
  <c r="CL71" i="20"/>
  <c r="AC74" i="20"/>
  <c r="AB74" i="20"/>
  <c r="Z74" i="20"/>
  <c r="AG73" i="20"/>
  <c r="J74" i="20"/>
  <c r="K74" i="20" s="1"/>
  <c r="G74" i="20"/>
  <c r="AU75" i="20"/>
  <c r="CA75" i="20"/>
  <c r="CB75" i="20" s="1"/>
  <c r="BX75" i="20"/>
  <c r="BY75" i="20" s="1"/>
  <c r="BT75" i="20"/>
  <c r="BR75" i="20"/>
  <c r="BS75" i="20" s="1"/>
  <c r="AJ71" i="20"/>
  <c r="AQ71" i="20"/>
  <c r="AR71" i="20" s="1"/>
  <c r="AW71" i="20"/>
  <c r="BD72" i="21" l="1"/>
  <c r="AX72" i="21"/>
  <c r="BA72" i="21"/>
  <c r="BB72" i="21" s="1"/>
  <c r="BI72" i="21"/>
  <c r="BK72" i="21" s="1"/>
  <c r="CH75" i="21"/>
  <c r="CG75" i="21"/>
  <c r="CJ75" i="21" s="1"/>
  <c r="X77" i="21"/>
  <c r="Y77" i="21"/>
  <c r="AK74" i="21"/>
  <c r="AI74" i="21"/>
  <c r="E77" i="21"/>
  <c r="D77" i="21"/>
  <c r="G76" i="21"/>
  <c r="J76" i="21"/>
  <c r="K76" i="21" s="1"/>
  <c r="H76" i="21"/>
  <c r="F76" i="21"/>
  <c r="I76" i="21"/>
  <c r="AM75" i="21"/>
  <c r="AN75" i="21" s="1"/>
  <c r="BP75" i="21" s="1"/>
  <c r="BU75" i="21" s="1"/>
  <c r="AL75" i="21"/>
  <c r="AH75" i="21"/>
  <c r="CD76" i="21"/>
  <c r="CE76" i="21" s="1"/>
  <c r="CF76" i="21" s="1"/>
  <c r="CR74" i="21"/>
  <c r="CS74" i="21" s="1"/>
  <c r="CL74" i="21"/>
  <c r="S76" i="21"/>
  <c r="R76" i="21"/>
  <c r="P76" i="21"/>
  <c r="AA76" i="21"/>
  <c r="AG76" i="21" s="1"/>
  <c r="AD76" i="21"/>
  <c r="AE76" i="21" s="1"/>
  <c r="AG75" i="21"/>
  <c r="Q76" i="21"/>
  <c r="T76" i="21"/>
  <c r="U76" i="21" s="1"/>
  <c r="AC76" i="21"/>
  <c r="AB76" i="21"/>
  <c r="Z76" i="21"/>
  <c r="V78" i="21"/>
  <c r="AZ78" i="21"/>
  <c r="AT78" i="21"/>
  <c r="L78" i="21"/>
  <c r="BF78" i="21"/>
  <c r="B78" i="21"/>
  <c r="A79" i="21"/>
  <c r="CR73" i="21"/>
  <c r="CS73" i="21" s="1"/>
  <c r="CL73" i="21"/>
  <c r="O77" i="21"/>
  <c r="N77" i="21"/>
  <c r="AJ73" i="21"/>
  <c r="AQ73" i="21"/>
  <c r="AR73" i="21" s="1"/>
  <c r="AW73" i="21"/>
  <c r="CA77" i="21"/>
  <c r="CB77" i="21" s="1"/>
  <c r="BR77" i="21"/>
  <c r="BS77" i="21" s="1"/>
  <c r="CD77" i="21" s="1"/>
  <c r="CE77" i="21" s="1"/>
  <c r="CF77" i="21" s="1"/>
  <c r="BX77" i="21"/>
  <c r="BY77" i="21" s="1"/>
  <c r="BT77" i="21"/>
  <c r="AU77" i="21"/>
  <c r="AQ72" i="20"/>
  <c r="AR72" i="20" s="1"/>
  <c r="AJ72" i="20"/>
  <c r="AW72" i="20"/>
  <c r="Y76" i="20"/>
  <c r="X76" i="20"/>
  <c r="D76" i="20"/>
  <c r="E76" i="20"/>
  <c r="AK73" i="20"/>
  <c r="AI73" i="20"/>
  <c r="CD75" i="20"/>
  <c r="CE75" i="20" s="1"/>
  <c r="CF75" i="20" s="1"/>
  <c r="AH74" i="20"/>
  <c r="O76" i="20"/>
  <c r="N76" i="20"/>
  <c r="AL74" i="20"/>
  <c r="AM74" i="20"/>
  <c r="AN74" i="20" s="1"/>
  <c r="BP74" i="20" s="1"/>
  <c r="BU74" i="20" s="1"/>
  <c r="Z75" i="20"/>
  <c r="AB75" i="20"/>
  <c r="AC75" i="20"/>
  <c r="CR73" i="20"/>
  <c r="CS73" i="20" s="1"/>
  <c r="CL73" i="20"/>
  <c r="AU76" i="20"/>
  <c r="BR76" i="20"/>
  <c r="BS76" i="20" s="1"/>
  <c r="BT76" i="20"/>
  <c r="CA76" i="20"/>
  <c r="CB76" i="20" s="1"/>
  <c r="BX76" i="20"/>
  <c r="BY76" i="20" s="1"/>
  <c r="AG74" i="20"/>
  <c r="T75" i="20"/>
  <c r="U75" i="20" s="1"/>
  <c r="Q75" i="20"/>
  <c r="I75" i="20"/>
  <c r="H75" i="20"/>
  <c r="F75" i="20"/>
  <c r="CL72" i="20"/>
  <c r="CR72" i="20"/>
  <c r="CS72" i="20" s="1"/>
  <c r="AD75" i="20"/>
  <c r="AE75" i="20" s="1"/>
  <c r="AA75" i="20"/>
  <c r="AG75" i="20" s="1"/>
  <c r="BD71" i="20"/>
  <c r="AX71" i="20"/>
  <c r="BG71" i="20"/>
  <c r="BH71" i="20" s="1"/>
  <c r="BI71" i="20" s="1"/>
  <c r="BK71" i="20" s="1"/>
  <c r="BA71" i="20"/>
  <c r="BB71" i="20" s="1"/>
  <c r="CJ74" i="20"/>
  <c r="J75" i="20"/>
  <c r="K75" i="20" s="1"/>
  <c r="G75" i="20"/>
  <c r="L77" i="20"/>
  <c r="AT77" i="20"/>
  <c r="V77" i="20"/>
  <c r="B77" i="20"/>
  <c r="BF77" i="20"/>
  <c r="A78" i="20"/>
  <c r="S75" i="20"/>
  <c r="R75" i="20"/>
  <c r="P75" i="20"/>
  <c r="AI75" i="21" l="1"/>
  <c r="AK75" i="21"/>
  <c r="AX73" i="21"/>
  <c r="BD73" i="21"/>
  <c r="BA73" i="21"/>
  <c r="BB73" i="21" s="1"/>
  <c r="BI73" i="21"/>
  <c r="BK73" i="21" s="1"/>
  <c r="N78" i="21"/>
  <c r="O78" i="21"/>
  <c r="Z77" i="21"/>
  <c r="AC77" i="21"/>
  <c r="AB77" i="21"/>
  <c r="AK76" i="21"/>
  <c r="AI76" i="21"/>
  <c r="AA77" i="21"/>
  <c r="AG77" i="21" s="1"/>
  <c r="AD77" i="21"/>
  <c r="AE77" i="21" s="1"/>
  <c r="P77" i="21"/>
  <c r="S77" i="21"/>
  <c r="R77" i="21"/>
  <c r="AU78" i="21"/>
  <c r="BT78" i="21"/>
  <c r="BR78" i="21"/>
  <c r="BS78" i="21" s="1"/>
  <c r="CA78" i="21"/>
  <c r="CB78" i="21" s="1"/>
  <c r="BX78" i="21"/>
  <c r="BY78" i="21" s="1"/>
  <c r="CK75" i="21"/>
  <c r="T77" i="21"/>
  <c r="U77" i="21" s="1"/>
  <c r="Q77" i="21"/>
  <c r="Y78" i="21"/>
  <c r="X78" i="21"/>
  <c r="AL76" i="21"/>
  <c r="AM76" i="21"/>
  <c r="AN76" i="21" s="1"/>
  <c r="BP76" i="21" s="1"/>
  <c r="BU76" i="21" s="1"/>
  <c r="AH76" i="21"/>
  <c r="G77" i="21"/>
  <c r="J77" i="21"/>
  <c r="K77" i="21" s="1"/>
  <c r="CH77" i="21"/>
  <c r="CG77" i="21"/>
  <c r="CJ77" i="21" s="1"/>
  <c r="AT79" i="21"/>
  <c r="L79" i="21"/>
  <c r="BF79" i="21"/>
  <c r="V79" i="21"/>
  <c r="AZ79" i="21"/>
  <c r="B79" i="21"/>
  <c r="A80" i="21"/>
  <c r="CH76" i="21"/>
  <c r="CG76" i="21"/>
  <c r="CJ76" i="21" s="1"/>
  <c r="I77" i="21"/>
  <c r="H77" i="21"/>
  <c r="F77" i="21"/>
  <c r="E78" i="21"/>
  <c r="D78" i="21"/>
  <c r="AJ74" i="21"/>
  <c r="AQ74" i="21"/>
  <c r="AR74" i="21" s="1"/>
  <c r="AW74" i="21"/>
  <c r="E77" i="20"/>
  <c r="D77" i="20"/>
  <c r="AK74" i="20"/>
  <c r="AI74" i="20"/>
  <c r="AI75" i="20"/>
  <c r="AK75" i="20"/>
  <c r="H76" i="20"/>
  <c r="I76" i="20"/>
  <c r="F76" i="20"/>
  <c r="G76" i="20"/>
  <c r="J76" i="20"/>
  <c r="K76" i="20" s="1"/>
  <c r="CK74" i="20"/>
  <c r="CD76" i="20"/>
  <c r="CE76" i="20" s="1"/>
  <c r="CF76" i="20" s="1"/>
  <c r="R76" i="20"/>
  <c r="P76" i="20"/>
  <c r="S76" i="20"/>
  <c r="AX72" i="20"/>
  <c r="BD72" i="20"/>
  <c r="BG72" i="20"/>
  <c r="BH72" i="20" s="1"/>
  <c r="BI72" i="20" s="1"/>
  <c r="BK72" i="20" s="1"/>
  <c r="BA72" i="20"/>
  <c r="BB72" i="20" s="1"/>
  <c r="O77" i="20"/>
  <c r="N77" i="20"/>
  <c r="AM75" i="20"/>
  <c r="AN75" i="20" s="1"/>
  <c r="BP75" i="20" s="1"/>
  <c r="BU75" i="20" s="1"/>
  <c r="AL75" i="20"/>
  <c r="AA76" i="20"/>
  <c r="AD76" i="20"/>
  <c r="AE76" i="20" s="1"/>
  <c r="AC76" i="20"/>
  <c r="Z76" i="20"/>
  <c r="AB76" i="20"/>
  <c r="BF78" i="20"/>
  <c r="AZ78" i="20"/>
  <c r="AT78" i="20"/>
  <c r="V78" i="20"/>
  <c r="B78" i="20"/>
  <c r="L78" i="20"/>
  <c r="A79" i="20"/>
  <c r="AJ73" i="20"/>
  <c r="AQ73" i="20"/>
  <c r="AR73" i="20" s="1"/>
  <c r="AW73" i="20"/>
  <c r="X77" i="20"/>
  <c r="Y77" i="20"/>
  <c r="AH75" i="20"/>
  <c r="BT77" i="20"/>
  <c r="BR77" i="20"/>
  <c r="BS77" i="20" s="1"/>
  <c r="AU77" i="20"/>
  <c r="CA77" i="20"/>
  <c r="CB77" i="20" s="1"/>
  <c r="BX77" i="20"/>
  <c r="BY77" i="20" s="1"/>
  <c r="Q76" i="20"/>
  <c r="T76" i="20"/>
  <c r="U76" i="20" s="1"/>
  <c r="CH75" i="20"/>
  <c r="CG75" i="20"/>
  <c r="CJ75" i="20" s="1"/>
  <c r="CK75" i="20" s="1"/>
  <c r="AK77" i="21" l="1"/>
  <c r="AI77" i="21"/>
  <c r="J78" i="21"/>
  <c r="K78" i="21" s="1"/>
  <c r="G78" i="21"/>
  <c r="Y79" i="21"/>
  <c r="X79" i="21"/>
  <c r="AJ76" i="21"/>
  <c r="AQ76" i="21"/>
  <c r="AR76" i="21" s="1"/>
  <c r="AW76" i="21"/>
  <c r="I78" i="21"/>
  <c r="H78" i="21"/>
  <c r="F78" i="21"/>
  <c r="AD78" i="21"/>
  <c r="AE78" i="21" s="1"/>
  <c r="AA78" i="21"/>
  <c r="N79" i="21"/>
  <c r="O79" i="21"/>
  <c r="AC78" i="21"/>
  <c r="AB78" i="21"/>
  <c r="Z78" i="21"/>
  <c r="AJ75" i="21"/>
  <c r="AQ75" i="21"/>
  <c r="AR75" i="21" s="1"/>
  <c r="AW75" i="21"/>
  <c r="AU79" i="21"/>
  <c r="CA79" i="21"/>
  <c r="CB79" i="21" s="1"/>
  <c r="BR79" i="21"/>
  <c r="BS79" i="21" s="1"/>
  <c r="CD79" i="21" s="1"/>
  <c r="CE79" i="21" s="1"/>
  <c r="CF79" i="21" s="1"/>
  <c r="BX79" i="21"/>
  <c r="BY79" i="21" s="1"/>
  <c r="BT79" i="21"/>
  <c r="AH77" i="21"/>
  <c r="CK76" i="21"/>
  <c r="CL75" i="21"/>
  <c r="CR75" i="21"/>
  <c r="CS75" i="21" s="1"/>
  <c r="S78" i="21"/>
  <c r="R78" i="21"/>
  <c r="P78" i="21"/>
  <c r="T78" i="21"/>
  <c r="U78" i="21" s="1"/>
  <c r="Q78" i="21"/>
  <c r="BD74" i="21"/>
  <c r="AX74" i="21"/>
  <c r="BA74" i="21"/>
  <c r="BB74" i="21" s="1"/>
  <c r="BI74" i="21"/>
  <c r="BK74" i="21" s="1"/>
  <c r="V80" i="21"/>
  <c r="AZ80" i="21"/>
  <c r="AT80" i="21"/>
  <c r="L80" i="21"/>
  <c r="BF80" i="21"/>
  <c r="B80" i="21"/>
  <c r="A81" i="21"/>
  <c r="AM77" i="21"/>
  <c r="AN77" i="21" s="1"/>
  <c r="BP77" i="21" s="1"/>
  <c r="BU77" i="21" s="1"/>
  <c r="CK77" i="21" s="1"/>
  <c r="AL77" i="21"/>
  <c r="E79" i="21"/>
  <c r="D79" i="21"/>
  <c r="CD78" i="21"/>
  <c r="CE78" i="21" s="1"/>
  <c r="CF78" i="21" s="1"/>
  <c r="AX73" i="20"/>
  <c r="BD73" i="20"/>
  <c r="BA73" i="20"/>
  <c r="BB73" i="20" s="1"/>
  <c r="BG73" i="20"/>
  <c r="BH73" i="20" s="1"/>
  <c r="BI73" i="20" s="1"/>
  <c r="BK73" i="20" s="1"/>
  <c r="AG76" i="20"/>
  <c r="CL75" i="20"/>
  <c r="CR75" i="20"/>
  <c r="CS75" i="20" s="1"/>
  <c r="CH76" i="20"/>
  <c r="CG76" i="20"/>
  <c r="CJ76" i="20" s="1"/>
  <c r="CK76" i="20" s="1"/>
  <c r="AA77" i="20"/>
  <c r="AG77" i="20" s="1"/>
  <c r="AD77" i="20"/>
  <c r="AE77" i="20" s="1"/>
  <c r="AH76" i="20"/>
  <c r="BX78" i="20"/>
  <c r="BY78" i="20" s="1"/>
  <c r="BT78" i="20"/>
  <c r="BR78" i="20"/>
  <c r="BS78" i="20" s="1"/>
  <c r="AU78" i="20"/>
  <c r="CA78" i="20"/>
  <c r="CB78" i="20" s="1"/>
  <c r="T77" i="20"/>
  <c r="U77" i="20" s="1"/>
  <c r="Q77" i="20"/>
  <c r="CR74" i="20"/>
  <c r="CS74" i="20" s="1"/>
  <c r="CL74" i="20"/>
  <c r="J77" i="20"/>
  <c r="K77" i="20" s="1"/>
  <c r="G77" i="20"/>
  <c r="AL76" i="20"/>
  <c r="AM76" i="20"/>
  <c r="AN76" i="20" s="1"/>
  <c r="BP76" i="20" s="1"/>
  <c r="BU76" i="20" s="1"/>
  <c r="BF79" i="20"/>
  <c r="V79" i="20"/>
  <c r="AZ79" i="20"/>
  <c r="L79" i="20"/>
  <c r="AT79" i="20"/>
  <c r="B79" i="20"/>
  <c r="A80" i="20"/>
  <c r="N78" i="20"/>
  <c r="O78" i="20"/>
  <c r="AJ75" i="20"/>
  <c r="AQ75" i="20"/>
  <c r="AR75" i="20" s="1"/>
  <c r="AW75" i="20"/>
  <c r="CD77" i="20"/>
  <c r="CE77" i="20" s="1"/>
  <c r="CF77" i="20" s="1"/>
  <c r="E78" i="20"/>
  <c r="D78" i="20"/>
  <c r="AQ74" i="20"/>
  <c r="AR74" i="20" s="1"/>
  <c r="AJ74" i="20"/>
  <c r="AW74" i="20"/>
  <c r="X78" i="20"/>
  <c r="Y78" i="20"/>
  <c r="AC77" i="20"/>
  <c r="Z77" i="20"/>
  <c r="AB77" i="20"/>
  <c r="R77" i="20"/>
  <c r="S77" i="20"/>
  <c r="P77" i="20"/>
  <c r="F77" i="20"/>
  <c r="I77" i="20"/>
  <c r="H77" i="20"/>
  <c r="CR77" i="21" l="1"/>
  <c r="CS77" i="21" s="1"/>
  <c r="CL77" i="21"/>
  <c r="CR76" i="21"/>
  <c r="CS76" i="21" s="1"/>
  <c r="CL76" i="21"/>
  <c r="AJ77" i="21"/>
  <c r="AQ77" i="21"/>
  <c r="AR77" i="21" s="1"/>
  <c r="AW77" i="21"/>
  <c r="AT81" i="21"/>
  <c r="B81" i="21"/>
  <c r="AZ81" i="21"/>
  <c r="L81" i="21"/>
  <c r="V81" i="21"/>
  <c r="BF81" i="21"/>
  <c r="A82" i="21"/>
  <c r="E80" i="21"/>
  <c r="D80" i="21"/>
  <c r="BD76" i="21"/>
  <c r="AX76" i="21"/>
  <c r="BA76" i="21"/>
  <c r="BB76" i="21" s="1"/>
  <c r="AH78" i="21"/>
  <c r="O80" i="21"/>
  <c r="N80" i="21"/>
  <c r="R79" i="21"/>
  <c r="S79" i="21"/>
  <c r="P79" i="21"/>
  <c r="AU80" i="21"/>
  <c r="BX80" i="21"/>
  <c r="BY80" i="21" s="1"/>
  <c r="BT80" i="21"/>
  <c r="BR80" i="21"/>
  <c r="BS80" i="21" s="1"/>
  <c r="CA80" i="21"/>
  <c r="CB80" i="21" s="1"/>
  <c r="CH79" i="21"/>
  <c r="CG79" i="21"/>
  <c r="CJ79" i="21" s="1"/>
  <c r="T79" i="21"/>
  <c r="U79" i="21" s="1"/>
  <c r="Q79" i="21"/>
  <c r="AD79" i="21"/>
  <c r="AE79" i="21" s="1"/>
  <c r="AA79" i="21"/>
  <c r="AG79" i="21" s="1"/>
  <c r="CG78" i="21"/>
  <c r="CH78" i="21"/>
  <c r="AG78" i="21"/>
  <c r="AB79" i="21"/>
  <c r="Z79" i="21"/>
  <c r="AC79" i="21"/>
  <c r="J79" i="21"/>
  <c r="K79" i="21" s="1"/>
  <c r="G79" i="21"/>
  <c r="Y80" i="21"/>
  <c r="X80" i="21"/>
  <c r="AM78" i="21"/>
  <c r="AN78" i="21" s="1"/>
  <c r="BP78" i="21" s="1"/>
  <c r="BU78" i="21" s="1"/>
  <c r="AL78" i="21"/>
  <c r="H79" i="21"/>
  <c r="I79" i="21"/>
  <c r="F79" i="21"/>
  <c r="AX75" i="21"/>
  <c r="BD75" i="21"/>
  <c r="BA75" i="21"/>
  <c r="BB75" i="21" s="1"/>
  <c r="BI75" i="21"/>
  <c r="BK75" i="21" s="1"/>
  <c r="AI76" i="20"/>
  <c r="AK76" i="20"/>
  <c r="G78" i="20"/>
  <c r="J78" i="20"/>
  <c r="K78" i="20" s="1"/>
  <c r="AU79" i="20"/>
  <c r="BT79" i="20"/>
  <c r="CA79" i="20"/>
  <c r="CB79" i="20" s="1"/>
  <c r="BX79" i="20"/>
  <c r="BY79" i="20" s="1"/>
  <c r="BR79" i="20"/>
  <c r="BS79" i="20" s="1"/>
  <c r="AH77" i="20"/>
  <c r="AK77" i="20" s="1"/>
  <c r="AC78" i="20"/>
  <c r="AB78" i="20"/>
  <c r="Z78" i="20"/>
  <c r="CD78" i="20"/>
  <c r="CE78" i="20" s="1"/>
  <c r="CF78" i="20" s="1"/>
  <c r="BD74" i="20"/>
  <c r="AX74" i="20"/>
  <c r="BG74" i="20"/>
  <c r="BH74" i="20" s="1"/>
  <c r="BI74" i="20" s="1"/>
  <c r="BK74" i="20" s="1"/>
  <c r="BA74" i="20"/>
  <c r="BB74" i="20" s="1"/>
  <c r="AL77" i="20"/>
  <c r="AM77" i="20"/>
  <c r="AN77" i="20" s="1"/>
  <c r="BP77" i="20" s="1"/>
  <c r="BU77" i="20" s="1"/>
  <c r="I78" i="20"/>
  <c r="F78" i="20"/>
  <c r="H78" i="20"/>
  <c r="O79" i="20"/>
  <c r="N79" i="20"/>
  <c r="BD75" i="20"/>
  <c r="AX75" i="20"/>
  <c r="BA75" i="20"/>
  <c r="BB75" i="20" s="1"/>
  <c r="BG75" i="20"/>
  <c r="BH75" i="20" s="1"/>
  <c r="BI75" i="20" s="1"/>
  <c r="BK75" i="20" s="1"/>
  <c r="X79" i="20"/>
  <c r="Y79" i="20"/>
  <c r="CL76" i="20"/>
  <c r="CR76" i="20"/>
  <c r="CS76" i="20" s="1"/>
  <c r="AA78" i="20"/>
  <c r="AG78" i="20" s="1"/>
  <c r="AD78" i="20"/>
  <c r="AE78" i="20" s="1"/>
  <c r="S78" i="20"/>
  <c r="R78" i="20"/>
  <c r="P78" i="20"/>
  <c r="Q78" i="20"/>
  <c r="T78" i="20"/>
  <c r="U78" i="20" s="1"/>
  <c r="BF80" i="20"/>
  <c r="L80" i="20"/>
  <c r="AT80" i="20"/>
  <c r="AZ80" i="20"/>
  <c r="V80" i="20"/>
  <c r="B80" i="20"/>
  <c r="A81" i="20"/>
  <c r="D79" i="20"/>
  <c r="E79" i="20"/>
  <c r="CH77" i="20"/>
  <c r="CG77" i="20"/>
  <c r="CJ77" i="20" s="1"/>
  <c r="CK77" i="20" s="1"/>
  <c r="AC80" i="21" l="1"/>
  <c r="AB80" i="21"/>
  <c r="Z80" i="21"/>
  <c r="AM79" i="21"/>
  <c r="AN79" i="21" s="1"/>
  <c r="BP79" i="21" s="1"/>
  <c r="BU79" i="21" s="1"/>
  <c r="AL79" i="21"/>
  <c r="D81" i="21"/>
  <c r="E81" i="21"/>
  <c r="CA81" i="21"/>
  <c r="CB81" i="21" s="1"/>
  <c r="BT81" i="21"/>
  <c r="BX81" i="21"/>
  <c r="BY81" i="21" s="1"/>
  <c r="AU81" i="21"/>
  <c r="BR81" i="21"/>
  <c r="BS81" i="21" s="1"/>
  <c r="CD81" i="21" s="1"/>
  <c r="CE81" i="21" s="1"/>
  <c r="AH79" i="21"/>
  <c r="AK79" i="21" s="1"/>
  <c r="AX77" i="21"/>
  <c r="BI77" i="21"/>
  <c r="BK77" i="21" s="1"/>
  <c r="CK79" i="21"/>
  <c r="G80" i="21"/>
  <c r="J80" i="21"/>
  <c r="K80" i="21" s="1"/>
  <c r="Q80" i="21"/>
  <c r="T80" i="21"/>
  <c r="U80" i="21" s="1"/>
  <c r="H80" i="21"/>
  <c r="I80" i="21"/>
  <c r="F80" i="21"/>
  <c r="AK78" i="21"/>
  <c r="AI78" i="21"/>
  <c r="S80" i="21"/>
  <c r="R80" i="21"/>
  <c r="P80" i="21"/>
  <c r="BF82" i="21"/>
  <c r="V82" i="21"/>
  <c r="AZ82" i="21"/>
  <c r="AT82" i="21"/>
  <c r="B82" i="21"/>
  <c r="L82" i="21"/>
  <c r="A83" i="21"/>
  <c r="CD80" i="21"/>
  <c r="CE80" i="21" s="1"/>
  <c r="CF80" i="21" s="1"/>
  <c r="X81" i="21"/>
  <c r="Y81" i="21"/>
  <c r="AA80" i="21"/>
  <c r="AG80" i="21" s="1"/>
  <c r="AD80" i="21"/>
  <c r="AE80" i="21" s="1"/>
  <c r="CJ78" i="21"/>
  <c r="CK78" i="21" s="1"/>
  <c r="BI76" i="21"/>
  <c r="BK76" i="21" s="1"/>
  <c r="O81" i="21"/>
  <c r="N81" i="21"/>
  <c r="Q79" i="20"/>
  <c r="T79" i="20"/>
  <c r="U79" i="20" s="1"/>
  <c r="CG78" i="20"/>
  <c r="CH78" i="20"/>
  <c r="O80" i="20"/>
  <c r="N80" i="20"/>
  <c r="AH78" i="20"/>
  <c r="AI78" i="20" s="1"/>
  <c r="AA79" i="20"/>
  <c r="AG79" i="20" s="1"/>
  <c r="AD79" i="20"/>
  <c r="AE79" i="20" s="1"/>
  <c r="AI77" i="20"/>
  <c r="AQ76" i="20"/>
  <c r="AR76" i="20" s="1"/>
  <c r="AJ76" i="20"/>
  <c r="AW76" i="20"/>
  <c r="R79" i="20"/>
  <c r="S79" i="20"/>
  <c r="P79" i="20"/>
  <c r="Z79" i="20"/>
  <c r="AC79" i="20"/>
  <c r="AB79" i="20"/>
  <c r="AM78" i="20"/>
  <c r="AN78" i="20" s="1"/>
  <c r="BP78" i="20" s="1"/>
  <c r="BU78" i="20" s="1"/>
  <c r="AL78" i="20"/>
  <c r="I79" i="20"/>
  <c r="H79" i="20"/>
  <c r="F79" i="20"/>
  <c r="G79" i="20"/>
  <c r="J79" i="20"/>
  <c r="K79" i="20" s="1"/>
  <c r="CD79" i="20"/>
  <c r="CE79" i="20" s="1"/>
  <c r="CF79" i="20" s="1"/>
  <c r="X80" i="20"/>
  <c r="Y80" i="20"/>
  <c r="BX80" i="20"/>
  <c r="BY80" i="20" s="1"/>
  <c r="BT80" i="20"/>
  <c r="AU80" i="20"/>
  <c r="BR80" i="20"/>
  <c r="BS80" i="20" s="1"/>
  <c r="CA80" i="20"/>
  <c r="CB80" i="20" s="1"/>
  <c r="CR77" i="20"/>
  <c r="CS77" i="20" s="1"/>
  <c r="CL77" i="20"/>
  <c r="BF81" i="20"/>
  <c r="AT81" i="20"/>
  <c r="L81" i="20"/>
  <c r="AZ81" i="20"/>
  <c r="V81" i="20"/>
  <c r="B81" i="20"/>
  <c r="A82" i="20"/>
  <c r="D80" i="20"/>
  <c r="E80" i="20"/>
  <c r="T81" i="21" l="1"/>
  <c r="U81" i="21" s="1"/>
  <c r="Q81" i="21"/>
  <c r="I81" i="21"/>
  <c r="H81" i="21"/>
  <c r="F81" i="21"/>
  <c r="AZ83" i="21"/>
  <c r="L83" i="21"/>
  <c r="AT83" i="21"/>
  <c r="BF83" i="21"/>
  <c r="V83" i="21"/>
  <c r="B83" i="21"/>
  <c r="A84" i="21"/>
  <c r="AQ78" i="21"/>
  <c r="AR78" i="21" s="1"/>
  <c r="AJ78" i="21"/>
  <c r="AW78" i="21"/>
  <c r="CH80" i="21"/>
  <c r="CG80" i="21"/>
  <c r="CJ80" i="21" s="1"/>
  <c r="CK80" i="21" s="1"/>
  <c r="CL79" i="21"/>
  <c r="CR79" i="21"/>
  <c r="CS79" i="21" s="1"/>
  <c r="P81" i="21"/>
  <c r="S81" i="21"/>
  <c r="R81" i="21"/>
  <c r="J81" i="21"/>
  <c r="K81" i="21" s="1"/>
  <c r="G81" i="21"/>
  <c r="O82" i="21"/>
  <c r="N82" i="21"/>
  <c r="CR78" i="21"/>
  <c r="CS78" i="21" s="1"/>
  <c r="CL78" i="21"/>
  <c r="E82" i="21"/>
  <c r="D82" i="21"/>
  <c r="BR82" i="21"/>
  <c r="BS82" i="21" s="1"/>
  <c r="CA82" i="21"/>
  <c r="CB82" i="21" s="1"/>
  <c r="BT82" i="21"/>
  <c r="AU82" i="21"/>
  <c r="BX82" i="21"/>
  <c r="BY82" i="21" s="1"/>
  <c r="CF81" i="21"/>
  <c r="AK80" i="21"/>
  <c r="AI80" i="21"/>
  <c r="AI79" i="21"/>
  <c r="AC81" i="21"/>
  <c r="AB81" i="21"/>
  <c r="Z81" i="21"/>
  <c r="X82" i="21"/>
  <c r="Y82" i="21"/>
  <c r="AA81" i="21"/>
  <c r="AD81" i="21"/>
  <c r="AE81" i="21" s="1"/>
  <c r="AL80" i="21"/>
  <c r="AM80" i="21"/>
  <c r="AN80" i="21" s="1"/>
  <c r="BP80" i="21" s="1"/>
  <c r="BU80" i="21" s="1"/>
  <c r="AH80" i="21"/>
  <c r="AQ78" i="20"/>
  <c r="AR78" i="20" s="1"/>
  <c r="AJ78" i="20"/>
  <c r="AW78" i="20"/>
  <c r="CD80" i="20"/>
  <c r="CE80" i="20" s="1"/>
  <c r="CF80" i="20" s="1"/>
  <c r="AM79" i="20"/>
  <c r="AN79" i="20" s="1"/>
  <c r="BP79" i="20" s="1"/>
  <c r="BU79" i="20" s="1"/>
  <c r="AL79" i="20"/>
  <c r="AK78" i="20"/>
  <c r="O81" i="20"/>
  <c r="N81" i="20"/>
  <c r="AX76" i="20"/>
  <c r="BD76" i="20"/>
  <c r="BA76" i="20"/>
  <c r="BB76" i="20" s="1"/>
  <c r="BG76" i="20"/>
  <c r="BH76" i="20" s="1"/>
  <c r="BI76" i="20" s="1"/>
  <c r="BK76" i="20" s="1"/>
  <c r="CA81" i="20"/>
  <c r="CB81" i="20" s="1"/>
  <c r="BR81" i="20"/>
  <c r="BS81" i="20" s="1"/>
  <c r="CD81" i="20" s="1"/>
  <c r="CE81" i="20" s="1"/>
  <c r="CF81" i="20" s="1"/>
  <c r="AU81" i="20"/>
  <c r="BX81" i="20"/>
  <c r="BY81" i="20" s="1"/>
  <c r="BT81" i="20"/>
  <c r="AC80" i="20"/>
  <c r="AB80" i="20"/>
  <c r="Z80" i="20"/>
  <c r="CJ78" i="20"/>
  <c r="CK78" i="20" s="1"/>
  <c r="AZ82" i="20"/>
  <c r="AT82" i="20"/>
  <c r="L82" i="20"/>
  <c r="V82" i="20"/>
  <c r="B82" i="20"/>
  <c r="BF82" i="20"/>
  <c r="A83" i="20"/>
  <c r="E81" i="20"/>
  <c r="D81" i="20"/>
  <c r="AA80" i="20"/>
  <c r="AD80" i="20"/>
  <c r="AE80" i="20" s="1"/>
  <c r="AH79" i="20"/>
  <c r="AI79" i="20" s="1"/>
  <c r="AJ77" i="20"/>
  <c r="AQ77" i="20"/>
  <c r="AR77" i="20" s="1"/>
  <c r="AW77" i="20"/>
  <c r="G80" i="20"/>
  <c r="J80" i="20"/>
  <c r="K80" i="20" s="1"/>
  <c r="Y81" i="20"/>
  <c r="X81" i="20"/>
  <c r="Q80" i="20"/>
  <c r="T80" i="20"/>
  <c r="U80" i="20" s="1"/>
  <c r="R80" i="20"/>
  <c r="P80" i="20"/>
  <c r="S80" i="20"/>
  <c r="F80" i="20"/>
  <c r="H80" i="20"/>
  <c r="I80" i="20"/>
  <c r="CH79" i="20"/>
  <c r="CG79" i="20"/>
  <c r="CJ79" i="20" s="1"/>
  <c r="CK79" i="20" s="1"/>
  <c r="J82" i="21" l="1"/>
  <c r="K82" i="21" s="1"/>
  <c r="G82" i="21"/>
  <c r="Y83" i="21"/>
  <c r="X83" i="21"/>
  <c r="AQ80" i="21"/>
  <c r="AR80" i="21" s="1"/>
  <c r="AJ80" i="21"/>
  <c r="AW80" i="21"/>
  <c r="H82" i="21"/>
  <c r="I82" i="21"/>
  <c r="F82" i="21"/>
  <c r="BR83" i="21"/>
  <c r="BS83" i="21" s="1"/>
  <c r="CD83" i="21" s="1"/>
  <c r="CE83" i="21" s="1"/>
  <c r="CF83" i="21" s="1"/>
  <c r="AU83" i="21"/>
  <c r="CA83" i="21"/>
  <c r="CB83" i="21" s="1"/>
  <c r="BX83" i="21"/>
  <c r="BY83" i="21" s="1"/>
  <c r="BT83" i="21"/>
  <c r="AG81" i="21"/>
  <c r="CG81" i="21"/>
  <c r="CH81" i="21"/>
  <c r="CR80" i="21"/>
  <c r="CS80" i="21" s="1"/>
  <c r="CL80" i="21"/>
  <c r="O83" i="21"/>
  <c r="N83" i="21"/>
  <c r="AC82" i="21"/>
  <c r="AB82" i="21"/>
  <c r="Z82" i="21"/>
  <c r="T82" i="21"/>
  <c r="U82" i="21" s="1"/>
  <c r="Q82" i="21"/>
  <c r="AD82" i="21"/>
  <c r="AE82" i="21" s="1"/>
  <c r="AA82" i="21"/>
  <c r="AG82" i="21" s="1"/>
  <c r="S82" i="21"/>
  <c r="R82" i="21"/>
  <c r="P82" i="21"/>
  <c r="BD78" i="21"/>
  <c r="AX78" i="21"/>
  <c r="BA78" i="21"/>
  <c r="BB78" i="21" s="1"/>
  <c r="BI78" i="21"/>
  <c r="BK78" i="21" s="1"/>
  <c r="AL81" i="21"/>
  <c r="AM81" i="21"/>
  <c r="AN81" i="21" s="1"/>
  <c r="BP81" i="21" s="1"/>
  <c r="BU81" i="21" s="1"/>
  <c r="AH81" i="21"/>
  <c r="CD82" i="21"/>
  <c r="CE82" i="21" s="1"/>
  <c r="CF82" i="21" s="1"/>
  <c r="AZ84" i="21"/>
  <c r="B84" i="21"/>
  <c r="BF84" i="21"/>
  <c r="AT84" i="21"/>
  <c r="V84" i="21"/>
  <c r="L84" i="21"/>
  <c r="A85" i="21"/>
  <c r="AQ79" i="21"/>
  <c r="AR79" i="21" s="1"/>
  <c r="AJ79" i="21"/>
  <c r="AW79" i="21"/>
  <c r="E83" i="21"/>
  <c r="D83" i="21"/>
  <c r="AJ79" i="20"/>
  <c r="AQ79" i="20"/>
  <c r="AR79" i="20" s="1"/>
  <c r="AW79" i="20"/>
  <c r="E82" i="20"/>
  <c r="D82" i="20"/>
  <c r="CL79" i="20"/>
  <c r="CR79" i="20"/>
  <c r="CS79" i="20" s="1"/>
  <c r="O82" i="20"/>
  <c r="N82" i="20"/>
  <c r="AB81" i="20"/>
  <c r="Z81" i="20"/>
  <c r="AC81" i="20"/>
  <c r="AK79" i="20"/>
  <c r="BD78" i="20"/>
  <c r="AX78" i="20"/>
  <c r="BA78" i="20"/>
  <c r="BB78" i="20" s="1"/>
  <c r="BG78" i="20"/>
  <c r="BH78" i="20" s="1"/>
  <c r="BI78" i="20" s="1"/>
  <c r="BK78" i="20" s="1"/>
  <c r="S81" i="20"/>
  <c r="R81" i="20"/>
  <c r="P81" i="20"/>
  <c r="Y82" i="20"/>
  <c r="X82" i="20"/>
  <c r="AD81" i="20"/>
  <c r="AE81" i="20" s="1"/>
  <c r="AA81" i="20"/>
  <c r="AG80" i="20"/>
  <c r="AU82" i="20"/>
  <c r="BR82" i="20"/>
  <c r="BS82" i="20" s="1"/>
  <c r="CD82" i="20" s="1"/>
  <c r="CE82" i="20" s="1"/>
  <c r="CF82" i="20" s="1"/>
  <c r="BX82" i="20"/>
  <c r="BY82" i="20" s="1"/>
  <c r="CA82" i="20"/>
  <c r="CB82" i="20" s="1"/>
  <c r="BT82" i="20"/>
  <c r="CL78" i="20"/>
  <c r="CR78" i="20"/>
  <c r="CS78" i="20" s="1"/>
  <c r="AL80" i="20"/>
  <c r="AM80" i="20"/>
  <c r="AN80" i="20" s="1"/>
  <c r="BP80" i="20" s="1"/>
  <c r="BU80" i="20" s="1"/>
  <c r="H81" i="20"/>
  <c r="I81" i="20"/>
  <c r="F81" i="20"/>
  <c r="Q81" i="20"/>
  <c r="T81" i="20"/>
  <c r="U81" i="20" s="1"/>
  <c r="CH81" i="20"/>
  <c r="CG81" i="20"/>
  <c r="CJ81" i="20" s="1"/>
  <c r="CH80" i="20"/>
  <c r="CG80" i="20"/>
  <c r="CJ80" i="20" s="1"/>
  <c r="J81" i="20"/>
  <c r="K81" i="20" s="1"/>
  <c r="G81" i="20"/>
  <c r="AX77" i="20"/>
  <c r="BG77" i="20"/>
  <c r="BH77" i="20" s="1"/>
  <c r="BI77" i="20" s="1"/>
  <c r="BK77" i="20" s="1"/>
  <c r="L83" i="20"/>
  <c r="AT83" i="20"/>
  <c r="BF83" i="20"/>
  <c r="V83" i="20"/>
  <c r="AZ83" i="20"/>
  <c r="B83" i="20"/>
  <c r="A84" i="20"/>
  <c r="AH80" i="20"/>
  <c r="CH83" i="21" l="1"/>
  <c r="CG83" i="21"/>
  <c r="CJ83" i="21" s="1"/>
  <c r="AC83" i="21"/>
  <c r="AB83" i="21"/>
  <c r="Z83" i="21"/>
  <c r="N84" i="21"/>
  <c r="O84" i="21"/>
  <c r="Y84" i="21"/>
  <c r="X84" i="21"/>
  <c r="CJ81" i="21"/>
  <c r="CK81" i="21" s="1"/>
  <c r="BR84" i="21"/>
  <c r="BS84" i="21" s="1"/>
  <c r="BX84" i="21"/>
  <c r="BY84" i="21" s="1"/>
  <c r="AU84" i="21"/>
  <c r="CA84" i="21"/>
  <c r="CB84" i="21" s="1"/>
  <c r="BT84" i="21"/>
  <c r="AI81" i="21"/>
  <c r="AK81" i="21"/>
  <c r="AX80" i="21"/>
  <c r="BD80" i="21"/>
  <c r="BA80" i="21"/>
  <c r="BB80" i="21" s="1"/>
  <c r="G83" i="21"/>
  <c r="J83" i="21"/>
  <c r="K83" i="21" s="1"/>
  <c r="D84" i="21"/>
  <c r="E84" i="21"/>
  <c r="F83" i="21"/>
  <c r="I83" i="21"/>
  <c r="H83" i="21"/>
  <c r="AH82" i="21"/>
  <c r="AX79" i="21"/>
  <c r="BD79" i="21"/>
  <c r="BI79" i="21"/>
  <c r="BK79" i="21" s="1"/>
  <c r="BA79" i="21"/>
  <c r="BB79" i="21" s="1"/>
  <c r="CH82" i="21"/>
  <c r="CG82" i="21"/>
  <c r="CJ82" i="21" s="1"/>
  <c r="T83" i="21"/>
  <c r="U83" i="21" s="1"/>
  <c r="Q83" i="21"/>
  <c r="AD83" i="21"/>
  <c r="AE83" i="21" s="1"/>
  <c r="AA83" i="21"/>
  <c r="S83" i="21"/>
  <c r="R83" i="21"/>
  <c r="P83" i="21"/>
  <c r="AI82" i="21"/>
  <c r="AK82" i="21"/>
  <c r="AM82" i="21"/>
  <c r="AN82" i="21" s="1"/>
  <c r="BP82" i="21" s="1"/>
  <c r="BU82" i="21" s="1"/>
  <c r="AL82" i="21"/>
  <c r="AZ85" i="21"/>
  <c r="V85" i="21"/>
  <c r="L85" i="21"/>
  <c r="B85" i="21"/>
  <c r="AT85" i="21"/>
  <c r="BF85" i="21"/>
  <c r="A86" i="21"/>
  <c r="T82" i="20"/>
  <c r="U82" i="20" s="1"/>
  <c r="Q82" i="20"/>
  <c r="CK80" i="20"/>
  <c r="AG81" i="20"/>
  <c r="H82" i="20"/>
  <c r="F82" i="20"/>
  <c r="I82" i="20"/>
  <c r="CH82" i="20"/>
  <c r="CG82" i="20"/>
  <c r="E83" i="20"/>
  <c r="D83" i="20"/>
  <c r="AK80" i="20"/>
  <c r="AI80" i="20"/>
  <c r="J82" i="20"/>
  <c r="K82" i="20" s="1"/>
  <c r="G82" i="20"/>
  <c r="Y83" i="20"/>
  <c r="X83" i="20"/>
  <c r="Z82" i="20"/>
  <c r="AB82" i="20"/>
  <c r="AC82" i="20"/>
  <c r="O83" i="20"/>
  <c r="N83" i="20"/>
  <c r="AL81" i="20"/>
  <c r="AM81" i="20"/>
  <c r="AN81" i="20" s="1"/>
  <c r="BP81" i="20" s="1"/>
  <c r="BU81" i="20" s="1"/>
  <c r="CK81" i="20" s="1"/>
  <c r="P82" i="20"/>
  <c r="S82" i="20"/>
  <c r="R82" i="20"/>
  <c r="V84" i="20"/>
  <c r="L84" i="20"/>
  <c r="B84" i="20"/>
  <c r="BF84" i="20"/>
  <c r="AZ84" i="20"/>
  <c r="AT84" i="20"/>
  <c r="A85" i="20"/>
  <c r="AA82" i="20"/>
  <c r="AD82" i="20"/>
  <c r="AE82" i="20" s="1"/>
  <c r="BR83" i="20"/>
  <c r="BS83" i="20" s="1"/>
  <c r="CD83" i="20" s="1"/>
  <c r="CE83" i="20" s="1"/>
  <c r="CF83" i="20" s="1"/>
  <c r="CA83" i="20"/>
  <c r="CB83" i="20" s="1"/>
  <c r="AU83" i="20"/>
  <c r="BX83" i="20"/>
  <c r="BY83" i="20" s="1"/>
  <c r="BT83" i="20"/>
  <c r="AH81" i="20"/>
  <c r="BD79" i="20"/>
  <c r="AX79" i="20"/>
  <c r="BG79" i="20"/>
  <c r="BH79" i="20" s="1"/>
  <c r="BI79" i="20" s="1"/>
  <c r="BK79" i="20" s="1"/>
  <c r="BA79" i="20"/>
  <c r="BB79" i="20" s="1"/>
  <c r="CR81" i="21" l="1"/>
  <c r="CS81" i="21" s="1"/>
  <c r="CL81" i="21"/>
  <c r="CK82" i="21"/>
  <c r="AD84" i="21"/>
  <c r="AE84" i="21" s="1"/>
  <c r="AA84" i="21"/>
  <c r="I84" i="21"/>
  <c r="F84" i="21"/>
  <c r="H84" i="21"/>
  <c r="AC84" i="21"/>
  <c r="AB84" i="21"/>
  <c r="Z84" i="21"/>
  <c r="BF86" i="21"/>
  <c r="B86" i="21"/>
  <c r="L86" i="21"/>
  <c r="AT86" i="21"/>
  <c r="V86" i="21"/>
  <c r="A87" i="21"/>
  <c r="AJ82" i="21"/>
  <c r="AQ82" i="21"/>
  <c r="AR82" i="21" s="1"/>
  <c r="AW82" i="21"/>
  <c r="G84" i="21"/>
  <c r="J84" i="21"/>
  <c r="K84" i="21" s="1"/>
  <c r="AJ81" i="21"/>
  <c r="AQ81" i="21"/>
  <c r="AR81" i="21" s="1"/>
  <c r="AW81" i="21"/>
  <c r="S84" i="21"/>
  <c r="R84" i="21"/>
  <c r="P84" i="21"/>
  <c r="T84" i="21"/>
  <c r="U84" i="21" s="1"/>
  <c r="Q84" i="21"/>
  <c r="AU85" i="21"/>
  <c r="CA85" i="21"/>
  <c r="CB85" i="21" s="1"/>
  <c r="BX85" i="21"/>
  <c r="BY85" i="21" s="1"/>
  <c r="BT85" i="21"/>
  <c r="BR85" i="21"/>
  <c r="BS85" i="21" s="1"/>
  <c r="CD85" i="21" s="1"/>
  <c r="CE85" i="21" s="1"/>
  <c r="AM83" i="21"/>
  <c r="AN83" i="21" s="1"/>
  <c r="BP83" i="21" s="1"/>
  <c r="BU83" i="21" s="1"/>
  <c r="AL83" i="21"/>
  <c r="D85" i="21"/>
  <c r="E85" i="21"/>
  <c r="N85" i="21"/>
  <c r="O85" i="21"/>
  <c r="AG83" i="21"/>
  <c r="BI80" i="21"/>
  <c r="BK80" i="21" s="1"/>
  <c r="AH83" i="21"/>
  <c r="X85" i="21"/>
  <c r="Y85" i="21"/>
  <c r="CK83" i="21"/>
  <c r="CD84" i="21"/>
  <c r="CE84" i="21" s="1"/>
  <c r="CF84" i="21" s="1"/>
  <c r="CR81" i="20"/>
  <c r="CS81" i="20" s="1"/>
  <c r="CL81" i="20"/>
  <c r="AG82" i="20"/>
  <c r="AC83" i="20"/>
  <c r="AB83" i="20"/>
  <c r="Z83" i="20"/>
  <c r="AM82" i="20"/>
  <c r="AN82" i="20" s="1"/>
  <c r="BP82" i="20" s="1"/>
  <c r="BU82" i="20" s="1"/>
  <c r="AL82" i="20"/>
  <c r="AU84" i="20"/>
  <c r="CA84" i="20"/>
  <c r="CB84" i="20" s="1"/>
  <c r="BX84" i="20"/>
  <c r="BY84" i="20" s="1"/>
  <c r="BR84" i="20"/>
  <c r="BS84" i="20" s="1"/>
  <c r="CD84" i="20" s="1"/>
  <c r="CE84" i="20" s="1"/>
  <c r="CF84" i="20" s="1"/>
  <c r="BT84" i="20"/>
  <c r="Q83" i="20"/>
  <c r="T83" i="20"/>
  <c r="U83" i="20" s="1"/>
  <c r="CG83" i="20"/>
  <c r="CH83" i="20"/>
  <c r="AD83" i="20"/>
  <c r="AE83" i="20" s="1"/>
  <c r="AA83" i="20"/>
  <c r="AG83" i="20" s="1"/>
  <c r="AZ85" i="20"/>
  <c r="L85" i="20"/>
  <c r="BF85" i="20"/>
  <c r="AT85" i="20"/>
  <c r="B85" i="20"/>
  <c r="V85" i="20"/>
  <c r="A86" i="20"/>
  <c r="AQ80" i="20"/>
  <c r="AR80" i="20" s="1"/>
  <c r="AJ80" i="20"/>
  <c r="AW80" i="20"/>
  <c r="S83" i="20"/>
  <c r="R83" i="20"/>
  <c r="P83" i="20"/>
  <c r="AH82" i="20"/>
  <c r="I83" i="20"/>
  <c r="F83" i="20"/>
  <c r="H83" i="20"/>
  <c r="AK81" i="20"/>
  <c r="AI81" i="20"/>
  <c r="E84" i="20"/>
  <c r="D84" i="20"/>
  <c r="J83" i="20"/>
  <c r="K83" i="20" s="1"/>
  <c r="G83" i="20"/>
  <c r="CL80" i="20"/>
  <c r="CR80" i="20"/>
  <c r="CS80" i="20" s="1"/>
  <c r="O84" i="20"/>
  <c r="N84" i="20"/>
  <c r="X84" i="20"/>
  <c r="Y84" i="20"/>
  <c r="CJ82" i="20"/>
  <c r="S85" i="21" l="1"/>
  <c r="R85" i="21"/>
  <c r="P85" i="21"/>
  <c r="N86" i="21"/>
  <c r="O86" i="21"/>
  <c r="T85" i="21"/>
  <c r="U85" i="21" s="1"/>
  <c r="Q85" i="21"/>
  <c r="D86" i="21"/>
  <c r="E86" i="21"/>
  <c r="CR82" i="21"/>
  <c r="CS82" i="21" s="1"/>
  <c r="CL82" i="21"/>
  <c r="CG84" i="21"/>
  <c r="CH84" i="21"/>
  <c r="H85" i="21"/>
  <c r="F85" i="21"/>
  <c r="I85" i="21"/>
  <c r="J85" i="21"/>
  <c r="K85" i="21" s="1"/>
  <c r="G85" i="21"/>
  <c r="AM84" i="21"/>
  <c r="AN84" i="21" s="1"/>
  <c r="BP84" i="21" s="1"/>
  <c r="BU84" i="21" s="1"/>
  <c r="AL84" i="21"/>
  <c r="CR83" i="21"/>
  <c r="CS83" i="21" s="1"/>
  <c r="CL83" i="21"/>
  <c r="AX82" i="21"/>
  <c r="BD82" i="21"/>
  <c r="BA82" i="21"/>
  <c r="BB82" i="21" s="1"/>
  <c r="Z85" i="21"/>
  <c r="AC85" i="21"/>
  <c r="AH85" i="21" s="1"/>
  <c r="AB85" i="21"/>
  <c r="AH84" i="21"/>
  <c r="AD85" i="21"/>
  <c r="AE85" i="21" s="1"/>
  <c r="AA85" i="21"/>
  <c r="CF85" i="21"/>
  <c r="AT87" i="21"/>
  <c r="BF87" i="21"/>
  <c r="V87" i="21"/>
  <c r="AZ87" i="21"/>
  <c r="L87" i="21"/>
  <c r="B87" i="21"/>
  <c r="A88" i="21"/>
  <c r="Y86" i="21"/>
  <c r="X86" i="21"/>
  <c r="AI83" i="21"/>
  <c r="AK83" i="21"/>
  <c r="BD81" i="21"/>
  <c r="AX81" i="21"/>
  <c r="BI81" i="21"/>
  <c r="BK81" i="21" s="1"/>
  <c r="BA81" i="21"/>
  <c r="BB81" i="21" s="1"/>
  <c r="BX86" i="21"/>
  <c r="BY86" i="21" s="1"/>
  <c r="BT86" i="21"/>
  <c r="AU86" i="21"/>
  <c r="CA86" i="21"/>
  <c r="CB86" i="21" s="1"/>
  <c r="BR86" i="21"/>
  <c r="BS86" i="21" s="1"/>
  <c r="CD86" i="21" s="1"/>
  <c r="CE86" i="21" s="1"/>
  <c r="CF86" i="21" s="1"/>
  <c r="AG84" i="21"/>
  <c r="S84" i="20"/>
  <c r="R84" i="20"/>
  <c r="P84" i="20"/>
  <c r="CH84" i="20"/>
  <c r="CG84" i="20"/>
  <c r="CJ84" i="20" s="1"/>
  <c r="AI82" i="20"/>
  <c r="AK82" i="20"/>
  <c r="CJ83" i="20"/>
  <c r="CK83" i="20" s="1"/>
  <c r="AM83" i="20"/>
  <c r="AN83" i="20" s="1"/>
  <c r="BP83" i="20" s="1"/>
  <c r="BU83" i="20" s="1"/>
  <c r="AL83" i="20"/>
  <c r="Y85" i="20"/>
  <c r="X85" i="20"/>
  <c r="E85" i="20"/>
  <c r="D85" i="20"/>
  <c r="G84" i="20"/>
  <c r="J84" i="20"/>
  <c r="K84" i="20" s="1"/>
  <c r="BR85" i="20"/>
  <c r="BS85" i="20" s="1"/>
  <c r="CD85" i="20" s="1"/>
  <c r="CE85" i="20" s="1"/>
  <c r="CF85" i="20" s="1"/>
  <c r="BX85" i="20"/>
  <c r="BY85" i="20" s="1"/>
  <c r="BT85" i="20"/>
  <c r="AU85" i="20"/>
  <c r="CA85" i="20"/>
  <c r="CB85" i="20" s="1"/>
  <c r="AH83" i="20"/>
  <c r="AI83" i="20" s="1"/>
  <c r="F84" i="20"/>
  <c r="H84" i="20"/>
  <c r="I84" i="20"/>
  <c r="AB84" i="20"/>
  <c r="AC84" i="20"/>
  <c r="AH84" i="20" s="1"/>
  <c r="Z84" i="20"/>
  <c r="O85" i="20"/>
  <c r="N85" i="20"/>
  <c r="Q84" i="20"/>
  <c r="T84" i="20"/>
  <c r="U84" i="20" s="1"/>
  <c r="L86" i="20"/>
  <c r="AT86" i="20"/>
  <c r="BF86" i="20"/>
  <c r="B86" i="20"/>
  <c r="V86" i="20"/>
  <c r="A87" i="20"/>
  <c r="CK82" i="20"/>
  <c r="AD84" i="20"/>
  <c r="AE84" i="20" s="1"/>
  <c r="AA84" i="20"/>
  <c r="AJ81" i="20"/>
  <c r="AQ81" i="20"/>
  <c r="AR81" i="20" s="1"/>
  <c r="AW81" i="20"/>
  <c r="BD80" i="20"/>
  <c r="AX80" i="20"/>
  <c r="BA80" i="20"/>
  <c r="BB80" i="20" s="1"/>
  <c r="BG80" i="20"/>
  <c r="BH80" i="20" s="1"/>
  <c r="BI80" i="20" s="1"/>
  <c r="BK80" i="20" s="1"/>
  <c r="AM85" i="21" l="1"/>
  <c r="AN85" i="21" s="1"/>
  <c r="BP85" i="21" s="1"/>
  <c r="BU85" i="21" s="1"/>
  <c r="AL85" i="21"/>
  <c r="Y87" i="21"/>
  <c r="X87" i="21"/>
  <c r="AK84" i="21"/>
  <c r="AI84" i="21"/>
  <c r="BI82" i="21"/>
  <c r="BK82" i="21" s="1"/>
  <c r="AJ83" i="21"/>
  <c r="AQ83" i="21"/>
  <c r="AR83" i="21" s="1"/>
  <c r="AW83" i="21"/>
  <c r="R86" i="21"/>
  <c r="S86" i="21"/>
  <c r="P86" i="21"/>
  <c r="AA86" i="21"/>
  <c r="AD86" i="21"/>
  <c r="AE86" i="21" s="1"/>
  <c r="CH85" i="21"/>
  <c r="CG85" i="21"/>
  <c r="CJ85" i="21" s="1"/>
  <c r="Q86" i="21"/>
  <c r="T86" i="21"/>
  <c r="U86" i="21" s="1"/>
  <c r="O87" i="21"/>
  <c r="N87" i="21"/>
  <c r="H86" i="21"/>
  <c r="F86" i="21"/>
  <c r="I86" i="21"/>
  <c r="G86" i="21"/>
  <c r="J86" i="21"/>
  <c r="K86" i="21" s="1"/>
  <c r="CH86" i="21"/>
  <c r="CG86" i="21"/>
  <c r="CJ86" i="21" s="1"/>
  <c r="CA87" i="21"/>
  <c r="CB87" i="21" s="1"/>
  <c r="BX87" i="21"/>
  <c r="BY87" i="21" s="1"/>
  <c r="BR87" i="21"/>
  <c r="BS87" i="21" s="1"/>
  <c r="CD87" i="21" s="1"/>
  <c r="CE87" i="21" s="1"/>
  <c r="CF87" i="21" s="1"/>
  <c r="AU87" i="21"/>
  <c r="BT87" i="21"/>
  <c r="AC86" i="21"/>
  <c r="AB86" i="21"/>
  <c r="Z86" i="21"/>
  <c r="AG85" i="21"/>
  <c r="V88" i="21"/>
  <c r="AT88" i="21"/>
  <c r="L88" i="21"/>
  <c r="AZ88" i="21"/>
  <c r="BF88" i="21"/>
  <c r="B88" i="21"/>
  <c r="A89" i="21"/>
  <c r="CJ84" i="21"/>
  <c r="CK84" i="21" s="1"/>
  <c r="E87" i="21"/>
  <c r="D87" i="21"/>
  <c r="AJ83" i="20"/>
  <c r="AQ83" i="20"/>
  <c r="AR83" i="20" s="1"/>
  <c r="AW83" i="20"/>
  <c r="CR83" i="20"/>
  <c r="CS83" i="20" s="1"/>
  <c r="CL83" i="20"/>
  <c r="G85" i="20"/>
  <c r="J85" i="20"/>
  <c r="K85" i="20" s="1"/>
  <c r="AA85" i="20"/>
  <c r="AG85" i="20" s="1"/>
  <c r="AD85" i="20"/>
  <c r="AE85" i="20" s="1"/>
  <c r="CR82" i="20"/>
  <c r="CS82" i="20" s="1"/>
  <c r="CL82" i="20"/>
  <c r="AB85" i="20"/>
  <c r="AC85" i="20"/>
  <c r="Z85" i="20"/>
  <c r="CH85" i="20"/>
  <c r="CG85" i="20"/>
  <c r="CJ85" i="20" s="1"/>
  <c r="AL84" i="20"/>
  <c r="AM84" i="20"/>
  <c r="AN84" i="20" s="1"/>
  <c r="BP84" i="20" s="1"/>
  <c r="BU84" i="20" s="1"/>
  <c r="CK84" i="20" s="1"/>
  <c r="O86" i="20"/>
  <c r="N86" i="20"/>
  <c r="H85" i="20"/>
  <c r="I85" i="20"/>
  <c r="F85" i="20"/>
  <c r="P85" i="20"/>
  <c r="R85" i="20"/>
  <c r="S85" i="20"/>
  <c r="AK83" i="20"/>
  <c r="X86" i="20"/>
  <c r="Y86" i="20"/>
  <c r="BD81" i="20"/>
  <c r="AX81" i="20"/>
  <c r="BG81" i="20"/>
  <c r="BH81" i="20" s="1"/>
  <c r="BI81" i="20" s="1"/>
  <c r="BK81" i="20" s="1"/>
  <c r="BA81" i="20"/>
  <c r="BB81" i="20" s="1"/>
  <c r="E86" i="20"/>
  <c r="D86" i="20"/>
  <c r="AJ82" i="20"/>
  <c r="AQ82" i="20"/>
  <c r="AR82" i="20" s="1"/>
  <c r="AW82" i="20"/>
  <c r="CA86" i="20"/>
  <c r="CB86" i="20" s="1"/>
  <c r="BT86" i="20"/>
  <c r="BX86" i="20"/>
  <c r="BY86" i="20" s="1"/>
  <c r="BR86" i="20"/>
  <c r="BS86" i="20" s="1"/>
  <c r="CD86" i="20" s="1"/>
  <c r="CE86" i="20" s="1"/>
  <c r="CF86" i="20" s="1"/>
  <c r="AU86" i="20"/>
  <c r="AG84" i="20"/>
  <c r="Q85" i="20"/>
  <c r="T85" i="20"/>
  <c r="U85" i="20" s="1"/>
  <c r="AT87" i="20"/>
  <c r="BF87" i="20"/>
  <c r="B87" i="20"/>
  <c r="AZ87" i="20"/>
  <c r="V87" i="20"/>
  <c r="L87" i="20"/>
  <c r="A88" i="20"/>
  <c r="CG87" i="21" l="1"/>
  <c r="CH87" i="21"/>
  <c r="X88" i="21"/>
  <c r="Y88" i="21"/>
  <c r="I87" i="21"/>
  <c r="H87" i="21"/>
  <c r="F87" i="21"/>
  <c r="L89" i="21"/>
  <c r="AZ89" i="21"/>
  <c r="V89" i="21"/>
  <c r="BF89" i="21"/>
  <c r="AT89" i="21"/>
  <c r="B89" i="21"/>
  <c r="A90" i="21"/>
  <c r="S87" i="21"/>
  <c r="R87" i="21"/>
  <c r="P87" i="21"/>
  <c r="AX83" i="21"/>
  <c r="BD83" i="21"/>
  <c r="BI83" i="21"/>
  <c r="BK83" i="21" s="1"/>
  <c r="BA83" i="21"/>
  <c r="BB83" i="21" s="1"/>
  <c r="G87" i="21"/>
  <c r="J87" i="21"/>
  <c r="K87" i="21" s="1"/>
  <c r="AI85" i="21"/>
  <c r="AK85" i="21"/>
  <c r="CR84" i="21"/>
  <c r="CS84" i="21" s="1"/>
  <c r="CL84" i="21"/>
  <c r="AD87" i="21"/>
  <c r="AE87" i="21" s="1"/>
  <c r="AA87" i="21"/>
  <c r="AU88" i="21"/>
  <c r="CA88" i="21"/>
  <c r="CB88" i="21" s="1"/>
  <c r="BT88" i="21"/>
  <c r="BR88" i="21"/>
  <c r="BS88" i="21" s="1"/>
  <c r="CD88" i="21" s="1"/>
  <c r="CE88" i="21" s="1"/>
  <c r="CF88" i="21" s="1"/>
  <c r="BX88" i="21"/>
  <c r="BY88" i="21" s="1"/>
  <c r="T87" i="21"/>
  <c r="U87" i="21" s="1"/>
  <c r="Q87" i="21"/>
  <c r="CK86" i="21"/>
  <c r="CK85" i="21"/>
  <c r="E88" i="21"/>
  <c r="D88" i="21"/>
  <c r="AH86" i="21"/>
  <c r="AL86" i="21"/>
  <c r="AM86" i="21"/>
  <c r="AN86" i="21" s="1"/>
  <c r="BP86" i="21" s="1"/>
  <c r="BU86" i="21" s="1"/>
  <c r="AJ84" i="21"/>
  <c r="AQ84" i="21"/>
  <c r="AR84" i="21" s="1"/>
  <c r="AW84" i="21"/>
  <c r="AG86" i="21"/>
  <c r="O88" i="21"/>
  <c r="N88" i="21"/>
  <c r="AC87" i="21"/>
  <c r="Z87" i="21"/>
  <c r="AB87" i="21"/>
  <c r="CL84" i="20"/>
  <c r="CR84" i="20"/>
  <c r="CS84" i="20" s="1"/>
  <c r="AX82" i="20"/>
  <c r="BD82" i="20"/>
  <c r="BG82" i="20"/>
  <c r="BH82" i="20" s="1"/>
  <c r="BI82" i="20" s="1"/>
  <c r="BK82" i="20" s="1"/>
  <c r="BA82" i="20"/>
  <c r="BB82" i="20" s="1"/>
  <c r="Z86" i="20"/>
  <c r="AB86" i="20"/>
  <c r="AC86" i="20"/>
  <c r="AZ88" i="20"/>
  <c r="AT88" i="20"/>
  <c r="L88" i="20"/>
  <c r="V88" i="20"/>
  <c r="BF88" i="20"/>
  <c r="B88" i="20"/>
  <c r="A89" i="20"/>
  <c r="J86" i="20"/>
  <c r="K86" i="20" s="1"/>
  <c r="G86" i="20"/>
  <c r="O87" i="20"/>
  <c r="N87" i="20"/>
  <c r="Y87" i="20"/>
  <c r="X87" i="20"/>
  <c r="BD83" i="20"/>
  <c r="AX83" i="20"/>
  <c r="BA83" i="20"/>
  <c r="BB83" i="20" s="1"/>
  <c r="BG83" i="20"/>
  <c r="BH83" i="20" s="1"/>
  <c r="BI83" i="20" s="1"/>
  <c r="BK83" i="20" s="1"/>
  <c r="BX87" i="20"/>
  <c r="BY87" i="20" s="1"/>
  <c r="BT87" i="20"/>
  <c r="CA87" i="20"/>
  <c r="CB87" i="20" s="1"/>
  <c r="BR87" i="20"/>
  <c r="BS87" i="20" s="1"/>
  <c r="CD87" i="20" s="1"/>
  <c r="CE87" i="20" s="1"/>
  <c r="CF87" i="20" s="1"/>
  <c r="AU87" i="20"/>
  <c r="R86" i="20"/>
  <c r="P86" i="20"/>
  <c r="S86" i="20"/>
  <c r="AI85" i="20"/>
  <c r="AK85" i="20"/>
  <c r="AL85" i="20"/>
  <c r="AM85" i="20"/>
  <c r="AN85" i="20" s="1"/>
  <c r="BP85" i="20" s="1"/>
  <c r="BU85" i="20" s="1"/>
  <c r="CK85" i="20" s="1"/>
  <c r="F86" i="20"/>
  <c r="I86" i="20"/>
  <c r="H86" i="20"/>
  <c r="D87" i="20"/>
  <c r="E87" i="20"/>
  <c r="AD86" i="20"/>
  <c r="AE86" i="20" s="1"/>
  <c r="AA86" i="20"/>
  <c r="AG86" i="20" s="1"/>
  <c r="AK84" i="20"/>
  <c r="AI84" i="20"/>
  <c r="CG86" i="20"/>
  <c r="CH86" i="20"/>
  <c r="AH85" i="20"/>
  <c r="T86" i="20"/>
  <c r="U86" i="20" s="1"/>
  <c r="Q86" i="20"/>
  <c r="CL86" i="21" l="1"/>
  <c r="CR86" i="21"/>
  <c r="CS86" i="21" s="1"/>
  <c r="BD84" i="21"/>
  <c r="AX84" i="21"/>
  <c r="BA84" i="21"/>
  <c r="BB84" i="21" s="1"/>
  <c r="BI84" i="21"/>
  <c r="BK84" i="21" s="1"/>
  <c r="N89" i="21"/>
  <c r="O89" i="21"/>
  <c r="AH87" i="21"/>
  <c r="AJ85" i="21"/>
  <c r="AQ85" i="21"/>
  <c r="AR85" i="21" s="1"/>
  <c r="AW85" i="21"/>
  <c r="J88" i="21"/>
  <c r="K88" i="21" s="1"/>
  <c r="G88" i="21"/>
  <c r="E89" i="21"/>
  <c r="D89" i="21"/>
  <c r="AA88" i="21"/>
  <c r="AD88" i="21"/>
  <c r="AE88" i="21" s="1"/>
  <c r="Y89" i="21"/>
  <c r="X89" i="21"/>
  <c r="AC88" i="21"/>
  <c r="Z88" i="21"/>
  <c r="AB88" i="21"/>
  <c r="T88" i="21"/>
  <c r="U88" i="21" s="1"/>
  <c r="Q88" i="21"/>
  <c r="S88" i="21"/>
  <c r="R88" i="21"/>
  <c r="P88" i="21"/>
  <c r="I88" i="21"/>
  <c r="H88" i="21"/>
  <c r="F88" i="21"/>
  <c r="AL87" i="21"/>
  <c r="AM87" i="21"/>
  <c r="AN87" i="21" s="1"/>
  <c r="BP87" i="21" s="1"/>
  <c r="BU87" i="21" s="1"/>
  <c r="BR89" i="21"/>
  <c r="BS89" i="21" s="1"/>
  <c r="BX89" i="21"/>
  <c r="BY89" i="21" s="1"/>
  <c r="BT89" i="21"/>
  <c r="AU89" i="21"/>
  <c r="CA89" i="21"/>
  <c r="CB89" i="21" s="1"/>
  <c r="CG88" i="21"/>
  <c r="CH88" i="21"/>
  <c r="AT90" i="21"/>
  <c r="V90" i="21"/>
  <c r="L90" i="21"/>
  <c r="B90" i="21"/>
  <c r="AZ90" i="21"/>
  <c r="BF90" i="21"/>
  <c r="A91" i="21"/>
  <c r="AK86" i="21"/>
  <c r="AI86" i="21"/>
  <c r="CL85" i="21"/>
  <c r="CR85" i="21"/>
  <c r="CS85" i="21" s="1"/>
  <c r="AG87" i="21"/>
  <c r="CJ87" i="21"/>
  <c r="CK87" i="21" s="1"/>
  <c r="CR85" i="20"/>
  <c r="CS85" i="20" s="1"/>
  <c r="CL85" i="20"/>
  <c r="AM86" i="20"/>
  <c r="AN86" i="20" s="1"/>
  <c r="BP86" i="20" s="1"/>
  <c r="BU86" i="20" s="1"/>
  <c r="AL86" i="20"/>
  <c r="AQ85" i="20"/>
  <c r="AR85" i="20" s="1"/>
  <c r="AJ85" i="20"/>
  <c r="AW85" i="20"/>
  <c r="AD87" i="20"/>
  <c r="AE87" i="20" s="1"/>
  <c r="AA87" i="20"/>
  <c r="O88" i="20"/>
  <c r="N88" i="20"/>
  <c r="S87" i="20"/>
  <c r="R87" i="20"/>
  <c r="P87" i="20"/>
  <c r="AH86" i="20"/>
  <c r="AK86" i="20" s="1"/>
  <c r="AT89" i="20"/>
  <c r="BF89" i="20"/>
  <c r="V89" i="20"/>
  <c r="L89" i="20"/>
  <c r="AZ89" i="20"/>
  <c r="B89" i="20"/>
  <c r="A90" i="20"/>
  <c r="I87" i="20"/>
  <c r="H87" i="20"/>
  <c r="F87" i="20"/>
  <c r="Y88" i="20"/>
  <c r="X88" i="20"/>
  <c r="CH87" i="20"/>
  <c r="CG87" i="20"/>
  <c r="CJ87" i="20" s="1"/>
  <c r="AC87" i="20"/>
  <c r="AB87" i="20"/>
  <c r="Z87" i="20"/>
  <c r="BX88" i="20"/>
  <c r="BY88" i="20" s="1"/>
  <c r="BR88" i="20"/>
  <c r="BS88" i="20" s="1"/>
  <c r="CA88" i="20"/>
  <c r="CB88" i="20" s="1"/>
  <c r="AU88" i="20"/>
  <c r="BT88" i="20"/>
  <c r="D88" i="20"/>
  <c r="E88" i="20"/>
  <c r="G87" i="20"/>
  <c r="J87" i="20"/>
  <c r="K87" i="20" s="1"/>
  <c r="CJ86" i="20"/>
  <c r="CK86" i="20" s="1"/>
  <c r="AJ84" i="20"/>
  <c r="AQ84" i="20"/>
  <c r="AR84" i="20" s="1"/>
  <c r="AW84" i="20"/>
  <c r="Q87" i="20"/>
  <c r="T87" i="20"/>
  <c r="U87" i="20" s="1"/>
  <c r="AZ91" i="21" l="1"/>
  <c r="BF91" i="21"/>
  <c r="L91" i="21"/>
  <c r="AT91" i="21"/>
  <c r="B91" i="21"/>
  <c r="V91" i="21"/>
  <c r="A92" i="21"/>
  <c r="AD89" i="21"/>
  <c r="AE89" i="21" s="1"/>
  <c r="AA89" i="21"/>
  <c r="AB89" i="21"/>
  <c r="Z89" i="21"/>
  <c r="AC89" i="21"/>
  <c r="R89" i="21"/>
  <c r="P89" i="21"/>
  <c r="S89" i="21"/>
  <c r="CR87" i="21"/>
  <c r="CS87" i="21" s="1"/>
  <c r="CL87" i="21"/>
  <c r="E90" i="21"/>
  <c r="D90" i="21"/>
  <c r="AG88" i="21"/>
  <c r="Q89" i="21"/>
  <c r="T89" i="21"/>
  <c r="U89" i="21" s="1"/>
  <c r="O90" i="21"/>
  <c r="N90" i="21"/>
  <c r="J89" i="21"/>
  <c r="K89" i="21" s="1"/>
  <c r="G89" i="21"/>
  <c r="AK87" i="21"/>
  <c r="AI87" i="21"/>
  <c r="X90" i="21"/>
  <c r="Y90" i="21"/>
  <c r="CD89" i="21"/>
  <c r="CE89" i="21" s="1"/>
  <c r="CF89" i="21" s="1"/>
  <c r="H89" i="21"/>
  <c r="I89" i="21"/>
  <c r="F89" i="21"/>
  <c r="BX90" i="21"/>
  <c r="BY90" i="21" s="1"/>
  <c r="BT90" i="21"/>
  <c r="BR90" i="21"/>
  <c r="BS90" i="21" s="1"/>
  <c r="CD90" i="21" s="1"/>
  <c r="CE90" i="21" s="1"/>
  <c r="CF90" i="21" s="1"/>
  <c r="AU90" i="21"/>
  <c r="CA90" i="21"/>
  <c r="CB90" i="21" s="1"/>
  <c r="AM88" i="21"/>
  <c r="AN88" i="21" s="1"/>
  <c r="BP88" i="21" s="1"/>
  <c r="BU88" i="21" s="1"/>
  <c r="AL88" i="21"/>
  <c r="AJ86" i="21"/>
  <c r="AQ86" i="21"/>
  <c r="AR86" i="21" s="1"/>
  <c r="AW86" i="21"/>
  <c r="AH88" i="21"/>
  <c r="AX85" i="21"/>
  <c r="BD85" i="21"/>
  <c r="BI85" i="21"/>
  <c r="BK85" i="21" s="1"/>
  <c r="BA85" i="21"/>
  <c r="BB85" i="21" s="1"/>
  <c r="CJ88" i="21"/>
  <c r="BD84" i="20"/>
  <c r="AX84" i="20"/>
  <c r="BG84" i="20"/>
  <c r="BH84" i="20" s="1"/>
  <c r="BI84" i="20" s="1"/>
  <c r="BK84" i="20" s="1"/>
  <c r="BA84" i="20"/>
  <c r="BB84" i="20" s="1"/>
  <c r="AX85" i="20"/>
  <c r="BD85" i="20"/>
  <c r="BG85" i="20"/>
  <c r="BH85" i="20" s="1"/>
  <c r="BI85" i="20" s="1"/>
  <c r="BK85" i="20" s="1"/>
  <c r="BA85" i="20"/>
  <c r="BB85" i="20" s="1"/>
  <c r="CD88" i="20"/>
  <c r="CE88" i="20" s="1"/>
  <c r="CF88" i="20" s="1"/>
  <c r="AD88" i="20"/>
  <c r="AE88" i="20" s="1"/>
  <c r="AA88" i="20"/>
  <c r="Z88" i="20"/>
  <c r="AB88" i="20"/>
  <c r="AC88" i="20"/>
  <c r="F88" i="20"/>
  <c r="I88" i="20"/>
  <c r="H88" i="20"/>
  <c r="G88" i="20"/>
  <c r="J88" i="20"/>
  <c r="K88" i="20" s="1"/>
  <c r="N89" i="20"/>
  <c r="O89" i="20"/>
  <c r="BT89" i="20"/>
  <c r="AU89" i="20"/>
  <c r="BR89" i="20"/>
  <c r="BS89" i="20" s="1"/>
  <c r="CA89" i="20"/>
  <c r="CB89" i="20" s="1"/>
  <c r="BX89" i="20"/>
  <c r="BY89" i="20" s="1"/>
  <c r="CR86" i="20"/>
  <c r="CS86" i="20" s="1"/>
  <c r="CL86" i="20"/>
  <c r="B90" i="20"/>
  <c r="BF90" i="20"/>
  <c r="L90" i="20"/>
  <c r="V90" i="20"/>
  <c r="AZ90" i="20"/>
  <c r="AT90" i="20"/>
  <c r="A91" i="20"/>
  <c r="AM87" i="20"/>
  <c r="AN87" i="20" s="1"/>
  <c r="BP87" i="20" s="1"/>
  <c r="BU87" i="20" s="1"/>
  <c r="CK87" i="20" s="1"/>
  <c r="AL87" i="20"/>
  <c r="D89" i="20"/>
  <c r="E89" i="20"/>
  <c r="AI86" i="20"/>
  <c r="AH87" i="20"/>
  <c r="T88" i="20"/>
  <c r="U88" i="20" s="1"/>
  <c r="Q88" i="20"/>
  <c r="P88" i="20"/>
  <c r="S88" i="20"/>
  <c r="R88" i="20"/>
  <c r="Y89" i="20"/>
  <c r="X89" i="20"/>
  <c r="AG87" i="20"/>
  <c r="J90" i="21" l="1"/>
  <c r="K90" i="21" s="1"/>
  <c r="G90" i="21"/>
  <c r="AX86" i="21"/>
  <c r="BI86" i="21"/>
  <c r="BK86" i="21" s="1"/>
  <c r="T90" i="21"/>
  <c r="U90" i="21" s="1"/>
  <c r="Q90" i="21"/>
  <c r="AT92" i="21"/>
  <c r="B92" i="21"/>
  <c r="BF92" i="21"/>
  <c r="L92" i="21"/>
  <c r="AZ92" i="21"/>
  <c r="V92" i="21"/>
  <c r="A93" i="21"/>
  <c r="P90" i="21"/>
  <c r="R90" i="21"/>
  <c r="S90" i="21"/>
  <c r="X91" i="21"/>
  <c r="Y91" i="21"/>
  <c r="E91" i="21"/>
  <c r="D91" i="21"/>
  <c r="AJ87" i="21"/>
  <c r="AQ87" i="21"/>
  <c r="AR87" i="21" s="1"/>
  <c r="AW87" i="21"/>
  <c r="AM89" i="21"/>
  <c r="AN89" i="21" s="1"/>
  <c r="BP89" i="21" s="1"/>
  <c r="BU89" i="21" s="1"/>
  <c r="AL89" i="21"/>
  <c r="AC90" i="21"/>
  <c r="AB90" i="21"/>
  <c r="Z90" i="21"/>
  <c r="AK88" i="21"/>
  <c r="AI88" i="21"/>
  <c r="AH89" i="21"/>
  <c r="O91" i="21"/>
  <c r="N91" i="21"/>
  <c r="CH90" i="21"/>
  <c r="CG90" i="21"/>
  <c r="CJ90" i="21" s="1"/>
  <c r="I90" i="21"/>
  <c r="H90" i="21"/>
  <c r="F90" i="21"/>
  <c r="AG89" i="21"/>
  <c r="CK88" i="21"/>
  <c r="CH89" i="21"/>
  <c r="CG89" i="21"/>
  <c r="CJ89" i="21" s="1"/>
  <c r="CK89" i="21" s="1"/>
  <c r="AU91" i="21"/>
  <c r="CA91" i="21"/>
  <c r="CB91" i="21" s="1"/>
  <c r="BX91" i="21"/>
  <c r="BY91" i="21" s="1"/>
  <c r="BT91" i="21"/>
  <c r="BR91" i="21"/>
  <c r="BS91" i="21" s="1"/>
  <c r="CD91" i="21" s="1"/>
  <c r="CE91" i="21" s="1"/>
  <c r="CF91" i="21" s="1"/>
  <c r="AA90" i="21"/>
  <c r="AD90" i="21"/>
  <c r="AE90" i="21" s="1"/>
  <c r="CL87" i="20"/>
  <c r="CR87" i="20"/>
  <c r="CS87" i="20" s="1"/>
  <c r="CG88" i="20"/>
  <c r="CH88" i="20"/>
  <c r="BF91" i="20"/>
  <c r="L91" i="20"/>
  <c r="V91" i="20"/>
  <c r="B91" i="20"/>
  <c r="AZ91" i="20"/>
  <c r="AT91" i="20"/>
  <c r="A92" i="20"/>
  <c r="CD89" i="20"/>
  <c r="CE89" i="20" s="1"/>
  <c r="CF89" i="20" s="1"/>
  <c r="AL88" i="20"/>
  <c r="AM88" i="20"/>
  <c r="AN88" i="20" s="1"/>
  <c r="BP88" i="20" s="1"/>
  <c r="BU88" i="20" s="1"/>
  <c r="Y90" i="20"/>
  <c r="X90" i="20"/>
  <c r="O90" i="20"/>
  <c r="N90" i="20"/>
  <c r="AQ86" i="20"/>
  <c r="AR86" i="20" s="1"/>
  <c r="AJ86" i="20"/>
  <c r="AW86" i="20"/>
  <c r="AC89" i="20"/>
  <c r="Z89" i="20"/>
  <c r="AB89" i="20"/>
  <c r="I89" i="20"/>
  <c r="H89" i="20"/>
  <c r="F89" i="20"/>
  <c r="E90" i="20"/>
  <c r="D90" i="20"/>
  <c r="S89" i="20"/>
  <c r="P89" i="20"/>
  <c r="R89" i="20"/>
  <c r="CA90" i="20"/>
  <c r="CB90" i="20" s="1"/>
  <c r="AU90" i="20"/>
  <c r="BR90" i="20"/>
  <c r="BS90" i="20" s="1"/>
  <c r="CD90" i="20" s="1"/>
  <c r="CE90" i="20" s="1"/>
  <c r="CF90" i="20" s="1"/>
  <c r="BX90" i="20"/>
  <c r="BY90" i="20" s="1"/>
  <c r="BT90" i="20"/>
  <c r="AI87" i="20"/>
  <c r="AK87" i="20"/>
  <c r="AH88" i="20"/>
  <c r="AD89" i="20"/>
  <c r="AE89" i="20" s="1"/>
  <c r="AA89" i="20"/>
  <c r="J89" i="20"/>
  <c r="K89" i="20" s="1"/>
  <c r="G89" i="20"/>
  <c r="T89" i="20"/>
  <c r="U89" i="20" s="1"/>
  <c r="Q89" i="20"/>
  <c r="AG88" i="20"/>
  <c r="CL89" i="21" l="1"/>
  <c r="CR89" i="21"/>
  <c r="CS89" i="21" s="1"/>
  <c r="P91" i="21"/>
  <c r="R91" i="21"/>
  <c r="S91" i="21"/>
  <c r="AX87" i="21"/>
  <c r="BD87" i="21"/>
  <c r="BI87" i="21"/>
  <c r="BK87" i="21" s="1"/>
  <c r="BA87" i="21"/>
  <c r="BB87" i="21" s="1"/>
  <c r="AT93" i="21"/>
  <c r="BF93" i="21"/>
  <c r="B93" i="21"/>
  <c r="L93" i="21"/>
  <c r="AZ93" i="21"/>
  <c r="V93" i="21"/>
  <c r="A94" i="21"/>
  <c r="CR88" i="21"/>
  <c r="CS88" i="21" s="1"/>
  <c r="CL88" i="21"/>
  <c r="AQ88" i="21"/>
  <c r="AR88" i="21" s="1"/>
  <c r="AJ88" i="21"/>
  <c r="AW88" i="21"/>
  <c r="X92" i="21"/>
  <c r="Y92" i="21"/>
  <c r="AM90" i="21"/>
  <c r="AN90" i="21" s="1"/>
  <c r="BP90" i="21" s="1"/>
  <c r="BU90" i="21" s="1"/>
  <c r="CK90" i="21" s="1"/>
  <c r="AL90" i="21"/>
  <c r="AG90" i="21"/>
  <c r="AK89" i="21"/>
  <c r="AI89" i="21"/>
  <c r="CG91" i="21"/>
  <c r="CH91" i="21"/>
  <c r="G91" i="21"/>
  <c r="J91" i="21"/>
  <c r="K91" i="21" s="1"/>
  <c r="O92" i="21"/>
  <c r="N92" i="21"/>
  <c r="F91" i="21"/>
  <c r="I91" i="21"/>
  <c r="H91" i="21"/>
  <c r="AH90" i="21"/>
  <c r="Z91" i="21"/>
  <c r="AC91" i="21"/>
  <c r="AH91" i="21" s="1"/>
  <c r="AB91" i="21"/>
  <c r="E92" i="21"/>
  <c r="D92" i="21"/>
  <c r="AA91" i="21"/>
  <c r="AD91" i="21"/>
  <c r="AE91" i="21" s="1"/>
  <c r="BT92" i="21"/>
  <c r="AU92" i="21"/>
  <c r="BR92" i="21"/>
  <c r="BS92" i="21" s="1"/>
  <c r="CA92" i="21"/>
  <c r="CB92" i="21" s="1"/>
  <c r="BX92" i="21"/>
  <c r="BY92" i="21" s="1"/>
  <c r="T91" i="21"/>
  <c r="U91" i="21" s="1"/>
  <c r="Q91" i="21"/>
  <c r="G90" i="20"/>
  <c r="J90" i="20"/>
  <c r="K90" i="20" s="1"/>
  <c r="I90" i="20"/>
  <c r="F90" i="20"/>
  <c r="H90" i="20"/>
  <c r="CH90" i="20"/>
  <c r="CG90" i="20"/>
  <c r="CJ90" i="20" s="1"/>
  <c r="O91" i="20"/>
  <c r="N91" i="20"/>
  <c r="AH89" i="20"/>
  <c r="CJ88" i="20"/>
  <c r="CK88" i="20" s="1"/>
  <c r="AQ87" i="20"/>
  <c r="AR87" i="20" s="1"/>
  <c r="AJ87" i="20"/>
  <c r="AW87" i="20"/>
  <c r="BR91" i="20"/>
  <c r="BS91" i="20" s="1"/>
  <c r="BX91" i="20"/>
  <c r="BY91" i="20" s="1"/>
  <c r="AU91" i="20"/>
  <c r="CA91" i="20"/>
  <c r="CB91" i="20" s="1"/>
  <c r="BT91" i="20"/>
  <c r="Q90" i="20"/>
  <c r="T90" i="20"/>
  <c r="U90" i="20" s="1"/>
  <c r="Y91" i="20"/>
  <c r="X91" i="20"/>
  <c r="AB90" i="20"/>
  <c r="AC90" i="20"/>
  <c r="Z90" i="20"/>
  <c r="CH89" i="20"/>
  <c r="CG89" i="20"/>
  <c r="CJ89" i="20" s="1"/>
  <c r="CK89" i="20" s="1"/>
  <c r="AM89" i="20"/>
  <c r="AN89" i="20" s="1"/>
  <c r="BP89" i="20" s="1"/>
  <c r="BU89" i="20" s="1"/>
  <c r="AL89" i="20"/>
  <c r="P90" i="20"/>
  <c r="S90" i="20"/>
  <c r="R90" i="20"/>
  <c r="D91" i="20"/>
  <c r="E91" i="20"/>
  <c r="AA90" i="20"/>
  <c r="AG90" i="20" s="1"/>
  <c r="AD90" i="20"/>
  <c r="AE90" i="20" s="1"/>
  <c r="AG89" i="20"/>
  <c r="AX86" i="20"/>
  <c r="BG86" i="20"/>
  <c r="BH86" i="20" s="1"/>
  <c r="BI86" i="20" s="1"/>
  <c r="BK86" i="20" s="1"/>
  <c r="AK88" i="20"/>
  <c r="AI88" i="20"/>
  <c r="L92" i="20"/>
  <c r="AZ92" i="20"/>
  <c r="B92" i="20"/>
  <c r="V92" i="20"/>
  <c r="BF92" i="20"/>
  <c r="AT92" i="20"/>
  <c r="A93" i="20"/>
  <c r="CL90" i="21" l="1"/>
  <c r="CR90" i="21"/>
  <c r="CS90" i="21" s="1"/>
  <c r="AM91" i="21"/>
  <c r="AN91" i="21" s="1"/>
  <c r="BP91" i="21" s="1"/>
  <c r="BU91" i="21" s="1"/>
  <c r="AL91" i="21"/>
  <c r="BD88" i="21"/>
  <c r="AX88" i="21"/>
  <c r="BA88" i="21"/>
  <c r="BB88" i="21" s="1"/>
  <c r="BI88" i="21"/>
  <c r="BK88" i="21" s="1"/>
  <c r="CJ91" i="21"/>
  <c r="CK91" i="21" s="1"/>
  <c r="CA93" i="21"/>
  <c r="CB93" i="21" s="1"/>
  <c r="BX93" i="21"/>
  <c r="BY93" i="21" s="1"/>
  <c r="BT93" i="21"/>
  <c r="AU93" i="21"/>
  <c r="BR93" i="21"/>
  <c r="BS93" i="21" s="1"/>
  <c r="CD93" i="21" s="1"/>
  <c r="CE93" i="21" s="1"/>
  <c r="CF93" i="21" s="1"/>
  <c r="AG91" i="21"/>
  <c r="AJ89" i="21"/>
  <c r="AQ89" i="21"/>
  <c r="AR89" i="21" s="1"/>
  <c r="AW89" i="21"/>
  <c r="J92" i="21"/>
  <c r="K92" i="21" s="1"/>
  <c r="G92" i="21"/>
  <c r="AI90" i="21"/>
  <c r="AK90" i="21"/>
  <c r="L94" i="21"/>
  <c r="AZ94" i="21"/>
  <c r="V94" i="21"/>
  <c r="B94" i="21"/>
  <c r="BF94" i="21"/>
  <c r="AT94" i="21"/>
  <c r="A95" i="21"/>
  <c r="H92" i="21"/>
  <c r="F92" i="21"/>
  <c r="I92" i="21"/>
  <c r="T92" i="21"/>
  <c r="U92" i="21" s="1"/>
  <c r="Q92" i="21"/>
  <c r="X93" i="21"/>
  <c r="Y93" i="21"/>
  <c r="R92" i="21"/>
  <c r="P92" i="21"/>
  <c r="S92" i="21"/>
  <c r="CD92" i="21"/>
  <c r="CE92" i="21" s="1"/>
  <c r="CF92" i="21" s="1"/>
  <c r="AC92" i="21"/>
  <c r="AB92" i="21"/>
  <c r="Z92" i="21"/>
  <c r="N93" i="21"/>
  <c r="O93" i="21"/>
  <c r="AD92" i="21"/>
  <c r="AE92" i="21" s="1"/>
  <c r="AA92" i="21"/>
  <c r="AG92" i="21" s="1"/>
  <c r="D93" i="21"/>
  <c r="E93" i="21"/>
  <c r="Y92" i="20"/>
  <c r="X92" i="20"/>
  <c r="I91" i="20"/>
  <c r="H91" i="20"/>
  <c r="F91" i="20"/>
  <c r="G91" i="20"/>
  <c r="J91" i="20"/>
  <c r="K91" i="20" s="1"/>
  <c r="S91" i="20"/>
  <c r="R91" i="20"/>
  <c r="P91" i="20"/>
  <c r="AH90" i="20"/>
  <c r="CD91" i="20"/>
  <c r="CE91" i="20" s="1"/>
  <c r="CF91" i="20" s="1"/>
  <c r="AI90" i="20"/>
  <c r="AK90" i="20"/>
  <c r="O92" i="20"/>
  <c r="N92" i="20"/>
  <c r="AJ88" i="20"/>
  <c r="AQ88" i="20"/>
  <c r="AR88" i="20" s="1"/>
  <c r="AW88" i="20"/>
  <c r="AX87" i="20"/>
  <c r="BD87" i="20"/>
  <c r="BA87" i="20"/>
  <c r="BB87" i="20" s="1"/>
  <c r="BG87" i="20"/>
  <c r="BH87" i="20" s="1"/>
  <c r="BI87" i="20" s="1"/>
  <c r="BK87" i="20" s="1"/>
  <c r="BF93" i="20"/>
  <c r="AZ93" i="20"/>
  <c r="V93" i="20"/>
  <c r="B93" i="20"/>
  <c r="AT93" i="20"/>
  <c r="L93" i="20"/>
  <c r="A94" i="20"/>
  <c r="BT92" i="20"/>
  <c r="BX92" i="20"/>
  <c r="BY92" i="20" s="1"/>
  <c r="BR92" i="20"/>
  <c r="BS92" i="20" s="1"/>
  <c r="AU92" i="20"/>
  <c r="CA92" i="20"/>
  <c r="CB92" i="20" s="1"/>
  <c r="CL89" i="20"/>
  <c r="CR89" i="20"/>
  <c r="CS89" i="20" s="1"/>
  <c r="E92" i="20"/>
  <c r="D92" i="20"/>
  <c r="Q91" i="20"/>
  <c r="T91" i="20"/>
  <c r="U91" i="20" s="1"/>
  <c r="AA91" i="20"/>
  <c r="AD91" i="20"/>
  <c r="AE91" i="20" s="1"/>
  <c r="AC91" i="20"/>
  <c r="AB91" i="20"/>
  <c r="Z91" i="20"/>
  <c r="AK89" i="20"/>
  <c r="AI89" i="20"/>
  <c r="CL88" i="20"/>
  <c r="CR88" i="20"/>
  <c r="CS88" i="20" s="1"/>
  <c r="AM90" i="20"/>
  <c r="AN90" i="20" s="1"/>
  <c r="BP90" i="20" s="1"/>
  <c r="BU90" i="20" s="1"/>
  <c r="CK90" i="20" s="1"/>
  <c r="AL90" i="20"/>
  <c r="AK92" i="21" l="1"/>
  <c r="AI92" i="21"/>
  <c r="BR94" i="21"/>
  <c r="BS94" i="21" s="1"/>
  <c r="CD94" i="21" s="1"/>
  <c r="CE94" i="21" s="1"/>
  <c r="CF94" i="21" s="1"/>
  <c r="AU94" i="21"/>
  <c r="BT94" i="21"/>
  <c r="CA94" i="21"/>
  <c r="CB94" i="21" s="1"/>
  <c r="BX94" i="21"/>
  <c r="BY94" i="21" s="1"/>
  <c r="P93" i="21"/>
  <c r="S93" i="21"/>
  <c r="R93" i="21"/>
  <c r="BD89" i="21"/>
  <c r="AX89" i="21"/>
  <c r="BA89" i="21"/>
  <c r="BB89" i="21" s="1"/>
  <c r="BI89" i="21"/>
  <c r="BK89" i="21" s="1"/>
  <c r="CR91" i="21"/>
  <c r="CS91" i="21" s="1"/>
  <c r="CL91" i="21"/>
  <c r="Z93" i="21"/>
  <c r="AC93" i="21"/>
  <c r="AB93" i="21"/>
  <c r="E94" i="21"/>
  <c r="D94" i="21"/>
  <c r="T93" i="21"/>
  <c r="U93" i="21" s="1"/>
  <c r="Q93" i="21"/>
  <c r="AA93" i="21"/>
  <c r="AD93" i="21"/>
  <c r="AE93" i="21" s="1"/>
  <c r="X94" i="21"/>
  <c r="Y94" i="21"/>
  <c r="AK91" i="21"/>
  <c r="AI91" i="21"/>
  <c r="CG93" i="21"/>
  <c r="CH93" i="21"/>
  <c r="O94" i="21"/>
  <c r="N94" i="21"/>
  <c r="AH92" i="21"/>
  <c r="CH92" i="21"/>
  <c r="CG92" i="21"/>
  <c r="CJ92" i="21" s="1"/>
  <c r="CK92" i="21" s="1"/>
  <c r="AJ90" i="21"/>
  <c r="AQ90" i="21"/>
  <c r="AR90" i="21" s="1"/>
  <c r="AW90" i="21"/>
  <c r="I93" i="21"/>
  <c r="H93" i="21"/>
  <c r="F93" i="21"/>
  <c r="AM92" i="21"/>
  <c r="AN92" i="21" s="1"/>
  <c r="BP92" i="21" s="1"/>
  <c r="BU92" i="21" s="1"/>
  <c r="AL92" i="21"/>
  <c r="J93" i="21"/>
  <c r="K93" i="21" s="1"/>
  <c r="G93" i="21"/>
  <c r="AT95" i="21"/>
  <c r="V95" i="21"/>
  <c r="L95" i="21"/>
  <c r="B95" i="21"/>
  <c r="BF95" i="21"/>
  <c r="A96" i="21"/>
  <c r="CR90" i="20"/>
  <c r="CS90" i="20" s="1"/>
  <c r="CL90" i="20"/>
  <c r="I92" i="20"/>
  <c r="F92" i="20"/>
  <c r="H92" i="20"/>
  <c r="BX93" i="20"/>
  <c r="BY93" i="20" s="1"/>
  <c r="BT93" i="20"/>
  <c r="BR93" i="20"/>
  <c r="BS93" i="20" s="1"/>
  <c r="CD93" i="20" s="1"/>
  <c r="CE93" i="20" s="1"/>
  <c r="CF93" i="20" s="1"/>
  <c r="AU93" i="20"/>
  <c r="CA93" i="20"/>
  <c r="CB93" i="20" s="1"/>
  <c r="AH91" i="20"/>
  <c r="Y93" i="20"/>
  <c r="X93" i="20"/>
  <c r="AM91" i="20"/>
  <c r="AN91" i="20" s="1"/>
  <c r="BP91" i="20" s="1"/>
  <c r="BU91" i="20" s="1"/>
  <c r="AL91" i="20"/>
  <c r="CD92" i="20"/>
  <c r="CE92" i="20" s="1"/>
  <c r="CF92" i="20" s="1"/>
  <c r="AJ90" i="20"/>
  <c r="AQ90" i="20"/>
  <c r="AR90" i="20" s="1"/>
  <c r="AW90" i="20"/>
  <c r="N93" i="20"/>
  <c r="O93" i="20"/>
  <c r="P92" i="20"/>
  <c r="S92" i="20"/>
  <c r="R92" i="20"/>
  <c r="CG91" i="20"/>
  <c r="CH91" i="20"/>
  <c r="AA92" i="20"/>
  <c r="AG92" i="20" s="1"/>
  <c r="AD92" i="20"/>
  <c r="AE92" i="20" s="1"/>
  <c r="BD88" i="20"/>
  <c r="AX88" i="20"/>
  <c r="BA88" i="20"/>
  <c r="BB88" i="20" s="1"/>
  <c r="BG88" i="20"/>
  <c r="BH88" i="20" s="1"/>
  <c r="BI88" i="20" s="1"/>
  <c r="BK88" i="20" s="1"/>
  <c r="E93" i="20"/>
  <c r="D93" i="20"/>
  <c r="Q92" i="20"/>
  <c r="T92" i="20"/>
  <c r="U92" i="20" s="1"/>
  <c r="AG91" i="20"/>
  <c r="AQ89" i="20"/>
  <c r="AR89" i="20" s="1"/>
  <c r="AJ89" i="20"/>
  <c r="AW89" i="20"/>
  <c r="J92" i="20"/>
  <c r="K92" i="20" s="1"/>
  <c r="G92" i="20"/>
  <c r="L94" i="20"/>
  <c r="BF94" i="20"/>
  <c r="B94" i="20"/>
  <c r="V94" i="20"/>
  <c r="AZ94" i="20"/>
  <c r="AT94" i="20"/>
  <c r="A95" i="20"/>
  <c r="Z92" i="20"/>
  <c r="AB92" i="20"/>
  <c r="AC92" i="20"/>
  <c r="N95" i="21" l="1"/>
  <c r="O95" i="21"/>
  <c r="AM93" i="21"/>
  <c r="AN93" i="21" s="1"/>
  <c r="BP93" i="21" s="1"/>
  <c r="BU93" i="21" s="1"/>
  <c r="AL93" i="21"/>
  <c r="CR92" i="21"/>
  <c r="CS92" i="21" s="1"/>
  <c r="CL92" i="21"/>
  <c r="AH93" i="21"/>
  <c r="AB94" i="21"/>
  <c r="AC94" i="21"/>
  <c r="Z94" i="21"/>
  <c r="AD94" i="21"/>
  <c r="AE94" i="21" s="1"/>
  <c r="AA94" i="21"/>
  <c r="AZ96" i="21"/>
  <c r="V96" i="21"/>
  <c r="BF96" i="21"/>
  <c r="AT96" i="21"/>
  <c r="B96" i="21"/>
  <c r="L96" i="21"/>
  <c r="A97" i="21"/>
  <c r="Q94" i="21"/>
  <c r="T94" i="21"/>
  <c r="U94" i="21" s="1"/>
  <c r="AG93" i="21"/>
  <c r="R94" i="21"/>
  <c r="S94" i="21"/>
  <c r="P94" i="21"/>
  <c r="J94" i="21"/>
  <c r="K94" i="21" s="1"/>
  <c r="G94" i="21"/>
  <c r="CH94" i="21"/>
  <c r="CG94" i="21"/>
  <c r="BD90" i="21"/>
  <c r="AX90" i="21"/>
  <c r="BA90" i="21"/>
  <c r="BB90" i="21" s="1"/>
  <c r="BI90" i="21"/>
  <c r="BK90" i="21" s="1"/>
  <c r="Y95" i="21"/>
  <c r="X95" i="21"/>
  <c r="H94" i="21"/>
  <c r="I94" i="21"/>
  <c r="F94" i="21"/>
  <c r="AQ92" i="21"/>
  <c r="AR92" i="21" s="1"/>
  <c r="AJ92" i="21"/>
  <c r="AW92" i="21"/>
  <c r="E95" i="21"/>
  <c r="D95" i="21"/>
  <c r="CJ93" i="21"/>
  <c r="CK93" i="21" s="1"/>
  <c r="BT95" i="21"/>
  <c r="BR95" i="21"/>
  <c r="BS95" i="21" s="1"/>
  <c r="CD95" i="21" s="1"/>
  <c r="CE95" i="21" s="1"/>
  <c r="CF95" i="21" s="1"/>
  <c r="AU95" i="21"/>
  <c r="CA95" i="21"/>
  <c r="CB95" i="21" s="1"/>
  <c r="BX95" i="21"/>
  <c r="BY95" i="21" s="1"/>
  <c r="AQ91" i="21"/>
  <c r="AR91" i="21" s="1"/>
  <c r="AJ91" i="21"/>
  <c r="AW91" i="21"/>
  <c r="AK91" i="20"/>
  <c r="AI91" i="20"/>
  <c r="CH92" i="20"/>
  <c r="CG92" i="20"/>
  <c r="CJ92" i="20" s="1"/>
  <c r="AX90" i="20"/>
  <c r="BD90" i="20"/>
  <c r="BA90" i="20"/>
  <c r="BB90" i="20" s="1"/>
  <c r="BG90" i="20"/>
  <c r="BH90" i="20" s="1"/>
  <c r="BI90" i="20" s="1"/>
  <c r="BK90" i="20" s="1"/>
  <c r="D94" i="20"/>
  <c r="E94" i="20"/>
  <c r="O94" i="20"/>
  <c r="N94" i="20"/>
  <c r="CJ91" i="20"/>
  <c r="CK91" i="20" s="1"/>
  <c r="AH92" i="20"/>
  <c r="AI92" i="20" s="1"/>
  <c r="G93" i="20"/>
  <c r="J93" i="20"/>
  <c r="K93" i="20" s="1"/>
  <c r="AX89" i="20"/>
  <c r="BD89" i="20"/>
  <c r="BG89" i="20"/>
  <c r="BH89" i="20" s="1"/>
  <c r="BI89" i="20" s="1"/>
  <c r="BK89" i="20" s="1"/>
  <c r="BA89" i="20"/>
  <c r="BB89" i="20" s="1"/>
  <c r="AA93" i="20"/>
  <c r="AD93" i="20"/>
  <c r="AE93" i="20" s="1"/>
  <c r="AU94" i="20"/>
  <c r="BT94" i="20"/>
  <c r="CA94" i="20"/>
  <c r="CB94" i="20" s="1"/>
  <c r="BX94" i="20"/>
  <c r="BY94" i="20" s="1"/>
  <c r="BR94" i="20"/>
  <c r="BS94" i="20" s="1"/>
  <c r="X94" i="20"/>
  <c r="Y94" i="20"/>
  <c r="CG93" i="20"/>
  <c r="CH93" i="20"/>
  <c r="AM92" i="20"/>
  <c r="AN92" i="20" s="1"/>
  <c r="BP92" i="20" s="1"/>
  <c r="BU92" i="20" s="1"/>
  <c r="AL92" i="20"/>
  <c r="I93" i="20"/>
  <c r="F93" i="20"/>
  <c r="H93" i="20"/>
  <c r="BF95" i="20"/>
  <c r="B95" i="20"/>
  <c r="L95" i="20"/>
  <c r="AT95" i="20"/>
  <c r="V95" i="20"/>
  <c r="A96" i="20"/>
  <c r="AC93" i="20"/>
  <c r="AB93" i="20"/>
  <c r="Z93" i="20"/>
  <c r="S93" i="20"/>
  <c r="P93" i="20"/>
  <c r="R93" i="20"/>
  <c r="Q93" i="20"/>
  <c r="T93" i="20"/>
  <c r="U93" i="20" s="1"/>
  <c r="CH95" i="21" l="1"/>
  <c r="CG95" i="21"/>
  <c r="CJ95" i="21" s="1"/>
  <c r="AM94" i="21"/>
  <c r="AN94" i="21" s="1"/>
  <c r="BP94" i="21" s="1"/>
  <c r="BU94" i="21" s="1"/>
  <c r="AL94" i="21"/>
  <c r="BF97" i="21"/>
  <c r="AT97" i="21"/>
  <c r="L97" i="21"/>
  <c r="B97" i="21"/>
  <c r="AZ97" i="21"/>
  <c r="V97" i="21"/>
  <c r="A98" i="21"/>
  <c r="AH94" i="21"/>
  <c r="N96" i="21"/>
  <c r="O96" i="21"/>
  <c r="AD95" i="21"/>
  <c r="AE95" i="21" s="1"/>
  <c r="AA95" i="21"/>
  <c r="E96" i="21"/>
  <c r="D96" i="21"/>
  <c r="CR93" i="21"/>
  <c r="CS93" i="21" s="1"/>
  <c r="CL93" i="21"/>
  <c r="AB95" i="21"/>
  <c r="Z95" i="21"/>
  <c r="AC95" i="21"/>
  <c r="AH95" i="21" s="1"/>
  <c r="BT96" i="21"/>
  <c r="BR96" i="21"/>
  <c r="BS96" i="21" s="1"/>
  <c r="CA96" i="21"/>
  <c r="CB96" i="21" s="1"/>
  <c r="BX96" i="21"/>
  <c r="BY96" i="21" s="1"/>
  <c r="AU96" i="21"/>
  <c r="AX91" i="21"/>
  <c r="BD91" i="21"/>
  <c r="BI91" i="21"/>
  <c r="BK91" i="21" s="1"/>
  <c r="BA91" i="21"/>
  <c r="BB91" i="21" s="1"/>
  <c r="G95" i="21"/>
  <c r="J95" i="21"/>
  <c r="K95" i="21" s="1"/>
  <c r="I95" i="21"/>
  <c r="H95" i="21"/>
  <c r="F95" i="21"/>
  <c r="Y96" i="21"/>
  <c r="X96" i="21"/>
  <c r="BD92" i="21"/>
  <c r="AX92" i="21"/>
  <c r="BA92" i="21"/>
  <c r="BB92" i="21" s="1"/>
  <c r="AI93" i="21"/>
  <c r="AK93" i="21"/>
  <c r="AG94" i="21"/>
  <c r="S95" i="21"/>
  <c r="P95" i="21"/>
  <c r="R95" i="21"/>
  <c r="CJ94" i="21"/>
  <c r="CK94" i="21" s="1"/>
  <c r="T95" i="21"/>
  <c r="U95" i="21" s="1"/>
  <c r="Q95" i="21"/>
  <c r="AJ92" i="20"/>
  <c r="AQ92" i="20"/>
  <c r="AR92" i="20" s="1"/>
  <c r="AW92" i="20"/>
  <c r="G94" i="20"/>
  <c r="J94" i="20"/>
  <c r="K94" i="20" s="1"/>
  <c r="AH93" i="20"/>
  <c r="AM93" i="20"/>
  <c r="AN93" i="20" s="1"/>
  <c r="BP93" i="20" s="1"/>
  <c r="BU93" i="20" s="1"/>
  <c r="AL93" i="20"/>
  <c r="AZ96" i="20"/>
  <c r="L96" i="20"/>
  <c r="V96" i="20"/>
  <c r="AT96" i="20"/>
  <c r="B96" i="20"/>
  <c r="BF96" i="20"/>
  <c r="A97" i="20"/>
  <c r="Y95" i="20"/>
  <c r="X95" i="20"/>
  <c r="CR91" i="20"/>
  <c r="CS91" i="20" s="1"/>
  <c r="CL91" i="20"/>
  <c r="BX95" i="20"/>
  <c r="BY95" i="20" s="1"/>
  <c r="BT95" i="20"/>
  <c r="AU95" i="20"/>
  <c r="BR95" i="20"/>
  <c r="BS95" i="20" s="1"/>
  <c r="CA95" i="20"/>
  <c r="CB95" i="20" s="1"/>
  <c r="CK92" i="20"/>
  <c r="P94" i="20"/>
  <c r="R94" i="20"/>
  <c r="S94" i="20"/>
  <c r="E95" i="20"/>
  <c r="D95" i="20"/>
  <c r="Q94" i="20"/>
  <c r="T94" i="20"/>
  <c r="U94" i="20" s="1"/>
  <c r="AG93" i="20"/>
  <c r="O95" i="20"/>
  <c r="N95" i="20"/>
  <c r="CJ93" i="20"/>
  <c r="CK93" i="20" s="1"/>
  <c r="Z94" i="20"/>
  <c r="AB94" i="20"/>
  <c r="AC94" i="20"/>
  <c r="AK92" i="20"/>
  <c r="AA94" i="20"/>
  <c r="AD94" i="20"/>
  <c r="AE94" i="20" s="1"/>
  <c r="AQ91" i="20"/>
  <c r="AR91" i="20" s="1"/>
  <c r="AJ91" i="20"/>
  <c r="AW91" i="20"/>
  <c r="CD94" i="20"/>
  <c r="CE94" i="20" s="1"/>
  <c r="CF94" i="20" s="1"/>
  <c r="F94" i="20"/>
  <c r="H94" i="20"/>
  <c r="I94" i="20"/>
  <c r="CA97" i="21" l="1"/>
  <c r="CB97" i="21" s="1"/>
  <c r="BX97" i="21"/>
  <c r="BY97" i="21" s="1"/>
  <c r="AU97" i="21"/>
  <c r="BR97" i="21"/>
  <c r="BS97" i="21" s="1"/>
  <c r="BT97" i="21"/>
  <c r="CL94" i="21"/>
  <c r="CR94" i="21"/>
  <c r="CS94" i="21" s="1"/>
  <c r="P96" i="21"/>
  <c r="S96" i="21"/>
  <c r="R96" i="21"/>
  <c r="T96" i="21"/>
  <c r="U96" i="21" s="1"/>
  <c r="Q96" i="21"/>
  <c r="AD96" i="21"/>
  <c r="AE96" i="21" s="1"/>
  <c r="AA96" i="21"/>
  <c r="AC96" i="21"/>
  <c r="Z96" i="21"/>
  <c r="AB96" i="21"/>
  <c r="AT98" i="21"/>
  <c r="BF98" i="21"/>
  <c r="B98" i="21"/>
  <c r="L98" i="21"/>
  <c r="V98" i="21"/>
  <c r="AZ98" i="21"/>
  <c r="A99" i="21"/>
  <c r="AK94" i="21"/>
  <c r="AI94" i="21"/>
  <c r="X97" i="21"/>
  <c r="Y97" i="21"/>
  <c r="J96" i="21"/>
  <c r="K96" i="21" s="1"/>
  <c r="G96" i="21"/>
  <c r="AQ93" i="21"/>
  <c r="AR93" i="21" s="1"/>
  <c r="AJ93" i="21"/>
  <c r="AW93" i="21"/>
  <c r="I96" i="21"/>
  <c r="H96" i="21"/>
  <c r="F96" i="21"/>
  <c r="D97" i="21"/>
  <c r="E97" i="21"/>
  <c r="AG95" i="21"/>
  <c r="N97" i="21"/>
  <c r="O97" i="21"/>
  <c r="BI92" i="21"/>
  <c r="BK92" i="21" s="1"/>
  <c r="CD96" i="21"/>
  <c r="CE96" i="21" s="1"/>
  <c r="CF96" i="21" s="1"/>
  <c r="AM95" i="21"/>
  <c r="AN95" i="21" s="1"/>
  <c r="BP95" i="21" s="1"/>
  <c r="BU95" i="21" s="1"/>
  <c r="CK95" i="21" s="1"/>
  <c r="AL95" i="21"/>
  <c r="AA95" i="20"/>
  <c r="AD95" i="20"/>
  <c r="AE95" i="20" s="1"/>
  <c r="BD91" i="20"/>
  <c r="AX91" i="20"/>
  <c r="BA91" i="20"/>
  <c r="BB91" i="20" s="1"/>
  <c r="BG91" i="20"/>
  <c r="BH91" i="20" s="1"/>
  <c r="BI91" i="20" s="1"/>
  <c r="BK91" i="20" s="1"/>
  <c r="Q95" i="20"/>
  <c r="T95" i="20"/>
  <c r="U95" i="20" s="1"/>
  <c r="CR92" i="20"/>
  <c r="CS92" i="20" s="1"/>
  <c r="CL92" i="20"/>
  <c r="AC95" i="20"/>
  <c r="AB95" i="20"/>
  <c r="Z95" i="20"/>
  <c r="AI93" i="20"/>
  <c r="AK93" i="20"/>
  <c r="AG94" i="20"/>
  <c r="AM94" i="20"/>
  <c r="AN94" i="20" s="1"/>
  <c r="BP94" i="20" s="1"/>
  <c r="BU94" i="20" s="1"/>
  <c r="AL94" i="20"/>
  <c r="BR96" i="20"/>
  <c r="BS96" i="20" s="1"/>
  <c r="BX96" i="20"/>
  <c r="BY96" i="20" s="1"/>
  <c r="CA96" i="20"/>
  <c r="CB96" i="20" s="1"/>
  <c r="AU96" i="20"/>
  <c r="BT96" i="20"/>
  <c r="G95" i="20"/>
  <c r="J95" i="20"/>
  <c r="K95" i="20" s="1"/>
  <c r="Y96" i="20"/>
  <c r="X96" i="20"/>
  <c r="CH94" i="20"/>
  <c r="CG94" i="20"/>
  <c r="CJ94" i="20" s="1"/>
  <c r="CL93" i="20"/>
  <c r="CR93" i="20"/>
  <c r="CS93" i="20" s="1"/>
  <c r="R95" i="20"/>
  <c r="P95" i="20"/>
  <c r="S95" i="20"/>
  <c r="AZ97" i="20"/>
  <c r="B97" i="20"/>
  <c r="AT97" i="20"/>
  <c r="L97" i="20"/>
  <c r="V97" i="20"/>
  <c r="BF97" i="20"/>
  <c r="A98" i="20"/>
  <c r="CD95" i="20"/>
  <c r="CE95" i="20" s="1"/>
  <c r="CF95" i="20" s="1"/>
  <c r="E96" i="20"/>
  <c r="D96" i="20"/>
  <c r="AX92" i="20"/>
  <c r="BD92" i="20"/>
  <c r="BG92" i="20"/>
  <c r="BH92" i="20" s="1"/>
  <c r="BA92" i="20"/>
  <c r="BB92" i="20" s="1"/>
  <c r="AH94" i="20"/>
  <c r="F95" i="20"/>
  <c r="H95" i="20"/>
  <c r="I95" i="20"/>
  <c r="O96" i="20"/>
  <c r="N96" i="20"/>
  <c r="CL95" i="21" l="1"/>
  <c r="CR95" i="21"/>
  <c r="CS95" i="21" s="1"/>
  <c r="R97" i="21"/>
  <c r="S97" i="21"/>
  <c r="P97" i="21"/>
  <c r="Y98" i="21"/>
  <c r="X98" i="21"/>
  <c r="T97" i="21"/>
  <c r="U97" i="21" s="1"/>
  <c r="Q97" i="21"/>
  <c r="O98" i="21"/>
  <c r="N98" i="21"/>
  <c r="AI95" i="21"/>
  <c r="AK95" i="21"/>
  <c r="AM96" i="21"/>
  <c r="AN96" i="21" s="1"/>
  <c r="BP96" i="21" s="1"/>
  <c r="BU96" i="21" s="1"/>
  <c r="AL96" i="21"/>
  <c r="D98" i="21"/>
  <c r="E98" i="21"/>
  <c r="H97" i="21"/>
  <c r="F97" i="21"/>
  <c r="I97" i="21"/>
  <c r="G97" i="21"/>
  <c r="J97" i="21"/>
  <c r="K97" i="21" s="1"/>
  <c r="AC97" i="21"/>
  <c r="AB97" i="21"/>
  <c r="Z97" i="21"/>
  <c r="BR98" i="21"/>
  <c r="BS98" i="21" s="1"/>
  <c r="CA98" i="21"/>
  <c r="CB98" i="21" s="1"/>
  <c r="BT98" i="21"/>
  <c r="AU98" i="21"/>
  <c r="BX98" i="21"/>
  <c r="BY98" i="21" s="1"/>
  <c r="AD97" i="21"/>
  <c r="AE97" i="21" s="1"/>
  <c r="AA97" i="21"/>
  <c r="AJ94" i="21"/>
  <c r="AQ94" i="21"/>
  <c r="AR94" i="21" s="1"/>
  <c r="AW94" i="21"/>
  <c r="AH96" i="21"/>
  <c r="CH96" i="21"/>
  <c r="CG96" i="21"/>
  <c r="CJ96" i="21" s="1"/>
  <c r="CK96" i="21" s="1"/>
  <c r="BD93" i="21"/>
  <c r="AX93" i="21"/>
  <c r="BA93" i="21"/>
  <c r="BB93" i="21" s="1"/>
  <c r="BI93" i="21"/>
  <c r="BK93" i="21" s="1"/>
  <c r="AT99" i="21"/>
  <c r="V99" i="21"/>
  <c r="L99" i="21"/>
  <c r="B99" i="21"/>
  <c r="BF99" i="21"/>
  <c r="AZ99" i="21"/>
  <c r="A100" i="21"/>
  <c r="AG96" i="21"/>
  <c r="CD97" i="21"/>
  <c r="CE97" i="21" s="1"/>
  <c r="CF97" i="21" s="1"/>
  <c r="AA96" i="20"/>
  <c r="AD96" i="20"/>
  <c r="AE96" i="20" s="1"/>
  <c r="T96" i="20"/>
  <c r="U96" i="20" s="1"/>
  <c r="Q96" i="20"/>
  <c r="D97" i="20"/>
  <c r="E97" i="20"/>
  <c r="J96" i="20"/>
  <c r="K96" i="20" s="1"/>
  <c r="G96" i="20"/>
  <c r="AL95" i="20"/>
  <c r="AM95" i="20"/>
  <c r="AN95" i="20" s="1"/>
  <c r="BP95" i="20" s="1"/>
  <c r="BU95" i="20" s="1"/>
  <c r="P96" i="20"/>
  <c r="S96" i="20"/>
  <c r="R96" i="20"/>
  <c r="CG95" i="20"/>
  <c r="CH95" i="20"/>
  <c r="BT97" i="20"/>
  <c r="BR97" i="20"/>
  <c r="BS97" i="20" s="1"/>
  <c r="CA97" i="20"/>
  <c r="CB97" i="20" s="1"/>
  <c r="AU97" i="20"/>
  <c r="BX97" i="20"/>
  <c r="BY97" i="20" s="1"/>
  <c r="AB96" i="20"/>
  <c r="Z96" i="20"/>
  <c r="AC96" i="20"/>
  <c r="AQ93" i="20"/>
  <c r="AR93" i="20" s="1"/>
  <c r="AJ93" i="20"/>
  <c r="AW93" i="20"/>
  <c r="AK94" i="20"/>
  <c r="AI94" i="20"/>
  <c r="AH95" i="20"/>
  <c r="I96" i="20"/>
  <c r="H96" i="20"/>
  <c r="F96" i="20"/>
  <c r="BF98" i="20"/>
  <c r="AT98" i="20"/>
  <c r="V98" i="20"/>
  <c r="L98" i="20"/>
  <c r="AZ98" i="20"/>
  <c r="B98" i="20"/>
  <c r="A99" i="20"/>
  <c r="Y97" i="20"/>
  <c r="X97" i="20"/>
  <c r="CK94" i="20"/>
  <c r="AG95" i="20"/>
  <c r="BI92" i="20"/>
  <c r="BK92" i="20" s="1"/>
  <c r="O97" i="20"/>
  <c r="N97" i="20"/>
  <c r="CD96" i="20"/>
  <c r="CE96" i="20" s="1"/>
  <c r="CF96" i="20" s="1"/>
  <c r="R98" i="21" l="1"/>
  <c r="S98" i="21"/>
  <c r="P98" i="21"/>
  <c r="BD94" i="21"/>
  <c r="AX94" i="21"/>
  <c r="BA94" i="21"/>
  <c r="BB94" i="21" s="1"/>
  <c r="BI94" i="21"/>
  <c r="BK94" i="21" s="1"/>
  <c r="AD98" i="21"/>
  <c r="AE98" i="21" s="1"/>
  <c r="AA98" i="21"/>
  <c r="Y99" i="21"/>
  <c r="X99" i="21"/>
  <c r="CG97" i="21"/>
  <c r="CH97" i="21"/>
  <c r="AI96" i="21"/>
  <c r="AK96" i="21"/>
  <c r="AG97" i="21"/>
  <c r="AH97" i="21"/>
  <c r="CR96" i="21"/>
  <c r="CS96" i="21" s="1"/>
  <c r="CL96" i="21"/>
  <c r="D99" i="21"/>
  <c r="E99" i="21"/>
  <c r="N99" i="21"/>
  <c r="O99" i="21"/>
  <c r="CD98" i="21"/>
  <c r="CE98" i="21" s="1"/>
  <c r="CF98" i="21" s="1"/>
  <c r="H98" i="21"/>
  <c r="I98" i="21"/>
  <c r="F98" i="21"/>
  <c r="G98" i="21"/>
  <c r="J98" i="21"/>
  <c r="K98" i="21" s="1"/>
  <c r="AB98" i="21"/>
  <c r="AC98" i="21"/>
  <c r="Z98" i="21"/>
  <c r="BX99" i="21"/>
  <c r="BY99" i="21" s="1"/>
  <c r="AU99" i="21"/>
  <c r="BT99" i="21"/>
  <c r="BR99" i="21"/>
  <c r="BS99" i="21" s="1"/>
  <c r="CA99" i="21"/>
  <c r="CB99" i="21" s="1"/>
  <c r="AL97" i="21"/>
  <c r="AM97" i="21"/>
  <c r="AN97" i="21" s="1"/>
  <c r="BP97" i="21" s="1"/>
  <c r="BU97" i="21" s="1"/>
  <c r="AJ95" i="21"/>
  <c r="AQ95" i="21"/>
  <c r="AR95" i="21" s="1"/>
  <c r="AW95" i="21"/>
  <c r="AZ100" i="21"/>
  <c r="V100" i="21"/>
  <c r="L100" i="21"/>
  <c r="BF100" i="21"/>
  <c r="AT100" i="21"/>
  <c r="B100" i="21"/>
  <c r="A101" i="21"/>
  <c r="T98" i="21"/>
  <c r="U98" i="21" s="1"/>
  <c r="Q98" i="21"/>
  <c r="CL94" i="20"/>
  <c r="CR94" i="20"/>
  <c r="CS94" i="20" s="1"/>
  <c r="AH96" i="20"/>
  <c r="AT99" i="20"/>
  <c r="B99" i="20"/>
  <c r="V99" i="20"/>
  <c r="BF99" i="20"/>
  <c r="AZ99" i="20"/>
  <c r="L99" i="20"/>
  <c r="A100" i="20"/>
  <c r="S97" i="20"/>
  <c r="P97" i="20"/>
  <c r="R97" i="20"/>
  <c r="BD93" i="20"/>
  <c r="AX93" i="20"/>
  <c r="BG93" i="20"/>
  <c r="BH93" i="20" s="1"/>
  <c r="BI93" i="20" s="1"/>
  <c r="BK93" i="20" s="1"/>
  <c r="BA93" i="20"/>
  <c r="BB93" i="20" s="1"/>
  <c r="AK95" i="20"/>
  <c r="AI95" i="20"/>
  <c r="I97" i="20"/>
  <c r="H97" i="20"/>
  <c r="F97" i="20"/>
  <c r="AC97" i="20"/>
  <c r="Z97" i="20"/>
  <c r="AB97" i="20"/>
  <c r="D98" i="20"/>
  <c r="E98" i="20"/>
  <c r="Q97" i="20"/>
  <c r="T97" i="20"/>
  <c r="U97" i="20" s="1"/>
  <c r="O98" i="20"/>
  <c r="N98" i="20"/>
  <c r="X98" i="20"/>
  <c r="Y98" i="20"/>
  <c r="AU98" i="20"/>
  <c r="CA98" i="20"/>
  <c r="CB98" i="20" s="1"/>
  <c r="BR98" i="20"/>
  <c r="BS98" i="20" s="1"/>
  <c r="CD98" i="20" s="1"/>
  <c r="CE98" i="20" s="1"/>
  <c r="CF98" i="20" s="1"/>
  <c r="BX98" i="20"/>
  <c r="BY98" i="20" s="1"/>
  <c r="BT98" i="20"/>
  <c r="AM96" i="20"/>
  <c r="AN96" i="20" s="1"/>
  <c r="BP96" i="20" s="1"/>
  <c r="BU96" i="20" s="1"/>
  <c r="AL96" i="20"/>
  <c r="CD97" i="20"/>
  <c r="CE97" i="20" s="1"/>
  <c r="CF97" i="20" s="1"/>
  <c r="AA97" i="20"/>
  <c r="AD97" i="20"/>
  <c r="AE97" i="20" s="1"/>
  <c r="J97" i="20"/>
  <c r="K97" i="20" s="1"/>
  <c r="G97" i="20"/>
  <c r="CJ95" i="20"/>
  <c r="CK95" i="20" s="1"/>
  <c r="CG96" i="20"/>
  <c r="CJ96" i="20" s="1"/>
  <c r="CK96" i="20" s="1"/>
  <c r="CH96" i="20"/>
  <c r="AQ94" i="20"/>
  <c r="AR94" i="20" s="1"/>
  <c r="AJ94" i="20"/>
  <c r="AW94" i="20"/>
  <c r="AG96" i="20"/>
  <c r="BT100" i="21" l="1"/>
  <c r="BR100" i="21"/>
  <c r="BS100" i="21" s="1"/>
  <c r="CA100" i="21"/>
  <c r="CB100" i="21" s="1"/>
  <c r="BX100" i="21"/>
  <c r="BY100" i="21" s="1"/>
  <c r="AU100" i="21"/>
  <c r="AM98" i="21"/>
  <c r="AN98" i="21" s="1"/>
  <c r="BP98" i="21" s="1"/>
  <c r="BU98" i="21" s="1"/>
  <c r="AL98" i="21"/>
  <c r="O100" i="21"/>
  <c r="N100" i="21"/>
  <c r="CD99" i="21"/>
  <c r="CE99" i="21" s="1"/>
  <c r="CF99" i="21" s="1"/>
  <c r="R99" i="21"/>
  <c r="P99" i="21"/>
  <c r="S99" i="21"/>
  <c r="AG98" i="21"/>
  <c r="X100" i="21"/>
  <c r="Y100" i="21"/>
  <c r="AI97" i="21"/>
  <c r="AK97" i="21"/>
  <c r="CG98" i="21"/>
  <c r="CH98" i="21"/>
  <c r="AX95" i="21"/>
  <c r="BI95" i="21"/>
  <c r="BK95" i="21" s="1"/>
  <c r="AQ96" i="21"/>
  <c r="AR96" i="21" s="1"/>
  <c r="AJ96" i="21"/>
  <c r="AW96" i="21"/>
  <c r="T99" i="21"/>
  <c r="U99" i="21" s="1"/>
  <c r="Q99" i="21"/>
  <c r="AH98" i="21"/>
  <c r="I99" i="21"/>
  <c r="F99" i="21"/>
  <c r="H99" i="21"/>
  <c r="CJ97" i="21"/>
  <c r="CK97" i="21" s="1"/>
  <c r="L101" i="21"/>
  <c r="AT101" i="21"/>
  <c r="V101" i="21"/>
  <c r="B101" i="21"/>
  <c r="BF101" i="21"/>
  <c r="AZ101" i="21"/>
  <c r="A102" i="21"/>
  <c r="G99" i="21"/>
  <c r="J99" i="21"/>
  <c r="K99" i="21" s="1"/>
  <c r="AD99" i="21"/>
  <c r="AE99" i="21" s="1"/>
  <c r="AA99" i="21"/>
  <c r="E100" i="21"/>
  <c r="D100" i="21"/>
  <c r="Z99" i="21"/>
  <c r="AC99" i="21"/>
  <c r="AH99" i="21" s="1"/>
  <c r="AB99" i="21"/>
  <c r="CG98" i="20"/>
  <c r="CH98" i="20"/>
  <c r="CA99" i="20"/>
  <c r="CB99" i="20" s="1"/>
  <c r="BT99" i="20"/>
  <c r="AU99" i="20"/>
  <c r="BX99" i="20"/>
  <c r="BY99" i="20" s="1"/>
  <c r="BR99" i="20"/>
  <c r="BS99" i="20" s="1"/>
  <c r="CD99" i="20" s="1"/>
  <c r="CE99" i="20" s="1"/>
  <c r="CF99" i="20" s="1"/>
  <c r="AG97" i="20"/>
  <c r="AH97" i="20"/>
  <c r="Q98" i="20"/>
  <c r="T98" i="20"/>
  <c r="U98" i="20" s="1"/>
  <c r="CR96" i="20"/>
  <c r="CS96" i="20" s="1"/>
  <c r="CL96" i="20"/>
  <c r="CR95" i="20"/>
  <c r="CS95" i="20" s="1"/>
  <c r="CL95" i="20"/>
  <c r="AL97" i="20"/>
  <c r="AM97" i="20"/>
  <c r="AN97" i="20" s="1"/>
  <c r="BP97" i="20" s="1"/>
  <c r="BU97" i="20" s="1"/>
  <c r="G98" i="20"/>
  <c r="J98" i="20"/>
  <c r="K98" i="20" s="1"/>
  <c r="E99" i="20"/>
  <c r="D99" i="20"/>
  <c r="CG97" i="20"/>
  <c r="CH97" i="20"/>
  <c r="S98" i="20"/>
  <c r="R98" i="20"/>
  <c r="P98" i="20"/>
  <c r="BF100" i="20"/>
  <c r="AT100" i="20"/>
  <c r="B100" i="20"/>
  <c r="AZ100" i="20"/>
  <c r="V100" i="20"/>
  <c r="L100" i="20"/>
  <c r="A101" i="20"/>
  <c r="H98" i="20"/>
  <c r="F98" i="20"/>
  <c r="I98" i="20"/>
  <c r="Y99" i="20"/>
  <c r="X99" i="20"/>
  <c r="AK96" i="20"/>
  <c r="AI96" i="20"/>
  <c r="BD94" i="20"/>
  <c r="AX94" i="20"/>
  <c r="BG94" i="20"/>
  <c r="BH94" i="20" s="1"/>
  <c r="BI94" i="20" s="1"/>
  <c r="BK94" i="20" s="1"/>
  <c r="BA94" i="20"/>
  <c r="BB94" i="20" s="1"/>
  <c r="AC98" i="20"/>
  <c r="AB98" i="20"/>
  <c r="Z98" i="20"/>
  <c r="AD98" i="20"/>
  <c r="AE98" i="20" s="1"/>
  <c r="AA98" i="20"/>
  <c r="AQ95" i="20"/>
  <c r="AR95" i="20" s="1"/>
  <c r="AJ95" i="20"/>
  <c r="AW95" i="20"/>
  <c r="O99" i="20"/>
  <c r="N99" i="20"/>
  <c r="AQ97" i="21" l="1"/>
  <c r="AR97" i="21" s="1"/>
  <c r="AJ97" i="21"/>
  <c r="AW97" i="21"/>
  <c r="E101" i="21"/>
  <c r="D101" i="21"/>
  <c r="Q100" i="21"/>
  <c r="T100" i="21"/>
  <c r="U100" i="21" s="1"/>
  <c r="BD96" i="21"/>
  <c r="AX96" i="21"/>
  <c r="BI96" i="21"/>
  <c r="BK96" i="21" s="1"/>
  <c r="BA96" i="21"/>
  <c r="BB96" i="21" s="1"/>
  <c r="P100" i="21"/>
  <c r="S100" i="21"/>
  <c r="R100" i="21"/>
  <c r="O101" i="21"/>
  <c r="N101" i="21"/>
  <c r="AK98" i="21"/>
  <c r="AI98" i="21"/>
  <c r="AM99" i="21"/>
  <c r="AN99" i="21" s="1"/>
  <c r="BP99" i="21" s="1"/>
  <c r="BU99" i="21" s="1"/>
  <c r="AL99" i="21"/>
  <c r="Z100" i="21"/>
  <c r="AB100" i="21"/>
  <c r="AC100" i="21"/>
  <c r="J100" i="21"/>
  <c r="K100" i="21" s="1"/>
  <c r="G100" i="21"/>
  <c r="Y101" i="21"/>
  <c r="X101" i="21"/>
  <c r="AD100" i="21"/>
  <c r="AE100" i="21" s="1"/>
  <c r="AA100" i="21"/>
  <c r="F100" i="21"/>
  <c r="I100" i="21"/>
  <c r="H100" i="21"/>
  <c r="BT101" i="21"/>
  <c r="CA101" i="21"/>
  <c r="CB101" i="21" s="1"/>
  <c r="AU101" i="21"/>
  <c r="BR101" i="21"/>
  <c r="BS101" i="21" s="1"/>
  <c r="CD101" i="21" s="1"/>
  <c r="CE101" i="21" s="1"/>
  <c r="CF101" i="21" s="1"/>
  <c r="BX101" i="21"/>
  <c r="BY101" i="21" s="1"/>
  <c r="AG99" i="21"/>
  <c r="CL97" i="21"/>
  <c r="CR97" i="21"/>
  <c r="CS97" i="21" s="1"/>
  <c r="B102" i="21"/>
  <c r="AZ102" i="21"/>
  <c r="V102" i="21"/>
  <c r="BF102" i="21"/>
  <c r="L102" i="21"/>
  <c r="AT102" i="21"/>
  <c r="A103" i="21"/>
  <c r="CJ98" i="21"/>
  <c r="CK98" i="21" s="1"/>
  <c r="CD100" i="21"/>
  <c r="CE100" i="21" s="1"/>
  <c r="CF100" i="21" s="1"/>
  <c r="CH99" i="21"/>
  <c r="CG99" i="21"/>
  <c r="CJ99" i="21" s="1"/>
  <c r="CH99" i="20"/>
  <c r="CG99" i="20"/>
  <c r="CJ99" i="20" s="1"/>
  <c r="AJ96" i="20"/>
  <c r="AQ96" i="20"/>
  <c r="AR96" i="20" s="1"/>
  <c r="AW96" i="20"/>
  <c r="O100" i="20"/>
  <c r="N100" i="20"/>
  <c r="CJ97" i="20"/>
  <c r="CK97" i="20" s="1"/>
  <c r="AC99" i="20"/>
  <c r="AB99" i="20"/>
  <c r="Z99" i="20"/>
  <c r="CA100" i="20"/>
  <c r="CB100" i="20" s="1"/>
  <c r="BR100" i="20"/>
  <c r="BS100" i="20" s="1"/>
  <c r="CD100" i="20" s="1"/>
  <c r="CE100" i="20" s="1"/>
  <c r="CF100" i="20" s="1"/>
  <c r="AU100" i="20"/>
  <c r="BX100" i="20"/>
  <c r="BY100" i="20" s="1"/>
  <c r="BT100" i="20"/>
  <c r="AK97" i="20"/>
  <c r="AI97" i="20"/>
  <c r="Q99" i="20"/>
  <c r="T99" i="20"/>
  <c r="U99" i="20" s="1"/>
  <c r="AH98" i="20"/>
  <c r="AG98" i="20"/>
  <c r="Y100" i="20"/>
  <c r="X100" i="20"/>
  <c r="G99" i="20"/>
  <c r="J99" i="20"/>
  <c r="K99" i="20" s="1"/>
  <c r="D100" i="20"/>
  <c r="E100" i="20"/>
  <c r="AL98" i="20"/>
  <c r="AM98" i="20"/>
  <c r="AN98" i="20" s="1"/>
  <c r="BP98" i="20" s="1"/>
  <c r="BU98" i="20" s="1"/>
  <c r="R99" i="20"/>
  <c r="P99" i="20"/>
  <c r="S99" i="20"/>
  <c r="AX95" i="20"/>
  <c r="BG95" i="20"/>
  <c r="BH95" i="20" s="1"/>
  <c r="BI95" i="20" s="1"/>
  <c r="BK95" i="20" s="1"/>
  <c r="B101" i="20"/>
  <c r="L101" i="20"/>
  <c r="V101" i="20"/>
  <c r="AZ101" i="20"/>
  <c r="BF101" i="20"/>
  <c r="AT101" i="20"/>
  <c r="A102" i="20"/>
  <c r="AA99" i="20"/>
  <c r="AD99" i="20"/>
  <c r="AE99" i="20" s="1"/>
  <c r="H99" i="20"/>
  <c r="F99" i="20"/>
  <c r="I99" i="20"/>
  <c r="CJ98" i="20"/>
  <c r="CK98" i="20" s="1"/>
  <c r="CA102" i="21" l="1"/>
  <c r="CB102" i="21" s="1"/>
  <c r="BR102" i="21"/>
  <c r="BS102" i="21" s="1"/>
  <c r="CD102" i="21" s="1"/>
  <c r="CE102" i="21" s="1"/>
  <c r="CF102" i="21" s="1"/>
  <c r="AU102" i="21"/>
  <c r="BX102" i="21"/>
  <c r="BY102" i="21" s="1"/>
  <c r="BT102" i="21"/>
  <c r="AD101" i="21"/>
  <c r="AE101" i="21" s="1"/>
  <c r="AA101" i="21"/>
  <c r="AL100" i="21"/>
  <c r="AM100" i="21"/>
  <c r="AN100" i="21" s="1"/>
  <c r="BP100" i="21" s="1"/>
  <c r="BU100" i="21" s="1"/>
  <c r="X102" i="21"/>
  <c r="Y102" i="21"/>
  <c r="AH100" i="21"/>
  <c r="T101" i="21"/>
  <c r="U101" i="21" s="1"/>
  <c r="Q101" i="21"/>
  <c r="CK99" i="21"/>
  <c r="D102" i="21"/>
  <c r="E102" i="21"/>
  <c r="S101" i="21"/>
  <c r="R101" i="21"/>
  <c r="P101" i="21"/>
  <c r="J101" i="21"/>
  <c r="K101" i="21" s="1"/>
  <c r="G101" i="21"/>
  <c r="H101" i="21"/>
  <c r="F101" i="21"/>
  <c r="I101" i="21"/>
  <c r="CH100" i="21"/>
  <c r="CG100" i="21"/>
  <c r="CJ100" i="21" s="1"/>
  <c r="CK100" i="21" s="1"/>
  <c r="AX97" i="21"/>
  <c r="BD97" i="21"/>
  <c r="BI97" i="21"/>
  <c r="BK97" i="21" s="1"/>
  <c r="BA97" i="21"/>
  <c r="BB97" i="21" s="1"/>
  <c r="CH101" i="21"/>
  <c r="CG101" i="21"/>
  <c r="CJ101" i="21" s="1"/>
  <c r="N102" i="21"/>
  <c r="O102" i="21"/>
  <c r="AC101" i="21"/>
  <c r="AB101" i="21"/>
  <c r="Z101" i="21"/>
  <c r="AQ98" i="21"/>
  <c r="AR98" i="21" s="1"/>
  <c r="AJ98" i="21"/>
  <c r="AW98" i="21"/>
  <c r="CR98" i="21"/>
  <c r="CS98" i="21" s="1"/>
  <c r="CL98" i="21"/>
  <c r="AK99" i="21"/>
  <c r="AI99" i="21"/>
  <c r="AG100" i="21"/>
  <c r="V103" i="21"/>
  <c r="L103" i="21"/>
  <c r="BF103" i="21"/>
  <c r="B103" i="21"/>
  <c r="AZ103" i="21"/>
  <c r="AT103" i="21"/>
  <c r="A104" i="21"/>
  <c r="I100" i="20"/>
  <c r="F100" i="20"/>
  <c r="H100" i="20"/>
  <c r="G100" i="20"/>
  <c r="J100" i="20"/>
  <c r="K100" i="20" s="1"/>
  <c r="Q100" i="20"/>
  <c r="T100" i="20"/>
  <c r="U100" i="20" s="1"/>
  <c r="AA100" i="20"/>
  <c r="AD100" i="20"/>
  <c r="AE100" i="20" s="1"/>
  <c r="AU101" i="20"/>
  <c r="BT101" i="20"/>
  <c r="BR101" i="20"/>
  <c r="BS101" i="20" s="1"/>
  <c r="CA101" i="20"/>
  <c r="CB101" i="20" s="1"/>
  <c r="BX101" i="20"/>
  <c r="BY101" i="20" s="1"/>
  <c r="CG100" i="20"/>
  <c r="CH100" i="20"/>
  <c r="Y101" i="20"/>
  <c r="X101" i="20"/>
  <c r="AH99" i="20"/>
  <c r="S100" i="20"/>
  <c r="P100" i="20"/>
  <c r="R100" i="20"/>
  <c r="AX96" i="20"/>
  <c r="BD96" i="20"/>
  <c r="BA96" i="20"/>
  <c r="BB96" i="20" s="1"/>
  <c r="BG96" i="20"/>
  <c r="BH96" i="20" s="1"/>
  <c r="BI96" i="20" s="1"/>
  <c r="BK96" i="20" s="1"/>
  <c r="BF102" i="20"/>
  <c r="V102" i="20"/>
  <c r="AT102" i="20"/>
  <c r="L102" i="20"/>
  <c r="B102" i="20"/>
  <c r="AZ102" i="20"/>
  <c r="A103" i="20"/>
  <c r="O101" i="20"/>
  <c r="N101" i="20"/>
  <c r="AJ97" i="20"/>
  <c r="AQ97" i="20"/>
  <c r="AR97" i="20" s="1"/>
  <c r="AW97" i="20"/>
  <c r="E101" i="20"/>
  <c r="D101" i="20"/>
  <c r="CL97" i="20"/>
  <c r="CR97" i="20"/>
  <c r="CS97" i="20" s="1"/>
  <c r="AL99" i="20"/>
  <c r="AM99" i="20"/>
  <c r="AN99" i="20" s="1"/>
  <c r="BP99" i="20" s="1"/>
  <c r="BU99" i="20" s="1"/>
  <c r="CK99" i="20" s="1"/>
  <c r="AG99" i="20"/>
  <c r="AC100" i="20"/>
  <c r="AB100" i="20"/>
  <c r="Z100" i="20"/>
  <c r="AI98" i="20"/>
  <c r="AK98" i="20"/>
  <c r="CL98" i="20"/>
  <c r="CR98" i="20"/>
  <c r="CS98" i="20" s="1"/>
  <c r="AC102" i="21" l="1"/>
  <c r="AB102" i="21"/>
  <c r="Z102" i="21"/>
  <c r="CG102" i="21"/>
  <c r="CH102" i="21"/>
  <c r="N103" i="21"/>
  <c r="O103" i="21"/>
  <c r="AD102" i="21"/>
  <c r="AE102" i="21" s="1"/>
  <c r="AA102" i="21"/>
  <c r="AG102" i="21" s="1"/>
  <c r="Y103" i="21"/>
  <c r="X103" i="21"/>
  <c r="CR100" i="21"/>
  <c r="CS100" i="21" s="1"/>
  <c r="CL100" i="21"/>
  <c r="H102" i="21"/>
  <c r="F102" i="21"/>
  <c r="I102" i="21"/>
  <c r="AK100" i="21"/>
  <c r="AI100" i="21"/>
  <c r="AH101" i="21"/>
  <c r="J102" i="21"/>
  <c r="K102" i="21" s="1"/>
  <c r="G102" i="21"/>
  <c r="AQ99" i="21"/>
  <c r="AR99" i="21" s="1"/>
  <c r="AJ99" i="21"/>
  <c r="AW99" i="21"/>
  <c r="S102" i="21"/>
  <c r="R102" i="21"/>
  <c r="P102" i="21"/>
  <c r="CR99" i="21"/>
  <c r="CS99" i="21" s="1"/>
  <c r="CL99" i="21"/>
  <c r="T102" i="21"/>
  <c r="U102" i="21" s="1"/>
  <c r="Q102" i="21"/>
  <c r="AG101" i="21"/>
  <c r="AT104" i="21"/>
  <c r="V104" i="21"/>
  <c r="L104" i="21"/>
  <c r="B104" i="21"/>
  <c r="BF104" i="21"/>
  <c r="A105" i="21"/>
  <c r="CK101" i="21"/>
  <c r="BR103" i="21"/>
  <c r="BS103" i="21" s="1"/>
  <c r="CD103" i="21" s="1"/>
  <c r="CE103" i="21" s="1"/>
  <c r="CF103" i="21" s="1"/>
  <c r="CA103" i="21"/>
  <c r="CB103" i="21" s="1"/>
  <c r="BX103" i="21"/>
  <c r="BY103" i="21" s="1"/>
  <c r="AU103" i="21"/>
  <c r="BT103" i="21"/>
  <c r="AL101" i="21"/>
  <c r="AM101" i="21"/>
  <c r="AN101" i="21" s="1"/>
  <c r="BP101" i="21" s="1"/>
  <c r="BU101" i="21" s="1"/>
  <c r="BD98" i="21"/>
  <c r="AX98" i="21"/>
  <c r="BI98" i="21"/>
  <c r="BK98" i="21" s="1"/>
  <c r="BA98" i="21"/>
  <c r="BB98" i="21" s="1"/>
  <c r="E103" i="21"/>
  <c r="D103" i="21"/>
  <c r="CR99" i="20"/>
  <c r="CS99" i="20" s="1"/>
  <c r="CL99" i="20"/>
  <c r="D102" i="20"/>
  <c r="E102" i="20"/>
  <c r="I101" i="20"/>
  <c r="F101" i="20"/>
  <c r="H101" i="20"/>
  <c r="BD97" i="20"/>
  <c r="AX97" i="20"/>
  <c r="BA97" i="20"/>
  <c r="BB97" i="20" s="1"/>
  <c r="BG97" i="20"/>
  <c r="BH97" i="20" s="1"/>
  <c r="BI97" i="20" s="1"/>
  <c r="BK97" i="20" s="1"/>
  <c r="BR102" i="20"/>
  <c r="BS102" i="20" s="1"/>
  <c r="CD102" i="20" s="1"/>
  <c r="CE102" i="20" s="1"/>
  <c r="CA102" i="20"/>
  <c r="CB102" i="20" s="1"/>
  <c r="BX102" i="20"/>
  <c r="BY102" i="20" s="1"/>
  <c r="AU102" i="20"/>
  <c r="BT102" i="20"/>
  <c r="AH100" i="20"/>
  <c r="X102" i="20"/>
  <c r="Y102" i="20"/>
  <c r="AD101" i="20"/>
  <c r="AE101" i="20" s="1"/>
  <c r="AA101" i="20"/>
  <c r="J101" i="20"/>
  <c r="K101" i="20" s="1"/>
  <c r="G101" i="20"/>
  <c r="CJ100" i="20"/>
  <c r="CD101" i="20"/>
  <c r="CE101" i="20" s="1"/>
  <c r="CF101" i="20" s="1"/>
  <c r="AG100" i="20"/>
  <c r="AK99" i="20"/>
  <c r="AI99" i="20"/>
  <c r="T101" i="20"/>
  <c r="U101" i="20" s="1"/>
  <c r="Q101" i="20"/>
  <c r="AQ98" i="20"/>
  <c r="AR98" i="20" s="1"/>
  <c r="AJ98" i="20"/>
  <c r="AW98" i="20"/>
  <c r="O102" i="20"/>
  <c r="N102" i="20"/>
  <c r="Z101" i="20"/>
  <c r="AC101" i="20"/>
  <c r="AB101" i="20"/>
  <c r="P101" i="20"/>
  <c r="R101" i="20"/>
  <c r="S101" i="20"/>
  <c r="AT103" i="20"/>
  <c r="V103" i="20"/>
  <c r="L103" i="20"/>
  <c r="B103" i="20"/>
  <c r="BF103" i="20"/>
  <c r="AZ103" i="20"/>
  <c r="A104" i="20"/>
  <c r="AM100" i="20"/>
  <c r="AN100" i="20" s="1"/>
  <c r="BP100" i="20" s="1"/>
  <c r="BU100" i="20" s="1"/>
  <c r="AL100" i="20"/>
  <c r="AI102" i="21" l="1"/>
  <c r="CR101" i="21"/>
  <c r="CS101" i="21" s="1"/>
  <c r="CL101" i="21"/>
  <c r="R103" i="21"/>
  <c r="S103" i="21"/>
  <c r="P103" i="21"/>
  <c r="E104" i="21"/>
  <c r="D104" i="21"/>
  <c r="Q103" i="21"/>
  <c r="T103" i="21"/>
  <c r="U103" i="21" s="1"/>
  <c r="J103" i="21"/>
  <c r="K103" i="21" s="1"/>
  <c r="G103" i="21"/>
  <c r="O104" i="21"/>
  <c r="N104" i="21"/>
  <c r="H103" i="21"/>
  <c r="I103" i="21"/>
  <c r="F103" i="21"/>
  <c r="X104" i="21"/>
  <c r="Y104" i="21"/>
  <c r="BD99" i="21"/>
  <c r="AX99" i="21"/>
  <c r="BI99" i="21"/>
  <c r="BK99" i="21" s="1"/>
  <c r="BA99" i="21"/>
  <c r="BB99" i="21" s="1"/>
  <c r="CJ102" i="21"/>
  <c r="BT104" i="21"/>
  <c r="BX104" i="21"/>
  <c r="BY104" i="21" s="1"/>
  <c r="AU104" i="21"/>
  <c r="BR104" i="21"/>
  <c r="BS104" i="21" s="1"/>
  <c r="CA104" i="21"/>
  <c r="CB104" i="21" s="1"/>
  <c r="AI101" i="21"/>
  <c r="AK101" i="21"/>
  <c r="AJ100" i="21"/>
  <c r="AQ100" i="21"/>
  <c r="AR100" i="21" s="1"/>
  <c r="AW100" i="21"/>
  <c r="AL102" i="21"/>
  <c r="AM102" i="21"/>
  <c r="AN102" i="21" s="1"/>
  <c r="BP102" i="21" s="1"/>
  <c r="BU102" i="21" s="1"/>
  <c r="AD103" i="21"/>
  <c r="AE103" i="21" s="1"/>
  <c r="AA103" i="21"/>
  <c r="AH102" i="21"/>
  <c r="AK102" i="21" s="1"/>
  <c r="BF105" i="21"/>
  <c r="L105" i="21"/>
  <c r="AT105" i="21"/>
  <c r="B105" i="21"/>
  <c r="AZ105" i="21"/>
  <c r="V105" i="21"/>
  <c r="A106" i="21"/>
  <c r="CH103" i="21"/>
  <c r="CG103" i="21"/>
  <c r="AB103" i="21"/>
  <c r="Z103" i="21"/>
  <c r="AC103" i="21"/>
  <c r="E103" i="20"/>
  <c r="D103" i="20"/>
  <c r="AI100" i="20"/>
  <c r="AK100" i="20"/>
  <c r="O103" i="20"/>
  <c r="N103" i="20"/>
  <c r="Q102" i="20"/>
  <c r="T102" i="20"/>
  <c r="U102" i="20" s="1"/>
  <c r="Y103" i="20"/>
  <c r="X103" i="20"/>
  <c r="S102" i="20"/>
  <c r="R102" i="20"/>
  <c r="P102" i="20"/>
  <c r="CK100" i="20"/>
  <c r="AU103" i="20"/>
  <c r="BX103" i="20"/>
  <c r="BY103" i="20" s="1"/>
  <c r="BR103" i="20"/>
  <c r="BS103" i="20" s="1"/>
  <c r="BT103" i="20"/>
  <c r="CA103" i="20"/>
  <c r="CB103" i="20" s="1"/>
  <c r="BD98" i="20"/>
  <c r="AX98" i="20"/>
  <c r="BG98" i="20"/>
  <c r="BH98" i="20" s="1"/>
  <c r="BI98" i="20" s="1"/>
  <c r="BK98" i="20" s="1"/>
  <c r="BA98" i="20"/>
  <c r="BB98" i="20" s="1"/>
  <c r="AL101" i="20"/>
  <c r="AM101" i="20"/>
  <c r="AN101" i="20" s="1"/>
  <c r="BP101" i="20" s="1"/>
  <c r="BU101" i="20" s="1"/>
  <c r="I102" i="20"/>
  <c r="H102" i="20"/>
  <c r="F102" i="20"/>
  <c r="AA102" i="20"/>
  <c r="AD102" i="20"/>
  <c r="AE102" i="20" s="1"/>
  <c r="CH101" i="20"/>
  <c r="CG101" i="20"/>
  <c r="AG101" i="20"/>
  <c r="CF102" i="20"/>
  <c r="G102" i="20"/>
  <c r="J102" i="20"/>
  <c r="K102" i="20" s="1"/>
  <c r="BF104" i="20"/>
  <c r="V104" i="20"/>
  <c r="AT104" i="20"/>
  <c r="B104" i="20"/>
  <c r="L104" i="20"/>
  <c r="A105" i="20"/>
  <c r="AH101" i="20"/>
  <c r="AJ99" i="20"/>
  <c r="AQ99" i="20"/>
  <c r="AR99" i="20" s="1"/>
  <c r="AW99" i="20"/>
  <c r="AC102" i="20"/>
  <c r="AB102" i="20"/>
  <c r="Z102" i="20"/>
  <c r="J104" i="21" l="1"/>
  <c r="K104" i="21" s="1"/>
  <c r="G104" i="21"/>
  <c r="Y105" i="21"/>
  <c r="X105" i="21"/>
  <c r="F104" i="21"/>
  <c r="I104" i="21"/>
  <c r="H104" i="21"/>
  <c r="AA104" i="21"/>
  <c r="AG104" i="21" s="1"/>
  <c r="AD104" i="21"/>
  <c r="AE104" i="21" s="1"/>
  <c r="V106" i="21"/>
  <c r="AZ106" i="21"/>
  <c r="AT106" i="21"/>
  <c r="L106" i="21"/>
  <c r="BF106" i="21"/>
  <c r="B106" i="21"/>
  <c r="A107" i="21"/>
  <c r="AH103" i="21"/>
  <c r="E105" i="21"/>
  <c r="D105" i="21"/>
  <c r="Q104" i="21"/>
  <c r="T104" i="21"/>
  <c r="U104" i="21" s="1"/>
  <c r="BT105" i="21"/>
  <c r="AU105" i="21"/>
  <c r="BX105" i="21"/>
  <c r="BY105" i="21" s="1"/>
  <c r="CA105" i="21"/>
  <c r="CB105" i="21" s="1"/>
  <c r="BR105" i="21"/>
  <c r="BS105" i="21" s="1"/>
  <c r="CD105" i="21" s="1"/>
  <c r="CE105" i="21" s="1"/>
  <c r="CF105" i="21" s="1"/>
  <c r="P104" i="21"/>
  <c r="R104" i="21"/>
  <c r="S104" i="21"/>
  <c r="O105" i="21"/>
  <c r="N105" i="21"/>
  <c r="AJ102" i="21"/>
  <c r="AQ102" i="21"/>
  <c r="AR102" i="21" s="1"/>
  <c r="AW102" i="21"/>
  <c r="BD100" i="21"/>
  <c r="AX100" i="21"/>
  <c r="BA100" i="21"/>
  <c r="BB100" i="21" s="1"/>
  <c r="BI100" i="21"/>
  <c r="BK100" i="21" s="1"/>
  <c r="CK102" i="21"/>
  <c r="AQ101" i="21"/>
  <c r="AR101" i="21" s="1"/>
  <c r="AJ101" i="21"/>
  <c r="AW101" i="21"/>
  <c r="AM103" i="21"/>
  <c r="AN103" i="21" s="1"/>
  <c r="BP103" i="21" s="1"/>
  <c r="BU103" i="21" s="1"/>
  <c r="AL103" i="21"/>
  <c r="CJ103" i="21"/>
  <c r="CK103" i="21" s="1"/>
  <c r="AG103" i="21"/>
  <c r="CD104" i="21"/>
  <c r="CE104" i="21" s="1"/>
  <c r="CF104" i="21" s="1"/>
  <c r="AC104" i="21"/>
  <c r="AB104" i="21"/>
  <c r="Z104" i="21"/>
  <c r="O104" i="20"/>
  <c r="N104" i="20"/>
  <c r="AQ100" i="20"/>
  <c r="AR100" i="20" s="1"/>
  <c r="AJ100" i="20"/>
  <c r="AW100" i="20"/>
  <c r="E104" i="20"/>
  <c r="D104" i="20"/>
  <c r="BT104" i="20"/>
  <c r="BR104" i="20"/>
  <c r="BS104" i="20" s="1"/>
  <c r="CA104" i="20"/>
  <c r="CB104" i="20" s="1"/>
  <c r="BX104" i="20"/>
  <c r="BY104" i="20" s="1"/>
  <c r="AU104" i="20"/>
  <c r="AG102" i="20"/>
  <c r="AA103" i="20"/>
  <c r="AD103" i="20"/>
  <c r="AE103" i="20" s="1"/>
  <c r="G103" i="20"/>
  <c r="J103" i="20"/>
  <c r="K103" i="20" s="1"/>
  <c r="AH102" i="20"/>
  <c r="Y104" i="20"/>
  <c r="X104" i="20"/>
  <c r="AC103" i="20"/>
  <c r="AB103" i="20"/>
  <c r="Z103" i="20"/>
  <c r="F103" i="20"/>
  <c r="I103" i="20"/>
  <c r="H103" i="20"/>
  <c r="AX99" i="20"/>
  <c r="BD99" i="20"/>
  <c r="BA99" i="20"/>
  <c r="BB99" i="20" s="1"/>
  <c r="BG99" i="20"/>
  <c r="BH99" i="20" s="1"/>
  <c r="BI99" i="20" s="1"/>
  <c r="BK99" i="20" s="1"/>
  <c r="CD103" i="20"/>
  <c r="CE103" i="20" s="1"/>
  <c r="CF103" i="20" s="1"/>
  <c r="AM102" i="20"/>
  <c r="AN102" i="20" s="1"/>
  <c r="BP102" i="20" s="1"/>
  <c r="BU102" i="20" s="1"/>
  <c r="AL102" i="20"/>
  <c r="CG102" i="20"/>
  <c r="CH102" i="20"/>
  <c r="Q103" i="20"/>
  <c r="T103" i="20"/>
  <c r="U103" i="20" s="1"/>
  <c r="AK101" i="20"/>
  <c r="AI101" i="20"/>
  <c r="CR100" i="20"/>
  <c r="CS100" i="20" s="1"/>
  <c r="CL100" i="20"/>
  <c r="P103" i="20"/>
  <c r="R103" i="20"/>
  <c r="S103" i="20"/>
  <c r="AZ105" i="20"/>
  <c r="BF105" i="20"/>
  <c r="L105" i="20"/>
  <c r="B105" i="20"/>
  <c r="AT105" i="20"/>
  <c r="V105" i="20"/>
  <c r="A106" i="20"/>
  <c r="CJ101" i="20"/>
  <c r="CK101" i="20" s="1"/>
  <c r="AK103" i="21" l="1"/>
  <c r="AI103" i="21"/>
  <c r="CR103" i="21"/>
  <c r="CS103" i="21" s="1"/>
  <c r="CL103" i="21"/>
  <c r="BD102" i="21"/>
  <c r="AX102" i="21"/>
  <c r="BA102" i="21"/>
  <c r="BB102" i="21" s="1"/>
  <c r="BI102" i="21"/>
  <c r="BK102" i="21" s="1"/>
  <c r="AI104" i="21"/>
  <c r="D106" i="21"/>
  <c r="E106" i="21"/>
  <c r="AD105" i="21"/>
  <c r="AE105" i="21" s="1"/>
  <c r="AA105" i="21"/>
  <c r="AH104" i="21"/>
  <c r="AK104" i="21" s="1"/>
  <c r="I105" i="21"/>
  <c r="F105" i="21"/>
  <c r="H105" i="21"/>
  <c r="X106" i="21"/>
  <c r="Y106" i="21"/>
  <c r="CH105" i="21"/>
  <c r="CG105" i="21"/>
  <c r="CJ105" i="21" s="1"/>
  <c r="AX101" i="21"/>
  <c r="BD101" i="21"/>
  <c r="BA101" i="21"/>
  <c r="BB101" i="21" s="1"/>
  <c r="BI101" i="21"/>
  <c r="BK101" i="21" s="1"/>
  <c r="L107" i="21"/>
  <c r="AT107" i="21"/>
  <c r="V107" i="21"/>
  <c r="B107" i="21"/>
  <c r="BF107" i="21"/>
  <c r="AZ107" i="21"/>
  <c r="A108" i="21"/>
  <c r="T105" i="21"/>
  <c r="U105" i="21" s="1"/>
  <c r="Q105" i="21"/>
  <c r="CR102" i="21"/>
  <c r="CS102" i="21" s="1"/>
  <c r="CL102" i="21"/>
  <c r="R105" i="21"/>
  <c r="P105" i="21"/>
  <c r="S105" i="21"/>
  <c r="N106" i="21"/>
  <c r="O106" i="21"/>
  <c r="AB105" i="21"/>
  <c r="Z105" i="21"/>
  <c r="AC105" i="21"/>
  <c r="CA106" i="21"/>
  <c r="CB106" i="21" s="1"/>
  <c r="BT106" i="21"/>
  <c r="BR106" i="21"/>
  <c r="BS106" i="21" s="1"/>
  <c r="CD106" i="21" s="1"/>
  <c r="CE106" i="21" s="1"/>
  <c r="CF106" i="21" s="1"/>
  <c r="BX106" i="21"/>
  <c r="BY106" i="21" s="1"/>
  <c r="AU106" i="21"/>
  <c r="AM104" i="21"/>
  <c r="AN104" i="21" s="1"/>
  <c r="BP104" i="21" s="1"/>
  <c r="BU104" i="21" s="1"/>
  <c r="AL104" i="21"/>
  <c r="CH104" i="21"/>
  <c r="CG104" i="21"/>
  <c r="CJ104" i="21" s="1"/>
  <c r="CK104" i="21" s="1"/>
  <c r="J105" i="21"/>
  <c r="K105" i="21" s="1"/>
  <c r="G105" i="21"/>
  <c r="O105" i="20"/>
  <c r="N105" i="20"/>
  <c r="Z104" i="20"/>
  <c r="AB104" i="20"/>
  <c r="AC104" i="20"/>
  <c r="CD104" i="20"/>
  <c r="CE104" i="20" s="1"/>
  <c r="CF104" i="20" s="1"/>
  <c r="CJ102" i="20"/>
  <c r="CK102" i="20" s="1"/>
  <c r="AL103" i="20"/>
  <c r="AM103" i="20"/>
  <c r="AN103" i="20" s="1"/>
  <c r="BP103" i="20" s="1"/>
  <c r="BU103" i="20" s="1"/>
  <c r="G104" i="20"/>
  <c r="J104" i="20"/>
  <c r="K104" i="20" s="1"/>
  <c r="F104" i="20"/>
  <c r="I104" i="20"/>
  <c r="H104" i="20"/>
  <c r="CR101" i="20"/>
  <c r="CS101" i="20" s="1"/>
  <c r="CL101" i="20"/>
  <c r="AG103" i="20"/>
  <c r="BD100" i="20"/>
  <c r="AX100" i="20"/>
  <c r="BA100" i="20"/>
  <c r="BB100" i="20" s="1"/>
  <c r="BG100" i="20"/>
  <c r="BH100" i="20" s="1"/>
  <c r="BI100" i="20" s="1"/>
  <c r="BK100" i="20" s="1"/>
  <c r="AZ106" i="20"/>
  <c r="B106" i="20"/>
  <c r="BF106" i="20"/>
  <c r="L106" i="20"/>
  <c r="AT106" i="20"/>
  <c r="V106" i="20"/>
  <c r="A107" i="20"/>
  <c r="CH103" i="20"/>
  <c r="CG103" i="20"/>
  <c r="CJ103" i="20" s="1"/>
  <c r="CK103" i="20" s="1"/>
  <c r="AK102" i="20"/>
  <c r="AI102" i="20"/>
  <c r="Y105" i="20"/>
  <c r="X105" i="20"/>
  <c r="AH103" i="20"/>
  <c r="AU105" i="20"/>
  <c r="BR105" i="20"/>
  <c r="BS105" i="20" s="1"/>
  <c r="CD105" i="20" s="1"/>
  <c r="CE105" i="20" s="1"/>
  <c r="CF105" i="20" s="1"/>
  <c r="CA105" i="20"/>
  <c r="CB105" i="20" s="1"/>
  <c r="BX105" i="20"/>
  <c r="BY105" i="20" s="1"/>
  <c r="BT105" i="20"/>
  <c r="AJ101" i="20"/>
  <c r="AQ101" i="20"/>
  <c r="AR101" i="20" s="1"/>
  <c r="AW101" i="20"/>
  <c r="Q104" i="20"/>
  <c r="T104" i="20"/>
  <c r="U104" i="20" s="1"/>
  <c r="E105" i="20"/>
  <c r="D105" i="20"/>
  <c r="AA104" i="20"/>
  <c r="AD104" i="20"/>
  <c r="AE104" i="20" s="1"/>
  <c r="P104" i="20"/>
  <c r="R104" i="20"/>
  <c r="S104" i="20"/>
  <c r="AQ103" i="21" l="1"/>
  <c r="AR103" i="21" s="1"/>
  <c r="AJ103" i="21"/>
  <c r="AW103" i="21"/>
  <c r="D107" i="21"/>
  <c r="E107" i="21"/>
  <c r="AB106" i="21"/>
  <c r="AC106" i="21"/>
  <c r="Z106" i="21"/>
  <c r="J106" i="21"/>
  <c r="K106" i="21" s="1"/>
  <c r="G106" i="21"/>
  <c r="Y107" i="21"/>
  <c r="X107" i="21"/>
  <c r="AD106" i="21"/>
  <c r="AE106" i="21" s="1"/>
  <c r="AA106" i="21"/>
  <c r="AJ104" i="21"/>
  <c r="AQ104" i="21"/>
  <c r="AR104" i="21" s="1"/>
  <c r="AW104" i="21"/>
  <c r="AM105" i="21"/>
  <c r="AN105" i="21" s="1"/>
  <c r="BP105" i="21" s="1"/>
  <c r="BU105" i="21" s="1"/>
  <c r="CK105" i="21" s="1"/>
  <c r="AL105" i="21"/>
  <c r="BR107" i="21"/>
  <c r="BS107" i="21" s="1"/>
  <c r="CA107" i="21"/>
  <c r="CB107" i="21" s="1"/>
  <c r="BX107" i="21"/>
  <c r="BY107" i="21" s="1"/>
  <c r="BT107" i="21"/>
  <c r="AU107" i="21"/>
  <c r="T106" i="21"/>
  <c r="U106" i="21" s="1"/>
  <c r="Q106" i="21"/>
  <c r="H106" i="21"/>
  <c r="F106" i="21"/>
  <c r="I106" i="21"/>
  <c r="CR104" i="21"/>
  <c r="CS104" i="21" s="1"/>
  <c r="CL104" i="21"/>
  <c r="AH105" i="21"/>
  <c r="AG105" i="21"/>
  <c r="CG106" i="21"/>
  <c r="CH106" i="21"/>
  <c r="O107" i="21"/>
  <c r="N107" i="21"/>
  <c r="S106" i="21"/>
  <c r="R106" i="21"/>
  <c r="P106" i="21"/>
  <c r="AT108" i="21"/>
  <c r="V108" i="21"/>
  <c r="L108" i="21"/>
  <c r="B108" i="21"/>
  <c r="AZ108" i="21"/>
  <c r="BF108" i="21"/>
  <c r="A109" i="21"/>
  <c r="I105" i="20"/>
  <c r="H105" i="20"/>
  <c r="F105" i="20"/>
  <c r="AK103" i="20"/>
  <c r="AI103" i="20"/>
  <c r="Y106" i="20"/>
  <c r="X106" i="20"/>
  <c r="CG105" i="20"/>
  <c r="CH105" i="20"/>
  <c r="CR102" i="20"/>
  <c r="CS102" i="20" s="1"/>
  <c r="CL102" i="20"/>
  <c r="BT106" i="20"/>
  <c r="BR106" i="20"/>
  <c r="BS106" i="20" s="1"/>
  <c r="CA106" i="20"/>
  <c r="CB106" i="20" s="1"/>
  <c r="AU106" i="20"/>
  <c r="BX106" i="20"/>
  <c r="BY106" i="20" s="1"/>
  <c r="O106" i="20"/>
  <c r="N106" i="20"/>
  <c r="AX101" i="20"/>
  <c r="BD101" i="20"/>
  <c r="BA101" i="20"/>
  <c r="BB101" i="20" s="1"/>
  <c r="BG101" i="20"/>
  <c r="BH101" i="20" s="1"/>
  <c r="BI101" i="20" s="1"/>
  <c r="BK101" i="20" s="1"/>
  <c r="AD105" i="20"/>
  <c r="AE105" i="20" s="1"/>
  <c r="AA105" i="20"/>
  <c r="CH104" i="20"/>
  <c r="CG104" i="20"/>
  <c r="CJ104" i="20" s="1"/>
  <c r="Z105" i="20"/>
  <c r="AC105" i="20"/>
  <c r="AB105" i="20"/>
  <c r="D106" i="20"/>
  <c r="E106" i="20"/>
  <c r="AQ102" i="20"/>
  <c r="AR102" i="20" s="1"/>
  <c r="AJ102" i="20"/>
  <c r="AW102" i="20"/>
  <c r="AH104" i="20"/>
  <c r="CL103" i="20"/>
  <c r="CR103" i="20"/>
  <c r="CS103" i="20" s="1"/>
  <c r="AL104" i="20"/>
  <c r="AM104" i="20"/>
  <c r="AN104" i="20" s="1"/>
  <c r="BP104" i="20" s="1"/>
  <c r="BU104" i="20" s="1"/>
  <c r="AG104" i="20"/>
  <c r="T105" i="20"/>
  <c r="U105" i="20" s="1"/>
  <c r="Q105" i="20"/>
  <c r="G105" i="20"/>
  <c r="J105" i="20"/>
  <c r="K105" i="20" s="1"/>
  <c r="BF107" i="20"/>
  <c r="V107" i="20"/>
  <c r="B107" i="20"/>
  <c r="AZ107" i="20"/>
  <c r="L107" i="20"/>
  <c r="AT107" i="20"/>
  <c r="A108" i="20"/>
  <c r="S105" i="20"/>
  <c r="R105" i="20"/>
  <c r="P105" i="20"/>
  <c r="CL105" i="21" l="1"/>
  <c r="CR105" i="21"/>
  <c r="CS105" i="21" s="1"/>
  <c r="CJ106" i="21"/>
  <c r="CK106" i="21" s="1"/>
  <c r="N108" i="21"/>
  <c r="O108" i="21"/>
  <c r="AH106" i="21"/>
  <c r="AG106" i="21"/>
  <c r="J107" i="21"/>
  <c r="K107" i="21" s="1"/>
  <c r="G107" i="21"/>
  <c r="AD107" i="21"/>
  <c r="AE107" i="21" s="1"/>
  <c r="AA107" i="21"/>
  <c r="BD103" i="21"/>
  <c r="AX103" i="21"/>
  <c r="BI103" i="21"/>
  <c r="BK103" i="21" s="1"/>
  <c r="BA103" i="21"/>
  <c r="BB103" i="21" s="1"/>
  <c r="Y108" i="21"/>
  <c r="X108" i="21"/>
  <c r="BX108" i="21"/>
  <c r="BY108" i="21" s="1"/>
  <c r="BR108" i="21"/>
  <c r="BS108" i="21" s="1"/>
  <c r="BT108" i="21"/>
  <c r="AU108" i="21"/>
  <c r="CA108" i="21"/>
  <c r="CB108" i="21" s="1"/>
  <c r="AB107" i="21"/>
  <c r="AC107" i="21"/>
  <c r="Z107" i="21"/>
  <c r="AX104" i="21"/>
  <c r="BI104" i="21"/>
  <c r="BK104" i="21" s="1"/>
  <c r="AK105" i="21"/>
  <c r="AI105" i="21"/>
  <c r="AZ109" i="21"/>
  <c r="B109" i="21"/>
  <c r="L109" i="21"/>
  <c r="AT109" i="21"/>
  <c r="V109" i="21"/>
  <c r="BF109" i="21"/>
  <c r="A110" i="21"/>
  <c r="T107" i="21"/>
  <c r="U107" i="21" s="1"/>
  <c r="Q107" i="21"/>
  <c r="CD107" i="21"/>
  <c r="CE107" i="21" s="1"/>
  <c r="CF107" i="21" s="1"/>
  <c r="E108" i="21"/>
  <c r="D108" i="21"/>
  <c r="H107" i="21"/>
  <c r="I107" i="21"/>
  <c r="F107" i="21"/>
  <c r="R107" i="21"/>
  <c r="P107" i="21"/>
  <c r="S107" i="21"/>
  <c r="AM106" i="21"/>
  <c r="AN106" i="21" s="1"/>
  <c r="BP106" i="21" s="1"/>
  <c r="BU106" i="21" s="1"/>
  <c r="AL106" i="21"/>
  <c r="BX107" i="20"/>
  <c r="BY107" i="20" s="1"/>
  <c r="BT107" i="20"/>
  <c r="CA107" i="20"/>
  <c r="CB107" i="20" s="1"/>
  <c r="BR107" i="20"/>
  <c r="BS107" i="20" s="1"/>
  <c r="CD107" i="20" s="1"/>
  <c r="CE107" i="20" s="1"/>
  <c r="AU107" i="20"/>
  <c r="AK104" i="20"/>
  <c r="AI104" i="20"/>
  <c r="O107" i="20"/>
  <c r="N107" i="20"/>
  <c r="H106" i="20"/>
  <c r="F106" i="20"/>
  <c r="I106" i="20"/>
  <c r="CD106" i="20"/>
  <c r="CE106" i="20" s="1"/>
  <c r="CF106" i="20" s="1"/>
  <c r="G106" i="20"/>
  <c r="J106" i="20"/>
  <c r="K106" i="20" s="1"/>
  <c r="E107" i="20"/>
  <c r="D107" i="20"/>
  <c r="Y107" i="20"/>
  <c r="X107" i="20"/>
  <c r="AH105" i="20"/>
  <c r="Q106" i="20"/>
  <c r="T106" i="20"/>
  <c r="U106" i="20" s="1"/>
  <c r="CK104" i="20"/>
  <c r="S106" i="20"/>
  <c r="R106" i="20"/>
  <c r="P106" i="20"/>
  <c r="CJ105" i="20"/>
  <c r="AL105" i="20"/>
  <c r="AM105" i="20"/>
  <c r="AN105" i="20" s="1"/>
  <c r="BP105" i="20" s="1"/>
  <c r="BU105" i="20" s="1"/>
  <c r="AA106" i="20"/>
  <c r="AD106" i="20"/>
  <c r="AE106" i="20" s="1"/>
  <c r="BD102" i="20"/>
  <c r="AX102" i="20"/>
  <c r="BG102" i="20"/>
  <c r="BH102" i="20" s="1"/>
  <c r="BI102" i="20" s="1"/>
  <c r="BK102" i="20" s="1"/>
  <c r="BA102" i="20"/>
  <c r="BB102" i="20" s="1"/>
  <c r="Z106" i="20"/>
  <c r="AC106" i="20"/>
  <c r="AB106" i="20"/>
  <c r="BF108" i="20"/>
  <c r="AT108" i="20"/>
  <c r="V108" i="20"/>
  <c r="B108" i="20"/>
  <c r="AZ108" i="20"/>
  <c r="L108" i="20"/>
  <c r="A109" i="20"/>
  <c r="AG105" i="20"/>
  <c r="AQ103" i="20"/>
  <c r="AR103" i="20" s="1"/>
  <c r="AJ103" i="20"/>
  <c r="AW103" i="20"/>
  <c r="J108" i="21" l="1"/>
  <c r="K108" i="21" s="1"/>
  <c r="G108" i="21"/>
  <c r="AZ110" i="21"/>
  <c r="B110" i="21"/>
  <c r="AT110" i="21"/>
  <c r="L110" i="21"/>
  <c r="V110" i="21"/>
  <c r="BF110" i="21"/>
  <c r="A111" i="21"/>
  <c r="CL106" i="21"/>
  <c r="CR106" i="21"/>
  <c r="CS106" i="21" s="1"/>
  <c r="AM107" i="21"/>
  <c r="AN107" i="21" s="1"/>
  <c r="BP107" i="21" s="1"/>
  <c r="BU107" i="21" s="1"/>
  <c r="AL107" i="21"/>
  <c r="AD108" i="21"/>
  <c r="AE108" i="21" s="1"/>
  <c r="AA108" i="21"/>
  <c r="AH107" i="21"/>
  <c r="I108" i="21"/>
  <c r="H108" i="21"/>
  <c r="F108" i="21"/>
  <c r="CD108" i="21"/>
  <c r="CE108" i="21" s="1"/>
  <c r="CF108" i="21" s="1"/>
  <c r="AI106" i="21"/>
  <c r="AK106" i="21"/>
  <c r="X109" i="21"/>
  <c r="Y109" i="21"/>
  <c r="AC108" i="21"/>
  <c r="AB108" i="21"/>
  <c r="Z108" i="21"/>
  <c r="BT109" i="21"/>
  <c r="BR109" i="21"/>
  <c r="BS109" i="21" s="1"/>
  <c r="AU109" i="21"/>
  <c r="CA109" i="21"/>
  <c r="CB109" i="21" s="1"/>
  <c r="BX109" i="21"/>
  <c r="BY109" i="21" s="1"/>
  <c r="P108" i="21"/>
  <c r="S108" i="21"/>
  <c r="R108" i="21"/>
  <c r="O109" i="21"/>
  <c r="N109" i="21"/>
  <c r="Q108" i="21"/>
  <c r="T108" i="21"/>
  <c r="U108" i="21" s="1"/>
  <c r="D109" i="21"/>
  <c r="E109" i="21"/>
  <c r="CH107" i="21"/>
  <c r="CG107" i="21"/>
  <c r="CJ107" i="21" s="1"/>
  <c r="CK107" i="21" s="1"/>
  <c r="AQ105" i="21"/>
  <c r="AR105" i="21" s="1"/>
  <c r="AJ105" i="21"/>
  <c r="AW105" i="21"/>
  <c r="AG107" i="21"/>
  <c r="AK105" i="20"/>
  <c r="AI105" i="20"/>
  <c r="G107" i="20"/>
  <c r="J107" i="20"/>
  <c r="K107" i="20" s="1"/>
  <c r="Q107" i="20"/>
  <c r="T107" i="20"/>
  <c r="U107" i="20" s="1"/>
  <c r="AT109" i="20"/>
  <c r="L109" i="20"/>
  <c r="BF109" i="20"/>
  <c r="V109" i="20"/>
  <c r="B109" i="20"/>
  <c r="AZ109" i="20"/>
  <c r="A110" i="20"/>
  <c r="F107" i="20"/>
  <c r="H107" i="20"/>
  <c r="I107" i="20"/>
  <c r="P107" i="20"/>
  <c r="S107" i="20"/>
  <c r="R107" i="20"/>
  <c r="O108" i="20"/>
  <c r="N108" i="20"/>
  <c r="AJ104" i="20"/>
  <c r="AQ104" i="20"/>
  <c r="AR104" i="20" s="1"/>
  <c r="AW104" i="20"/>
  <c r="CL104" i="20"/>
  <c r="CR104" i="20"/>
  <c r="CS104" i="20" s="1"/>
  <c r="E108" i="20"/>
  <c r="D108" i="20"/>
  <c r="AL106" i="20"/>
  <c r="AM106" i="20"/>
  <c r="AN106" i="20" s="1"/>
  <c r="BP106" i="20" s="1"/>
  <c r="BU106" i="20" s="1"/>
  <c r="Y108" i="20"/>
  <c r="X108" i="20"/>
  <c r="BX108" i="20"/>
  <c r="BY108" i="20" s="1"/>
  <c r="CA108" i="20"/>
  <c r="CB108" i="20" s="1"/>
  <c r="BR108" i="20"/>
  <c r="BS108" i="20" s="1"/>
  <c r="CD108" i="20" s="1"/>
  <c r="CE108" i="20" s="1"/>
  <c r="CF108" i="20" s="1"/>
  <c r="AU108" i="20"/>
  <c r="BT108" i="20"/>
  <c r="AG106" i="20"/>
  <c r="CH106" i="20"/>
  <c r="CG106" i="20"/>
  <c r="CJ106" i="20" s="1"/>
  <c r="CK106" i="20" s="1"/>
  <c r="CF107" i="20"/>
  <c r="AX103" i="20"/>
  <c r="BD103" i="20"/>
  <c r="BA103" i="20"/>
  <c r="BB103" i="20" s="1"/>
  <c r="BG103" i="20"/>
  <c r="BH103" i="20" s="1"/>
  <c r="BI103" i="20" s="1"/>
  <c r="BK103" i="20" s="1"/>
  <c r="AA107" i="20"/>
  <c r="AG107" i="20" s="1"/>
  <c r="AD107" i="20"/>
  <c r="AE107" i="20" s="1"/>
  <c r="AH106" i="20"/>
  <c r="CK105" i="20"/>
  <c r="AB107" i="20"/>
  <c r="Z107" i="20"/>
  <c r="AC107" i="20"/>
  <c r="P109" i="21" l="1"/>
  <c r="S109" i="21"/>
  <c r="R109" i="21"/>
  <c r="Q109" i="21"/>
  <c r="T109" i="21"/>
  <c r="U109" i="21" s="1"/>
  <c r="BD105" i="21"/>
  <c r="AX105" i="21"/>
  <c r="BI105" i="21"/>
  <c r="BK105" i="21" s="1"/>
  <c r="BA105" i="21"/>
  <c r="BB105" i="21" s="1"/>
  <c r="BF111" i="21"/>
  <c r="V111" i="21"/>
  <c r="B111" i="21"/>
  <c r="L111" i="21"/>
  <c r="AZ111" i="21"/>
  <c r="AT111" i="21"/>
  <c r="A112" i="21"/>
  <c r="AH108" i="21"/>
  <c r="AG108" i="21"/>
  <c r="Y110" i="21"/>
  <c r="X110" i="21"/>
  <c r="CR107" i="21"/>
  <c r="CS107" i="21" s="1"/>
  <c r="CL107" i="21"/>
  <c r="Z109" i="21"/>
  <c r="AC109" i="21"/>
  <c r="AB109" i="21"/>
  <c r="N110" i="21"/>
  <c r="O110" i="21"/>
  <c r="AA109" i="21"/>
  <c r="AG109" i="21" s="1"/>
  <c r="AD109" i="21"/>
  <c r="AE109" i="21" s="1"/>
  <c r="BT110" i="21"/>
  <c r="BR110" i="21"/>
  <c r="BS110" i="21" s="1"/>
  <c r="CA110" i="21"/>
  <c r="CB110" i="21" s="1"/>
  <c r="BX110" i="21"/>
  <c r="BY110" i="21" s="1"/>
  <c r="AU110" i="21"/>
  <c r="F109" i="21"/>
  <c r="I109" i="21"/>
  <c r="H109" i="21"/>
  <c r="E110" i="21"/>
  <c r="D110" i="21"/>
  <c r="J109" i="21"/>
  <c r="K109" i="21" s="1"/>
  <c r="G109" i="21"/>
  <c r="AJ106" i="21"/>
  <c r="AQ106" i="21"/>
  <c r="AR106" i="21" s="1"/>
  <c r="AW106" i="21"/>
  <c r="CD109" i="21"/>
  <c r="CE109" i="21" s="1"/>
  <c r="CF109" i="21" s="1"/>
  <c r="CG108" i="21"/>
  <c r="CH108" i="21"/>
  <c r="AM108" i="21"/>
  <c r="AN108" i="21" s="1"/>
  <c r="BP108" i="21" s="1"/>
  <c r="BU108" i="21" s="1"/>
  <c r="AL108" i="21"/>
  <c r="AI107" i="21"/>
  <c r="AK107" i="21"/>
  <c r="S108" i="20"/>
  <c r="R108" i="20"/>
  <c r="P108" i="20"/>
  <c r="AK107" i="20"/>
  <c r="G108" i="20"/>
  <c r="J108" i="20"/>
  <c r="K108" i="20" s="1"/>
  <c r="H108" i="20"/>
  <c r="F108" i="20"/>
  <c r="I108" i="20"/>
  <c r="N109" i="20"/>
  <c r="O109" i="20"/>
  <c r="CH108" i="20"/>
  <c r="CG108" i="20"/>
  <c r="CJ108" i="20" s="1"/>
  <c r="AX104" i="20"/>
  <c r="BG104" i="20"/>
  <c r="BH104" i="20" s="1"/>
  <c r="BI104" i="20" s="1"/>
  <c r="BK104" i="20" s="1"/>
  <c r="AK106" i="20"/>
  <c r="AI106" i="20"/>
  <c r="Y109" i="20"/>
  <c r="X109" i="20"/>
  <c r="AU109" i="20"/>
  <c r="CA109" i="20"/>
  <c r="CB109" i="20" s="1"/>
  <c r="BR109" i="20"/>
  <c r="BS109" i="20" s="1"/>
  <c r="BX109" i="20"/>
  <c r="BY109" i="20" s="1"/>
  <c r="BT109" i="20"/>
  <c r="AH107" i="20"/>
  <c r="AI107" i="20" s="1"/>
  <c r="CL105" i="20"/>
  <c r="CR105" i="20"/>
  <c r="CS105" i="20" s="1"/>
  <c r="CH107" i="20"/>
  <c r="CG107" i="20"/>
  <c r="CJ107" i="20" s="1"/>
  <c r="AD108" i="20"/>
  <c r="AE108" i="20" s="1"/>
  <c r="AA108" i="20"/>
  <c r="AT110" i="20"/>
  <c r="BF110" i="20"/>
  <c r="V110" i="20"/>
  <c r="AZ110" i="20"/>
  <c r="L110" i="20"/>
  <c r="B110" i="20"/>
  <c r="A111" i="20"/>
  <c r="AM107" i="20"/>
  <c r="AN107" i="20" s="1"/>
  <c r="BP107" i="20" s="1"/>
  <c r="BU107" i="20" s="1"/>
  <c r="AL107" i="20"/>
  <c r="CR106" i="20"/>
  <c r="CS106" i="20" s="1"/>
  <c r="CL106" i="20"/>
  <c r="AC108" i="20"/>
  <c r="AB108" i="20"/>
  <c r="Z108" i="20"/>
  <c r="AJ105" i="20"/>
  <c r="AQ105" i="20"/>
  <c r="AR105" i="20" s="1"/>
  <c r="AW105" i="20"/>
  <c r="Q108" i="20"/>
  <c r="T108" i="20"/>
  <c r="U108" i="20" s="1"/>
  <c r="E109" i="20"/>
  <c r="D109" i="20"/>
  <c r="I110" i="21" l="1"/>
  <c r="H110" i="21"/>
  <c r="F110" i="21"/>
  <c r="CH109" i="21"/>
  <c r="CG109" i="21"/>
  <c r="CJ109" i="21" s="1"/>
  <c r="CK109" i="21" s="1"/>
  <c r="L112" i="21"/>
  <c r="AZ112" i="21"/>
  <c r="V112" i="21"/>
  <c r="BF112" i="21"/>
  <c r="AT112" i="21"/>
  <c r="B112" i="21"/>
  <c r="A113" i="21"/>
  <c r="BX111" i="21"/>
  <c r="BY111" i="21" s="1"/>
  <c r="BT111" i="21"/>
  <c r="AU111" i="21"/>
  <c r="BR111" i="21"/>
  <c r="BS111" i="21" s="1"/>
  <c r="CA111" i="21"/>
  <c r="CB111" i="21" s="1"/>
  <c r="AJ107" i="21"/>
  <c r="AQ107" i="21"/>
  <c r="AR107" i="21" s="1"/>
  <c r="AW107" i="21"/>
  <c r="AM109" i="21"/>
  <c r="AN109" i="21" s="1"/>
  <c r="BP109" i="21" s="1"/>
  <c r="BU109" i="21" s="1"/>
  <c r="AL109" i="21"/>
  <c r="N111" i="21"/>
  <c r="O111" i="21"/>
  <c r="AK108" i="21"/>
  <c r="AI108" i="21"/>
  <c r="P110" i="21"/>
  <c r="S110" i="21"/>
  <c r="R110" i="21"/>
  <c r="T110" i="21"/>
  <c r="U110" i="21" s="1"/>
  <c r="Q110" i="21"/>
  <c r="AX106" i="21"/>
  <c r="BD106" i="21"/>
  <c r="BI106" i="21"/>
  <c r="BK106" i="21" s="1"/>
  <c r="BA106" i="21"/>
  <c r="BB106" i="21" s="1"/>
  <c r="AH109" i="21"/>
  <c r="AI109" i="21" s="1"/>
  <c r="CD110" i="21"/>
  <c r="CE110" i="21" s="1"/>
  <c r="CF110" i="21" s="1"/>
  <c r="D111" i="21"/>
  <c r="E111" i="21"/>
  <c r="AB110" i="21"/>
  <c r="Z110" i="21"/>
  <c r="AC110" i="21"/>
  <c r="CJ108" i="21"/>
  <c r="CK108" i="21" s="1"/>
  <c r="J110" i="21"/>
  <c r="K110" i="21" s="1"/>
  <c r="G110" i="21"/>
  <c r="AD110" i="21"/>
  <c r="AE110" i="21" s="1"/>
  <c r="AA110" i="21"/>
  <c r="X111" i="21"/>
  <c r="Y111" i="21"/>
  <c r="AJ107" i="20"/>
  <c r="AQ107" i="20"/>
  <c r="AR107" i="20" s="1"/>
  <c r="AW107" i="20"/>
  <c r="CK108" i="20"/>
  <c r="AX105" i="20"/>
  <c r="BD105" i="20"/>
  <c r="BG105" i="20"/>
  <c r="BH105" i="20" s="1"/>
  <c r="BI105" i="20" s="1"/>
  <c r="BK105" i="20" s="1"/>
  <c r="BA105" i="20"/>
  <c r="BB105" i="20" s="1"/>
  <c r="CK107" i="20"/>
  <c r="AZ111" i="20"/>
  <c r="AT111" i="20"/>
  <c r="L111" i="20"/>
  <c r="BF111" i="20"/>
  <c r="V111" i="20"/>
  <c r="B111" i="20"/>
  <c r="A112" i="20"/>
  <c r="S109" i="20"/>
  <c r="R109" i="20"/>
  <c r="P109" i="20"/>
  <c r="E110" i="20"/>
  <c r="D110" i="20"/>
  <c r="T109" i="20"/>
  <c r="U109" i="20" s="1"/>
  <c r="Q109" i="20"/>
  <c r="O110" i="20"/>
  <c r="N110" i="20"/>
  <c r="AD109" i="20"/>
  <c r="AE109" i="20" s="1"/>
  <c r="AA109" i="20"/>
  <c r="AC109" i="20"/>
  <c r="Z109" i="20"/>
  <c r="AB109" i="20"/>
  <c r="Y110" i="20"/>
  <c r="X110" i="20"/>
  <c r="AJ106" i="20"/>
  <c r="AQ106" i="20"/>
  <c r="AR106" i="20" s="1"/>
  <c r="AW106" i="20"/>
  <c r="J109" i="20"/>
  <c r="K109" i="20" s="1"/>
  <c r="G109" i="20"/>
  <c r="AH108" i="20"/>
  <c r="I109" i="20"/>
  <c r="H109" i="20"/>
  <c r="F109" i="20"/>
  <c r="AU110" i="20"/>
  <c r="BX110" i="20"/>
  <c r="BY110" i="20" s="1"/>
  <c r="CA110" i="20"/>
  <c r="CB110" i="20" s="1"/>
  <c r="BT110" i="20"/>
  <c r="BR110" i="20"/>
  <c r="BS110" i="20" s="1"/>
  <c r="CD110" i="20" s="1"/>
  <c r="CE110" i="20" s="1"/>
  <c r="AM108" i="20"/>
  <c r="AN108" i="20" s="1"/>
  <c r="BP108" i="20" s="1"/>
  <c r="BU108" i="20" s="1"/>
  <c r="AL108" i="20"/>
  <c r="AG108" i="20"/>
  <c r="CD109" i="20"/>
  <c r="CE109" i="20" s="1"/>
  <c r="CF109" i="20" s="1"/>
  <c r="AJ109" i="21" l="1"/>
  <c r="AQ109" i="21"/>
  <c r="AR109" i="21" s="1"/>
  <c r="AW109" i="21"/>
  <c r="R111" i="21"/>
  <c r="P111" i="21"/>
  <c r="S111" i="21"/>
  <c r="AM110" i="21"/>
  <c r="AN110" i="21" s="1"/>
  <c r="BP110" i="21" s="1"/>
  <c r="BU110" i="21" s="1"/>
  <c r="AL110" i="21"/>
  <c r="AQ108" i="21"/>
  <c r="AR108" i="21" s="1"/>
  <c r="AJ108" i="21"/>
  <c r="AW108" i="21"/>
  <c r="BT112" i="21"/>
  <c r="BR112" i="21"/>
  <c r="BS112" i="21" s="1"/>
  <c r="AU112" i="21"/>
  <c r="CA112" i="21"/>
  <c r="CB112" i="21" s="1"/>
  <c r="BX112" i="21"/>
  <c r="BY112" i="21" s="1"/>
  <c r="CR108" i="21"/>
  <c r="CS108" i="21" s="1"/>
  <c r="CL108" i="21"/>
  <c r="AH110" i="21"/>
  <c r="AK109" i="21"/>
  <c r="CL109" i="21"/>
  <c r="CR109" i="21"/>
  <c r="CS109" i="21" s="1"/>
  <c r="T111" i="21"/>
  <c r="U111" i="21" s="1"/>
  <c r="Q111" i="21"/>
  <c r="G111" i="21"/>
  <c r="J111" i="21"/>
  <c r="K111" i="21" s="1"/>
  <c r="CH110" i="21"/>
  <c r="CG110" i="21"/>
  <c r="V113" i="21"/>
  <c r="L113" i="21"/>
  <c r="B113" i="21"/>
  <c r="AT113" i="21"/>
  <c r="BF113" i="21"/>
  <c r="A114" i="21"/>
  <c r="X112" i="21"/>
  <c r="Y112" i="21"/>
  <c r="CD111" i="21"/>
  <c r="CE111" i="21" s="1"/>
  <c r="CF111" i="21" s="1"/>
  <c r="N112" i="21"/>
  <c r="O112" i="21"/>
  <c r="AC111" i="21"/>
  <c r="Z111" i="21"/>
  <c r="AB111" i="21"/>
  <c r="AA111" i="21"/>
  <c r="AD111" i="21"/>
  <c r="AE111" i="21" s="1"/>
  <c r="H111" i="21"/>
  <c r="I111" i="21"/>
  <c r="F111" i="21"/>
  <c r="AG110" i="21"/>
  <c r="AX107" i="21"/>
  <c r="BD107" i="21"/>
  <c r="BA107" i="21"/>
  <c r="BB107" i="21" s="1"/>
  <c r="BI107" i="21"/>
  <c r="BK107" i="21" s="1"/>
  <c r="D112" i="21"/>
  <c r="E112" i="21"/>
  <c r="CR108" i="20"/>
  <c r="CS108" i="20" s="1"/>
  <c r="CL108" i="20"/>
  <c r="AH109" i="20"/>
  <c r="BD106" i="20"/>
  <c r="AX106" i="20"/>
  <c r="BG106" i="20"/>
  <c r="BH106" i="20" s="1"/>
  <c r="BI106" i="20" s="1"/>
  <c r="BK106" i="20" s="1"/>
  <c r="BA106" i="20"/>
  <c r="BB106" i="20" s="1"/>
  <c r="Y111" i="20"/>
  <c r="X111" i="20"/>
  <c r="AI108" i="20"/>
  <c r="AK108" i="20"/>
  <c r="CF110" i="20"/>
  <c r="I110" i="20"/>
  <c r="H110" i="20"/>
  <c r="F110" i="20"/>
  <c r="AM109" i="20"/>
  <c r="AN109" i="20" s="1"/>
  <c r="BP109" i="20" s="1"/>
  <c r="BU109" i="20" s="1"/>
  <c r="AL109" i="20"/>
  <c r="CL107" i="20"/>
  <c r="CR107" i="20"/>
  <c r="CS107" i="20" s="1"/>
  <c r="AG109" i="20"/>
  <c r="BF112" i="20"/>
  <c r="V112" i="20"/>
  <c r="AZ112" i="20"/>
  <c r="L112" i="20"/>
  <c r="AT112" i="20"/>
  <c r="B112" i="20"/>
  <c r="A113" i="20"/>
  <c r="T110" i="20"/>
  <c r="U110" i="20" s="1"/>
  <c r="Q110" i="20"/>
  <c r="E111" i="20"/>
  <c r="D111" i="20"/>
  <c r="CG109" i="20"/>
  <c r="CH109" i="20"/>
  <c r="S110" i="20"/>
  <c r="R110" i="20"/>
  <c r="P110" i="20"/>
  <c r="AD110" i="20"/>
  <c r="AE110" i="20" s="1"/>
  <c r="AA110" i="20"/>
  <c r="BD107" i="20"/>
  <c r="AX107" i="20"/>
  <c r="BG107" i="20"/>
  <c r="BH107" i="20" s="1"/>
  <c r="BA107" i="20"/>
  <c r="BB107" i="20" s="1"/>
  <c r="Z110" i="20"/>
  <c r="AB110" i="20"/>
  <c r="AC110" i="20"/>
  <c r="AH110" i="20" s="1"/>
  <c r="O111" i="20"/>
  <c r="N111" i="20"/>
  <c r="J110" i="20"/>
  <c r="K110" i="20" s="1"/>
  <c r="G110" i="20"/>
  <c r="BR111" i="20"/>
  <c r="BS111" i="20" s="1"/>
  <c r="AU111" i="20"/>
  <c r="CA111" i="20"/>
  <c r="CB111" i="20" s="1"/>
  <c r="BX111" i="20"/>
  <c r="BY111" i="20" s="1"/>
  <c r="BT111" i="20"/>
  <c r="CH111" i="21" l="1"/>
  <c r="CG111" i="21"/>
  <c r="CJ111" i="21" s="1"/>
  <c r="AC112" i="21"/>
  <c r="Z112" i="21"/>
  <c r="AB112" i="21"/>
  <c r="I112" i="21"/>
  <c r="H112" i="21"/>
  <c r="F112" i="21"/>
  <c r="AA112" i="21"/>
  <c r="AD112" i="21"/>
  <c r="AE112" i="21" s="1"/>
  <c r="J112" i="21"/>
  <c r="K112" i="21" s="1"/>
  <c r="G112" i="21"/>
  <c r="BF114" i="21"/>
  <c r="AT114" i="21"/>
  <c r="L114" i="21"/>
  <c r="B114" i="21"/>
  <c r="V114" i="21"/>
  <c r="AZ114" i="21"/>
  <c r="A115" i="21"/>
  <c r="AU113" i="21"/>
  <c r="BR113" i="21"/>
  <c r="BS113" i="21" s="1"/>
  <c r="BX113" i="21"/>
  <c r="BY113" i="21" s="1"/>
  <c r="CA113" i="21"/>
  <c r="CB113" i="21" s="1"/>
  <c r="BT113" i="21"/>
  <c r="AM111" i="21"/>
  <c r="AN111" i="21" s="1"/>
  <c r="BP111" i="21" s="1"/>
  <c r="BU111" i="21" s="1"/>
  <c r="AL111" i="21"/>
  <c r="AG111" i="21"/>
  <c r="E113" i="21"/>
  <c r="D113" i="21"/>
  <c r="AH111" i="21"/>
  <c r="O113" i="21"/>
  <c r="N113" i="21"/>
  <c r="CD112" i="21"/>
  <c r="CE112" i="21" s="1"/>
  <c r="CF112" i="21" s="1"/>
  <c r="BD109" i="21"/>
  <c r="AX109" i="21"/>
  <c r="BA109" i="21"/>
  <c r="BB109" i="21" s="1"/>
  <c r="BI109" i="21"/>
  <c r="BK109" i="21" s="1"/>
  <c r="AK110" i="21"/>
  <c r="AI110" i="21"/>
  <c r="S112" i="21"/>
  <c r="P112" i="21"/>
  <c r="R112" i="21"/>
  <c r="X113" i="21"/>
  <c r="Y113" i="21"/>
  <c r="T112" i="21"/>
  <c r="U112" i="21" s="1"/>
  <c r="Q112" i="21"/>
  <c r="CJ110" i="21"/>
  <c r="CK110" i="21" s="1"/>
  <c r="AX108" i="21"/>
  <c r="BD108" i="21"/>
  <c r="BI108" i="21"/>
  <c r="BK108" i="21" s="1"/>
  <c r="BA108" i="21"/>
  <c r="BB108" i="21" s="1"/>
  <c r="Q111" i="20"/>
  <c r="T111" i="20"/>
  <c r="U111" i="20" s="1"/>
  <c r="AT113" i="20"/>
  <c r="B113" i="20"/>
  <c r="BF113" i="20"/>
  <c r="V113" i="20"/>
  <c r="L113" i="20"/>
  <c r="A114" i="20"/>
  <c r="Z111" i="20"/>
  <c r="AC111" i="20"/>
  <c r="AB111" i="20"/>
  <c r="P111" i="20"/>
  <c r="R111" i="20"/>
  <c r="S111" i="20"/>
  <c r="E112" i="20"/>
  <c r="D112" i="20"/>
  <c r="BT112" i="20"/>
  <c r="CA112" i="20"/>
  <c r="CB112" i="20" s="1"/>
  <c r="BX112" i="20"/>
  <c r="BY112" i="20" s="1"/>
  <c r="AU112" i="20"/>
  <c r="BR112" i="20"/>
  <c r="BS112" i="20" s="1"/>
  <c r="N112" i="20"/>
  <c r="O112" i="20"/>
  <c r="CJ109" i="20"/>
  <c r="CK109" i="20" s="1"/>
  <c r="X112" i="20"/>
  <c r="Y112" i="20"/>
  <c r="BI107" i="20"/>
  <c r="BK107" i="20" s="1"/>
  <c r="G111" i="20"/>
  <c r="J111" i="20"/>
  <c r="K111" i="20" s="1"/>
  <c r="CH110" i="20"/>
  <c r="CG110" i="20"/>
  <c r="CD111" i="20"/>
  <c r="CE111" i="20" s="1"/>
  <c r="CF111" i="20" s="1"/>
  <c r="F111" i="20"/>
  <c r="I111" i="20"/>
  <c r="H111" i="20"/>
  <c r="AK109" i="20"/>
  <c r="AI109" i="20"/>
  <c r="AM110" i="20"/>
  <c r="AN110" i="20" s="1"/>
  <c r="BP110" i="20" s="1"/>
  <c r="BU110" i="20" s="1"/>
  <c r="AL110" i="20"/>
  <c r="AJ108" i="20"/>
  <c r="AQ108" i="20"/>
  <c r="AR108" i="20" s="1"/>
  <c r="AW108" i="20"/>
  <c r="AG110" i="20"/>
  <c r="AA111" i="20"/>
  <c r="AD111" i="20"/>
  <c r="AE111" i="20" s="1"/>
  <c r="CR110" i="21" l="1"/>
  <c r="CS110" i="21" s="1"/>
  <c r="CL110" i="21"/>
  <c r="F113" i="21"/>
  <c r="I113" i="21"/>
  <c r="H113" i="21"/>
  <c r="AI111" i="21"/>
  <c r="AK111" i="21"/>
  <c r="AG112" i="21"/>
  <c r="Y114" i="21"/>
  <c r="X114" i="21"/>
  <c r="AZ115" i="21"/>
  <c r="AT115" i="21"/>
  <c r="B115" i="21"/>
  <c r="L115" i="21"/>
  <c r="BF115" i="21"/>
  <c r="V115" i="21"/>
  <c r="A116" i="21"/>
  <c r="AC113" i="21"/>
  <c r="AH113" i="21" s="1"/>
  <c r="AB113" i="21"/>
  <c r="Z113" i="21"/>
  <c r="E114" i="21"/>
  <c r="D114" i="21"/>
  <c r="AA113" i="21"/>
  <c r="AD113" i="21"/>
  <c r="AE113" i="21" s="1"/>
  <c r="CG112" i="21"/>
  <c r="CH112" i="21"/>
  <c r="O114" i="21"/>
  <c r="N114" i="21"/>
  <c r="Q113" i="21"/>
  <c r="T113" i="21"/>
  <c r="U113" i="21" s="1"/>
  <c r="BT114" i="21"/>
  <c r="AU114" i="21"/>
  <c r="CA114" i="21"/>
  <c r="CB114" i="21" s="1"/>
  <c r="BX114" i="21"/>
  <c r="BY114" i="21" s="1"/>
  <c r="BR114" i="21"/>
  <c r="BS114" i="21" s="1"/>
  <c r="CD114" i="21" s="1"/>
  <c r="CE114" i="21" s="1"/>
  <c r="CF114" i="21" s="1"/>
  <c r="R113" i="21"/>
  <c r="P113" i="21"/>
  <c r="S113" i="21"/>
  <c r="AH112" i="21"/>
  <c r="CD113" i="21"/>
  <c r="CE113" i="21" s="1"/>
  <c r="CF113" i="21" s="1"/>
  <c r="AM112" i="21"/>
  <c r="AN112" i="21" s="1"/>
  <c r="BP112" i="21" s="1"/>
  <c r="BU112" i="21" s="1"/>
  <c r="AL112" i="21"/>
  <c r="CK111" i="21"/>
  <c r="AQ110" i="21"/>
  <c r="AR110" i="21" s="1"/>
  <c r="AJ110" i="21"/>
  <c r="AW110" i="21"/>
  <c r="G113" i="21"/>
  <c r="J113" i="21"/>
  <c r="K113" i="21" s="1"/>
  <c r="AQ109" i="20"/>
  <c r="AR109" i="20" s="1"/>
  <c r="AJ109" i="20"/>
  <c r="AW109" i="20"/>
  <c r="AL111" i="20"/>
  <c r="AM111" i="20"/>
  <c r="AN111" i="20" s="1"/>
  <c r="BP111" i="20" s="1"/>
  <c r="BU111" i="20" s="1"/>
  <c r="AH111" i="20"/>
  <c r="AC112" i="20"/>
  <c r="AB112" i="20"/>
  <c r="Z112" i="20"/>
  <c r="AI110" i="20"/>
  <c r="AK110" i="20"/>
  <c r="CH111" i="20"/>
  <c r="CG111" i="20"/>
  <c r="CJ111" i="20" s="1"/>
  <c r="CK111" i="20" s="1"/>
  <c r="J112" i="20"/>
  <c r="K112" i="20" s="1"/>
  <c r="G112" i="20"/>
  <c r="Y113" i="20"/>
  <c r="X113" i="20"/>
  <c r="CJ110" i="20"/>
  <c r="CK110" i="20" s="1"/>
  <c r="S112" i="20"/>
  <c r="P112" i="20"/>
  <c r="R112" i="20"/>
  <c r="I112" i="20"/>
  <c r="H112" i="20"/>
  <c r="F112" i="20"/>
  <c r="AG111" i="20"/>
  <c r="AD112" i="20"/>
  <c r="AE112" i="20" s="1"/>
  <c r="AA112" i="20"/>
  <c r="AT114" i="20"/>
  <c r="V114" i="20"/>
  <c r="L114" i="20"/>
  <c r="B114" i="20"/>
  <c r="BF114" i="20"/>
  <c r="AZ114" i="20"/>
  <c r="A115" i="20"/>
  <c r="CR109" i="20"/>
  <c r="CS109" i="20" s="1"/>
  <c r="CL109" i="20"/>
  <c r="O113" i="20"/>
  <c r="N113" i="20"/>
  <c r="AX108" i="20"/>
  <c r="BD108" i="20"/>
  <c r="BG108" i="20"/>
  <c r="BH108" i="20" s="1"/>
  <c r="BI108" i="20" s="1"/>
  <c r="BK108" i="20" s="1"/>
  <c r="BA108" i="20"/>
  <c r="BB108" i="20" s="1"/>
  <c r="T112" i="20"/>
  <c r="U112" i="20" s="1"/>
  <c r="Q112" i="20"/>
  <c r="E113" i="20"/>
  <c r="D113" i="20"/>
  <c r="CD112" i="20"/>
  <c r="CE112" i="20" s="1"/>
  <c r="CF112" i="20" s="1"/>
  <c r="BR113" i="20"/>
  <c r="BS113" i="20" s="1"/>
  <c r="CD113" i="20" s="1"/>
  <c r="CE113" i="20" s="1"/>
  <c r="CF113" i="20" s="1"/>
  <c r="AU113" i="20"/>
  <c r="BX113" i="20"/>
  <c r="BY113" i="20" s="1"/>
  <c r="BT113" i="20"/>
  <c r="CA113" i="20"/>
  <c r="CB113" i="20" s="1"/>
  <c r="BD110" i="21" l="1"/>
  <c r="AX110" i="21"/>
  <c r="BI110" i="21"/>
  <c r="BK110" i="21" s="1"/>
  <c r="BA110" i="21"/>
  <c r="BB110" i="21" s="1"/>
  <c r="Q114" i="21"/>
  <c r="T114" i="21"/>
  <c r="U114" i="21" s="1"/>
  <c r="AC114" i="21"/>
  <c r="AB114" i="21"/>
  <c r="Z114" i="21"/>
  <c r="P114" i="21"/>
  <c r="S114" i="21"/>
  <c r="R114" i="21"/>
  <c r="AI112" i="21"/>
  <c r="AK112" i="21"/>
  <c r="CG114" i="21"/>
  <c r="CH114" i="21"/>
  <c r="AT116" i="21"/>
  <c r="L116" i="21"/>
  <c r="V116" i="21"/>
  <c r="BF116" i="21"/>
  <c r="B116" i="21"/>
  <c r="AZ116" i="21"/>
  <c r="A117" i="21"/>
  <c r="CR111" i="21"/>
  <c r="CS111" i="21" s="1"/>
  <c r="CL111" i="21"/>
  <c r="Y115" i="21"/>
  <c r="X115" i="21"/>
  <c r="CJ112" i="21"/>
  <c r="CK112" i="21" s="1"/>
  <c r="AQ111" i="21"/>
  <c r="AR111" i="21" s="1"/>
  <c r="AJ111" i="21"/>
  <c r="AW111" i="21"/>
  <c r="O115" i="21"/>
  <c r="N115" i="21"/>
  <c r="CH113" i="21"/>
  <c r="CG113" i="21"/>
  <c r="CJ113" i="21" s="1"/>
  <c r="CK113" i="21" s="1"/>
  <c r="AG113" i="21"/>
  <c r="E115" i="21"/>
  <c r="D115" i="21"/>
  <c r="G114" i="21"/>
  <c r="J114" i="21"/>
  <c r="K114" i="21" s="1"/>
  <c r="BT115" i="21"/>
  <c r="BR115" i="21"/>
  <c r="BS115" i="21" s="1"/>
  <c r="AU115" i="21"/>
  <c r="CA115" i="21"/>
  <c r="CB115" i="21" s="1"/>
  <c r="BX115" i="21"/>
  <c r="BY115" i="21" s="1"/>
  <c r="F114" i="21"/>
  <c r="I114" i="21"/>
  <c r="H114" i="21"/>
  <c r="AM113" i="21"/>
  <c r="AN113" i="21" s="1"/>
  <c r="BP113" i="21" s="1"/>
  <c r="BU113" i="21" s="1"/>
  <c r="AL113" i="21"/>
  <c r="AA114" i="21"/>
  <c r="AD114" i="21"/>
  <c r="AE114" i="21" s="1"/>
  <c r="CR111" i="20"/>
  <c r="CS111" i="20" s="1"/>
  <c r="CL111" i="20"/>
  <c r="E114" i="20"/>
  <c r="D114" i="20"/>
  <c r="BD109" i="20"/>
  <c r="AX109" i="20"/>
  <c r="BA109" i="20"/>
  <c r="BB109" i="20" s="1"/>
  <c r="BG109" i="20"/>
  <c r="BH109" i="20" s="1"/>
  <c r="BI109" i="20" s="1"/>
  <c r="BK109" i="20" s="1"/>
  <c r="Y114" i="20"/>
  <c r="X114" i="20"/>
  <c r="AJ110" i="20"/>
  <c r="AQ110" i="20"/>
  <c r="AR110" i="20" s="1"/>
  <c r="AW110" i="20"/>
  <c r="CG113" i="20"/>
  <c r="CJ113" i="20" s="1"/>
  <c r="CH113" i="20"/>
  <c r="Q113" i="20"/>
  <c r="T113" i="20"/>
  <c r="U113" i="20" s="1"/>
  <c r="AU114" i="20"/>
  <c r="BX114" i="20"/>
  <c r="BY114" i="20" s="1"/>
  <c r="CA114" i="20"/>
  <c r="CB114" i="20" s="1"/>
  <c r="BT114" i="20"/>
  <c r="BR114" i="20"/>
  <c r="BS114" i="20" s="1"/>
  <c r="CH112" i="20"/>
  <c r="CG112" i="20"/>
  <c r="P113" i="20"/>
  <c r="S113" i="20"/>
  <c r="R113" i="20"/>
  <c r="AG112" i="20"/>
  <c r="CL110" i="20"/>
  <c r="CR110" i="20"/>
  <c r="CS110" i="20" s="1"/>
  <c r="J113" i="20"/>
  <c r="K113" i="20" s="1"/>
  <c r="G113" i="20"/>
  <c r="AA113" i="20"/>
  <c r="AD113" i="20"/>
  <c r="AE113" i="20" s="1"/>
  <c r="I113" i="20"/>
  <c r="H113" i="20"/>
  <c r="F113" i="20"/>
  <c r="AK111" i="20"/>
  <c r="AI111" i="20"/>
  <c r="AC113" i="20"/>
  <c r="AB113" i="20"/>
  <c r="Z113" i="20"/>
  <c r="AH112" i="20"/>
  <c r="AZ115" i="20"/>
  <c r="B115" i="20"/>
  <c r="BF115" i="20"/>
  <c r="AT115" i="20"/>
  <c r="V115" i="20"/>
  <c r="L115" i="20"/>
  <c r="A116" i="20"/>
  <c r="AL112" i="20"/>
  <c r="AM112" i="20"/>
  <c r="AN112" i="20" s="1"/>
  <c r="BP112" i="20" s="1"/>
  <c r="BU112" i="20" s="1"/>
  <c r="N114" i="20"/>
  <c r="O114" i="20"/>
  <c r="H115" i="21" l="1"/>
  <c r="F115" i="21"/>
  <c r="I115" i="21"/>
  <c r="AD115" i="21"/>
  <c r="AE115" i="21" s="1"/>
  <c r="AA115" i="21"/>
  <c r="AH114" i="21"/>
  <c r="Z115" i="21"/>
  <c r="AC115" i="21"/>
  <c r="AH115" i="21" s="1"/>
  <c r="AB115" i="21"/>
  <c r="CD115" i="21"/>
  <c r="CE115" i="21" s="1"/>
  <c r="CF115" i="21" s="1"/>
  <c r="CJ114" i="21"/>
  <c r="J115" i="21"/>
  <c r="K115" i="21" s="1"/>
  <c r="G115" i="21"/>
  <c r="Y116" i="21"/>
  <c r="X116" i="21"/>
  <c r="CR112" i="21"/>
  <c r="CS112" i="21" s="1"/>
  <c r="CL112" i="21"/>
  <c r="O116" i="21"/>
  <c r="N116" i="21"/>
  <c r="AI113" i="21"/>
  <c r="AK113" i="21"/>
  <c r="AU116" i="21"/>
  <c r="BR116" i="21"/>
  <c r="BS116" i="21" s="1"/>
  <c r="BX116" i="21"/>
  <c r="BY116" i="21" s="1"/>
  <c r="BT116" i="21"/>
  <c r="CA116" i="21"/>
  <c r="CB116" i="21" s="1"/>
  <c r="CL113" i="21"/>
  <c r="CR113" i="21"/>
  <c r="CS113" i="21" s="1"/>
  <c r="AG114" i="21"/>
  <c r="T115" i="21"/>
  <c r="U115" i="21" s="1"/>
  <c r="Q115" i="21"/>
  <c r="S115" i="21"/>
  <c r="R115" i="21"/>
  <c r="P115" i="21"/>
  <c r="AT117" i="21"/>
  <c r="B117" i="21"/>
  <c r="AZ117" i="21"/>
  <c r="V117" i="21"/>
  <c r="BF117" i="21"/>
  <c r="L117" i="21"/>
  <c r="A118" i="21"/>
  <c r="AJ112" i="21"/>
  <c r="AQ112" i="21"/>
  <c r="AR112" i="21" s="1"/>
  <c r="AW112" i="21"/>
  <c r="BD111" i="21"/>
  <c r="AX111" i="21"/>
  <c r="BA111" i="21"/>
  <c r="BB111" i="21" s="1"/>
  <c r="BI111" i="21"/>
  <c r="BK111" i="21" s="1"/>
  <c r="AM114" i="21"/>
  <c r="AN114" i="21" s="1"/>
  <c r="BP114" i="21" s="1"/>
  <c r="BU114" i="21" s="1"/>
  <c r="AL114" i="21"/>
  <c r="E116" i="21"/>
  <c r="D116" i="21"/>
  <c r="AK112" i="20"/>
  <c r="AI112" i="20"/>
  <c r="Y115" i="20"/>
  <c r="X115" i="20"/>
  <c r="E115" i="20"/>
  <c r="D115" i="20"/>
  <c r="CJ112" i="20"/>
  <c r="CK112" i="20" s="1"/>
  <c r="AB114" i="20"/>
  <c r="Z114" i="20"/>
  <c r="AC114" i="20"/>
  <c r="BT115" i="20"/>
  <c r="CA115" i="20"/>
  <c r="CB115" i="20" s="1"/>
  <c r="AU115" i="20"/>
  <c r="BX115" i="20"/>
  <c r="BY115" i="20" s="1"/>
  <c r="BR115" i="20"/>
  <c r="BS115" i="20" s="1"/>
  <c r="CD115" i="20" s="1"/>
  <c r="CE115" i="20" s="1"/>
  <c r="S114" i="20"/>
  <c r="R114" i="20"/>
  <c r="P114" i="20"/>
  <c r="T114" i="20"/>
  <c r="U114" i="20" s="1"/>
  <c r="Q114" i="20"/>
  <c r="AG113" i="20"/>
  <c r="J114" i="20"/>
  <c r="K114" i="20" s="1"/>
  <c r="G114" i="20"/>
  <c r="AM113" i="20"/>
  <c r="AN113" i="20" s="1"/>
  <c r="BP113" i="20" s="1"/>
  <c r="BU113" i="20" s="1"/>
  <c r="CK113" i="20" s="1"/>
  <c r="AL113" i="20"/>
  <c r="CD114" i="20"/>
  <c r="CE114" i="20" s="1"/>
  <c r="CF114" i="20" s="1"/>
  <c r="BD110" i="20"/>
  <c r="AX110" i="20"/>
  <c r="BG110" i="20"/>
  <c r="BH110" i="20" s="1"/>
  <c r="BI110" i="20" s="1"/>
  <c r="BK110" i="20" s="1"/>
  <c r="BA110" i="20"/>
  <c r="BB110" i="20" s="1"/>
  <c r="I114" i="20"/>
  <c r="H114" i="20"/>
  <c r="F114" i="20"/>
  <c r="BF116" i="20"/>
  <c r="AT116" i="20"/>
  <c r="L116" i="20"/>
  <c r="AZ116" i="20"/>
  <c r="V116" i="20"/>
  <c r="B116" i="20"/>
  <c r="A117" i="20"/>
  <c r="AH113" i="20"/>
  <c r="O115" i="20"/>
  <c r="N115" i="20"/>
  <c r="AJ111" i="20"/>
  <c r="AQ111" i="20"/>
  <c r="AR111" i="20" s="1"/>
  <c r="AW111" i="20"/>
  <c r="AA114" i="20"/>
  <c r="AD114" i="20"/>
  <c r="AE114" i="20" s="1"/>
  <c r="E117" i="21" l="1"/>
  <c r="D117" i="21"/>
  <c r="S116" i="21"/>
  <c r="P116" i="21"/>
  <c r="R116" i="21"/>
  <c r="J116" i="21"/>
  <c r="K116" i="21" s="1"/>
  <c r="G116" i="21"/>
  <c r="I116" i="21"/>
  <c r="F116" i="21"/>
  <c r="H116" i="21"/>
  <c r="AC116" i="21"/>
  <c r="Z116" i="21"/>
  <c r="AB116" i="21"/>
  <c r="Q116" i="21"/>
  <c r="T116" i="21"/>
  <c r="U116" i="21" s="1"/>
  <c r="BR117" i="21"/>
  <c r="BS117" i="21" s="1"/>
  <c r="AU117" i="21"/>
  <c r="BX117" i="21"/>
  <c r="BY117" i="21" s="1"/>
  <c r="BT117" i="21"/>
  <c r="CA117" i="21"/>
  <c r="CB117" i="21" s="1"/>
  <c r="BD112" i="21"/>
  <c r="AX112" i="21"/>
  <c r="BA112" i="21"/>
  <c r="BB112" i="21" s="1"/>
  <c r="BI112" i="21"/>
  <c r="BK112" i="21" s="1"/>
  <c r="AA116" i="21"/>
  <c r="AD116" i="21"/>
  <c r="AE116" i="21" s="1"/>
  <c r="AG115" i="21"/>
  <c r="AT118" i="21"/>
  <c r="V118" i="21"/>
  <c r="L118" i="21"/>
  <c r="B118" i="21"/>
  <c r="BF118" i="21"/>
  <c r="AZ118" i="21"/>
  <c r="A119" i="21"/>
  <c r="CD116" i="21"/>
  <c r="CE116" i="21" s="1"/>
  <c r="CF116" i="21" s="1"/>
  <c r="AL115" i="21"/>
  <c r="AM115" i="21"/>
  <c r="AN115" i="21" s="1"/>
  <c r="BP115" i="21" s="1"/>
  <c r="BU115" i="21" s="1"/>
  <c r="N117" i="21"/>
  <c r="O117" i="21"/>
  <c r="CK114" i="21"/>
  <c r="Y117" i="21"/>
  <c r="X117" i="21"/>
  <c r="AK114" i="21"/>
  <c r="AI114" i="21"/>
  <c r="AQ113" i="21"/>
  <c r="AR113" i="21" s="1"/>
  <c r="AJ113" i="21"/>
  <c r="AW113" i="21"/>
  <c r="CH115" i="21"/>
  <c r="CG115" i="21"/>
  <c r="CJ115" i="21" s="1"/>
  <c r="CK115" i="21" s="1"/>
  <c r="CR113" i="20"/>
  <c r="CS113" i="20" s="1"/>
  <c r="CL113" i="20"/>
  <c r="E116" i="20"/>
  <c r="D116" i="20"/>
  <c r="AG114" i="20"/>
  <c r="CL112" i="20"/>
  <c r="CR112" i="20"/>
  <c r="CS112" i="20" s="1"/>
  <c r="Q115" i="20"/>
  <c r="T115" i="20"/>
  <c r="U115" i="20" s="1"/>
  <c r="Y116" i="20"/>
  <c r="X116" i="20"/>
  <c r="AH114" i="20"/>
  <c r="N116" i="20"/>
  <c r="O116" i="20"/>
  <c r="AM114" i="20"/>
  <c r="AN114" i="20" s="1"/>
  <c r="BP114" i="20" s="1"/>
  <c r="BU114" i="20" s="1"/>
  <c r="AL114" i="20"/>
  <c r="G115" i="20"/>
  <c r="J115" i="20"/>
  <c r="K115" i="20" s="1"/>
  <c r="AA115" i="20"/>
  <c r="AD115" i="20"/>
  <c r="AE115" i="20" s="1"/>
  <c r="AQ112" i="20"/>
  <c r="AR112" i="20" s="1"/>
  <c r="AJ112" i="20"/>
  <c r="AW112" i="20"/>
  <c r="AX111" i="20"/>
  <c r="BD111" i="20"/>
  <c r="BG111" i="20"/>
  <c r="BH111" i="20" s="1"/>
  <c r="BI111" i="20" s="1"/>
  <c r="BK111" i="20" s="1"/>
  <c r="BA111" i="20"/>
  <c r="BB111" i="20" s="1"/>
  <c r="CG114" i="20"/>
  <c r="CJ114" i="20" s="1"/>
  <c r="CK114" i="20" s="1"/>
  <c r="CH114" i="20"/>
  <c r="BT116" i="20"/>
  <c r="AU116" i="20"/>
  <c r="CA116" i="20"/>
  <c r="CB116" i="20" s="1"/>
  <c r="BX116" i="20"/>
  <c r="BY116" i="20" s="1"/>
  <c r="BR116" i="20"/>
  <c r="BS116" i="20" s="1"/>
  <c r="CD116" i="20" s="1"/>
  <c r="CE116" i="20" s="1"/>
  <c r="CF116" i="20" s="1"/>
  <c r="CF115" i="20"/>
  <c r="P115" i="20"/>
  <c r="S115" i="20"/>
  <c r="R115" i="20"/>
  <c r="F115" i="20"/>
  <c r="I115" i="20"/>
  <c r="H115" i="20"/>
  <c r="AZ117" i="20"/>
  <c r="BF117" i="20"/>
  <c r="L117" i="20"/>
  <c r="AT117" i="20"/>
  <c r="V117" i="20"/>
  <c r="B117" i="20"/>
  <c r="A118" i="20"/>
  <c r="AI113" i="20"/>
  <c r="AK113" i="20"/>
  <c r="Z115" i="20"/>
  <c r="AC115" i="20"/>
  <c r="AB115" i="20"/>
  <c r="CL114" i="21" l="1"/>
  <c r="CR114" i="21"/>
  <c r="CS114" i="21" s="1"/>
  <c r="E118" i="21"/>
  <c r="D118" i="21"/>
  <c r="CR115" i="21"/>
  <c r="CS115" i="21" s="1"/>
  <c r="CL115" i="21"/>
  <c r="O118" i="21"/>
  <c r="N118" i="21"/>
  <c r="R117" i="21"/>
  <c r="S117" i="21"/>
  <c r="P117" i="21"/>
  <c r="X118" i="21"/>
  <c r="Y118" i="21"/>
  <c r="J117" i="21"/>
  <c r="K117" i="21" s="1"/>
  <c r="G117" i="21"/>
  <c r="AX113" i="21"/>
  <c r="BI113" i="21"/>
  <c r="BK113" i="21" s="1"/>
  <c r="Q117" i="21"/>
  <c r="T117" i="21"/>
  <c r="U117" i="21" s="1"/>
  <c r="BX118" i="21"/>
  <c r="BY118" i="21" s="1"/>
  <c r="BT118" i="21"/>
  <c r="CA118" i="21"/>
  <c r="CB118" i="21" s="1"/>
  <c r="BR118" i="21"/>
  <c r="BS118" i="21" s="1"/>
  <c r="CD118" i="21" s="1"/>
  <c r="CE118" i="21" s="1"/>
  <c r="CF118" i="21" s="1"/>
  <c r="AU118" i="21"/>
  <c r="AH116" i="21"/>
  <c r="H117" i="21"/>
  <c r="F117" i="21"/>
  <c r="I117" i="21"/>
  <c r="AK115" i="21"/>
  <c r="AI115" i="21"/>
  <c r="AQ114" i="21"/>
  <c r="AR114" i="21" s="1"/>
  <c r="AJ114" i="21"/>
  <c r="AW114" i="21"/>
  <c r="CG116" i="21"/>
  <c r="CH116" i="21"/>
  <c r="AG116" i="21"/>
  <c r="AZ119" i="21"/>
  <c r="BF119" i="21"/>
  <c r="B119" i="21"/>
  <c r="AT119" i="21"/>
  <c r="V119" i="21"/>
  <c r="L119" i="21"/>
  <c r="A120" i="21"/>
  <c r="CD117" i="21"/>
  <c r="CE117" i="21" s="1"/>
  <c r="CF117" i="21" s="1"/>
  <c r="AM116" i="21"/>
  <c r="AN116" i="21" s="1"/>
  <c r="BP116" i="21" s="1"/>
  <c r="BU116" i="21" s="1"/>
  <c r="AL116" i="21"/>
  <c r="AD117" i="21"/>
  <c r="AE117" i="21" s="1"/>
  <c r="AA117" i="21"/>
  <c r="AB117" i="21"/>
  <c r="AC117" i="21"/>
  <c r="AH117" i="21" s="1"/>
  <c r="Z117" i="21"/>
  <c r="Y117" i="20"/>
  <c r="X117" i="20"/>
  <c r="AL115" i="20"/>
  <c r="AM115" i="20"/>
  <c r="AN115" i="20" s="1"/>
  <c r="BP115" i="20" s="1"/>
  <c r="BU115" i="20" s="1"/>
  <c r="O117" i="20"/>
  <c r="N117" i="20"/>
  <c r="S116" i="20"/>
  <c r="R116" i="20"/>
  <c r="P116" i="20"/>
  <c r="AH115" i="20"/>
  <c r="BD112" i="20"/>
  <c r="AX112" i="20"/>
  <c r="BG112" i="20"/>
  <c r="BH112" i="20" s="1"/>
  <c r="BI112" i="20" s="1"/>
  <c r="BK112" i="20" s="1"/>
  <c r="BA112" i="20"/>
  <c r="BB112" i="20" s="1"/>
  <c r="E117" i="20"/>
  <c r="D117" i="20"/>
  <c r="CL114" i="20"/>
  <c r="CR114" i="20"/>
  <c r="CS114" i="20" s="1"/>
  <c r="CA117" i="20"/>
  <c r="CB117" i="20" s="1"/>
  <c r="AU117" i="20"/>
  <c r="BT117" i="20"/>
  <c r="BX117" i="20"/>
  <c r="BY117" i="20" s="1"/>
  <c r="BR117" i="20"/>
  <c r="BS117" i="20" s="1"/>
  <c r="CH115" i="20"/>
  <c r="CG115" i="20"/>
  <c r="CJ115" i="20" s="1"/>
  <c r="CK115" i="20" s="1"/>
  <c r="CH116" i="20"/>
  <c r="CG116" i="20"/>
  <c r="CJ116" i="20" s="1"/>
  <c r="T116" i="20"/>
  <c r="U116" i="20" s="1"/>
  <c r="Q116" i="20"/>
  <c r="AK114" i="20"/>
  <c r="AI114" i="20"/>
  <c r="J116" i="20"/>
  <c r="K116" i="20" s="1"/>
  <c r="G116" i="20"/>
  <c r="AJ113" i="20"/>
  <c r="AQ113" i="20"/>
  <c r="AR113" i="20" s="1"/>
  <c r="AW113" i="20"/>
  <c r="AD116" i="20"/>
  <c r="AE116" i="20" s="1"/>
  <c r="AA116" i="20"/>
  <c r="I116" i="20"/>
  <c r="H116" i="20"/>
  <c r="F116" i="20"/>
  <c r="AT118" i="20"/>
  <c r="L118" i="20"/>
  <c r="BF118" i="20"/>
  <c r="AZ118" i="20"/>
  <c r="V118" i="20"/>
  <c r="B118" i="20"/>
  <c r="A119" i="20"/>
  <c r="AG115" i="20"/>
  <c r="AC116" i="20"/>
  <c r="Z116" i="20"/>
  <c r="AB116" i="20"/>
  <c r="N119" i="21" l="1"/>
  <c r="O119" i="21"/>
  <c r="CG118" i="21"/>
  <c r="CJ118" i="21" s="1"/>
  <c r="CH118" i="21"/>
  <c r="G118" i="21"/>
  <c r="J118" i="21"/>
  <c r="K118" i="21" s="1"/>
  <c r="X119" i="21"/>
  <c r="Y119" i="21"/>
  <c r="AC118" i="21"/>
  <c r="AH118" i="21" s="1"/>
  <c r="AB118" i="21"/>
  <c r="Z118" i="21"/>
  <c r="I118" i="21"/>
  <c r="H118" i="21"/>
  <c r="F118" i="21"/>
  <c r="AU119" i="21"/>
  <c r="BR119" i="21"/>
  <c r="BS119" i="21" s="1"/>
  <c r="BX119" i="21"/>
  <c r="BY119" i="21" s="1"/>
  <c r="BT119" i="21"/>
  <c r="CA119" i="21"/>
  <c r="CB119" i="21" s="1"/>
  <c r="AJ115" i="21"/>
  <c r="AQ115" i="21"/>
  <c r="AR115" i="21" s="1"/>
  <c r="AW115" i="21"/>
  <c r="AA118" i="21"/>
  <c r="AD118" i="21"/>
  <c r="AE118" i="21" s="1"/>
  <c r="E119" i="21"/>
  <c r="D119" i="21"/>
  <c r="AG117" i="21"/>
  <c r="AK116" i="21"/>
  <c r="AI116" i="21"/>
  <c r="Q118" i="21"/>
  <c r="T118" i="21"/>
  <c r="U118" i="21" s="1"/>
  <c r="P118" i="21"/>
  <c r="S118" i="21"/>
  <c r="R118" i="21"/>
  <c r="CH117" i="21"/>
  <c r="CG117" i="21"/>
  <c r="CJ117" i="21" s="1"/>
  <c r="CK117" i="21" s="1"/>
  <c r="CJ116" i="21"/>
  <c r="CK116" i="21" s="1"/>
  <c r="L120" i="21"/>
  <c r="AZ120" i="21"/>
  <c r="BF120" i="21"/>
  <c r="AT120" i="21"/>
  <c r="V120" i="21"/>
  <c r="B120" i="21"/>
  <c r="A121" i="21"/>
  <c r="BD114" i="21"/>
  <c r="AX114" i="21"/>
  <c r="BI114" i="21"/>
  <c r="BK114" i="21" s="1"/>
  <c r="BA114" i="21"/>
  <c r="BB114" i="21" s="1"/>
  <c r="AM117" i="21"/>
  <c r="AN117" i="21" s="1"/>
  <c r="BP117" i="21" s="1"/>
  <c r="BU117" i="21" s="1"/>
  <c r="AL117" i="21"/>
  <c r="Y118" i="20"/>
  <c r="X118" i="20"/>
  <c r="AX113" i="20"/>
  <c r="BG113" i="20"/>
  <c r="BH113" i="20" s="1"/>
  <c r="BI113" i="20" s="1"/>
  <c r="BK113" i="20" s="1"/>
  <c r="O118" i="20"/>
  <c r="N118" i="20"/>
  <c r="CR115" i="20"/>
  <c r="CS115" i="20" s="1"/>
  <c r="CL115" i="20"/>
  <c r="G117" i="20"/>
  <c r="J117" i="20"/>
  <c r="K117" i="20" s="1"/>
  <c r="BR118" i="20"/>
  <c r="BS118" i="20" s="1"/>
  <c r="CA118" i="20"/>
  <c r="CB118" i="20" s="1"/>
  <c r="BX118" i="20"/>
  <c r="BY118" i="20" s="1"/>
  <c r="AU118" i="20"/>
  <c r="BT118" i="20"/>
  <c r="AM116" i="20"/>
  <c r="AN116" i="20" s="1"/>
  <c r="BP116" i="20" s="1"/>
  <c r="BU116" i="20" s="1"/>
  <c r="CK116" i="20" s="1"/>
  <c r="AL116" i="20"/>
  <c r="H117" i="20"/>
  <c r="F117" i="20"/>
  <c r="I117" i="20"/>
  <c r="T117" i="20"/>
  <c r="U117" i="20" s="1"/>
  <c r="Q117" i="20"/>
  <c r="CD117" i="20"/>
  <c r="CE117" i="20" s="1"/>
  <c r="CF117" i="20" s="1"/>
  <c r="S117" i="20"/>
  <c r="R117" i="20"/>
  <c r="P117" i="20"/>
  <c r="AH116" i="20"/>
  <c r="AQ114" i="20"/>
  <c r="AR114" i="20" s="1"/>
  <c r="AJ114" i="20"/>
  <c r="AW114" i="20"/>
  <c r="AK115" i="20"/>
  <c r="AI115" i="20"/>
  <c r="AT119" i="20"/>
  <c r="V119" i="20"/>
  <c r="L119" i="20"/>
  <c r="B119" i="20"/>
  <c r="BF119" i="20"/>
  <c r="AZ119" i="20"/>
  <c r="A120" i="20"/>
  <c r="AG116" i="20"/>
  <c r="AD117" i="20"/>
  <c r="AE117" i="20" s="1"/>
  <c r="AA117" i="20"/>
  <c r="E118" i="20"/>
  <c r="D118" i="20"/>
  <c r="AC117" i="20"/>
  <c r="AB117" i="20"/>
  <c r="Z117" i="20"/>
  <c r="AK117" i="21" l="1"/>
  <c r="AI117" i="21"/>
  <c r="Z119" i="21"/>
  <c r="AC119" i="21"/>
  <c r="AB119" i="21"/>
  <c r="E120" i="21"/>
  <c r="D120" i="21"/>
  <c r="G119" i="21"/>
  <c r="J119" i="21"/>
  <c r="K119" i="21" s="1"/>
  <c r="AA119" i="21"/>
  <c r="AD119" i="21"/>
  <c r="AE119" i="21" s="1"/>
  <c r="X120" i="21"/>
  <c r="Y120" i="21"/>
  <c r="F119" i="21"/>
  <c r="I119" i="21"/>
  <c r="H119" i="21"/>
  <c r="CD119" i="21"/>
  <c r="CE119" i="21" s="1"/>
  <c r="CF119" i="21" s="1"/>
  <c r="BT120" i="21"/>
  <c r="BX120" i="21"/>
  <c r="BY120" i="21" s="1"/>
  <c r="BR120" i="21"/>
  <c r="BS120" i="21" s="1"/>
  <c r="CA120" i="21"/>
  <c r="CB120" i="21" s="1"/>
  <c r="AU120" i="21"/>
  <c r="AM118" i="21"/>
  <c r="AN118" i="21" s="1"/>
  <c r="BP118" i="21" s="1"/>
  <c r="BU118" i="21" s="1"/>
  <c r="AL118" i="21"/>
  <c r="AG118" i="21"/>
  <c r="CR117" i="21"/>
  <c r="CS117" i="21" s="1"/>
  <c r="CL117" i="21"/>
  <c r="AT121" i="21"/>
  <c r="AZ121" i="21"/>
  <c r="L121" i="21"/>
  <c r="BF121" i="21"/>
  <c r="B121" i="21"/>
  <c r="V121" i="21"/>
  <c r="A122" i="21"/>
  <c r="AQ116" i="21"/>
  <c r="AR116" i="21" s="1"/>
  <c r="AJ116" i="21"/>
  <c r="AW116" i="21"/>
  <c r="AX115" i="21"/>
  <c r="BD115" i="21"/>
  <c r="BA115" i="21"/>
  <c r="BB115" i="21" s="1"/>
  <c r="BI115" i="21"/>
  <c r="BK115" i="21" s="1"/>
  <c r="CK118" i="21"/>
  <c r="O120" i="21"/>
  <c r="N120" i="21"/>
  <c r="P119" i="21"/>
  <c r="R119" i="21"/>
  <c r="S119" i="21"/>
  <c r="CL116" i="21"/>
  <c r="CR116" i="21"/>
  <c r="CS116" i="21" s="1"/>
  <c r="T119" i="21"/>
  <c r="U119" i="21" s="1"/>
  <c r="Q119" i="21"/>
  <c r="CL116" i="20"/>
  <c r="CR116" i="20"/>
  <c r="CS116" i="20" s="1"/>
  <c r="AA118" i="20"/>
  <c r="AG118" i="20" s="1"/>
  <c r="AD118" i="20"/>
  <c r="AE118" i="20" s="1"/>
  <c r="AM117" i="20"/>
  <c r="AN117" i="20" s="1"/>
  <c r="BP117" i="20" s="1"/>
  <c r="BU117" i="20" s="1"/>
  <c r="AL117" i="20"/>
  <c r="AC118" i="20"/>
  <c r="AB118" i="20"/>
  <c r="Z118" i="20"/>
  <c r="Q118" i="20"/>
  <c r="T118" i="20"/>
  <c r="U118" i="20" s="1"/>
  <c r="E119" i="20"/>
  <c r="D119" i="20"/>
  <c r="G118" i="20"/>
  <c r="J118" i="20"/>
  <c r="K118" i="20" s="1"/>
  <c r="I118" i="20"/>
  <c r="H118" i="20"/>
  <c r="F118" i="20"/>
  <c r="S118" i="20"/>
  <c r="R118" i="20"/>
  <c r="P118" i="20"/>
  <c r="AG117" i="20"/>
  <c r="AH117" i="20"/>
  <c r="N119" i="20"/>
  <c r="O119" i="20"/>
  <c r="Y119" i="20"/>
  <c r="X119" i="20"/>
  <c r="AU119" i="20"/>
  <c r="BX119" i="20"/>
  <c r="BY119" i="20" s="1"/>
  <c r="BT119" i="20"/>
  <c r="BR119" i="20"/>
  <c r="BS119" i="20" s="1"/>
  <c r="CD119" i="20" s="1"/>
  <c r="CE119" i="20" s="1"/>
  <c r="CF119" i="20" s="1"/>
  <c r="CA119" i="20"/>
  <c r="CB119" i="20" s="1"/>
  <c r="CH117" i="20"/>
  <c r="CG117" i="20"/>
  <c r="CJ117" i="20" s="1"/>
  <c r="CK117" i="20" s="1"/>
  <c r="AJ115" i="20"/>
  <c r="AQ115" i="20"/>
  <c r="AR115" i="20" s="1"/>
  <c r="AW115" i="20"/>
  <c r="AK116" i="20"/>
  <c r="AI116" i="20"/>
  <c r="AZ120" i="20"/>
  <c r="AT120" i="20"/>
  <c r="L120" i="20"/>
  <c r="BF120" i="20"/>
  <c r="V120" i="20"/>
  <c r="B120" i="20"/>
  <c r="A121" i="20"/>
  <c r="BD114" i="20"/>
  <c r="AX114" i="20"/>
  <c r="BG114" i="20"/>
  <c r="BH114" i="20" s="1"/>
  <c r="BI114" i="20" s="1"/>
  <c r="BK114" i="20" s="1"/>
  <c r="BA114" i="20"/>
  <c r="BB114" i="20" s="1"/>
  <c r="CD118" i="20"/>
  <c r="CE118" i="20" s="1"/>
  <c r="CF118" i="20" s="1"/>
  <c r="AM119" i="21" l="1"/>
  <c r="AN119" i="21" s="1"/>
  <c r="BP119" i="21" s="1"/>
  <c r="BU119" i="21" s="1"/>
  <c r="AL119" i="21"/>
  <c r="T120" i="21"/>
  <c r="U120" i="21" s="1"/>
  <c r="Q120" i="21"/>
  <c r="AK118" i="21"/>
  <c r="AI118" i="21"/>
  <c r="CG119" i="21"/>
  <c r="CH119" i="21"/>
  <c r="J120" i="21"/>
  <c r="K120" i="21" s="1"/>
  <c r="G120" i="21"/>
  <c r="R120" i="21"/>
  <c r="S120" i="21"/>
  <c r="P120" i="21"/>
  <c r="AT122" i="21"/>
  <c r="B122" i="21"/>
  <c r="V122" i="21"/>
  <c r="BF122" i="21"/>
  <c r="L122" i="21"/>
  <c r="A123" i="21"/>
  <c r="F120" i="21"/>
  <c r="I120" i="21"/>
  <c r="H120" i="21"/>
  <c r="CL118" i="21"/>
  <c r="CR118" i="21"/>
  <c r="CS118" i="21" s="1"/>
  <c r="X121" i="21"/>
  <c r="Y121" i="21"/>
  <c r="D121" i="21"/>
  <c r="E121" i="21"/>
  <c r="AH119" i="21"/>
  <c r="AC120" i="21"/>
  <c r="AB120" i="21"/>
  <c r="Z120" i="21"/>
  <c r="N121" i="21"/>
  <c r="O121" i="21"/>
  <c r="AD120" i="21"/>
  <c r="AE120" i="21" s="1"/>
  <c r="AA120" i="21"/>
  <c r="AG120" i="21" s="1"/>
  <c r="AQ117" i="21"/>
  <c r="AR117" i="21" s="1"/>
  <c r="AJ117" i="21"/>
  <c r="AW117" i="21"/>
  <c r="BD116" i="21"/>
  <c r="AX116" i="21"/>
  <c r="BI116" i="21"/>
  <c r="BK116" i="21" s="1"/>
  <c r="BA116" i="21"/>
  <c r="BB116" i="21" s="1"/>
  <c r="CA121" i="21"/>
  <c r="CB121" i="21" s="1"/>
  <c r="BR121" i="21"/>
  <c r="BS121" i="21" s="1"/>
  <c r="CD121" i="21" s="1"/>
  <c r="CE121" i="21" s="1"/>
  <c r="CF121" i="21" s="1"/>
  <c r="AU121" i="21"/>
  <c r="BX121" i="21"/>
  <c r="BY121" i="21" s="1"/>
  <c r="BT121" i="21"/>
  <c r="CD120" i="21"/>
  <c r="CE120" i="21" s="1"/>
  <c r="CF120" i="21" s="1"/>
  <c r="AG119" i="21"/>
  <c r="CH119" i="20"/>
  <c r="CG119" i="20"/>
  <c r="CJ119" i="20" s="1"/>
  <c r="F119" i="20"/>
  <c r="I119" i="20"/>
  <c r="H119" i="20"/>
  <c r="AK118" i="20"/>
  <c r="AI118" i="20"/>
  <c r="AQ116" i="20"/>
  <c r="AR116" i="20" s="1"/>
  <c r="AJ116" i="20"/>
  <c r="AW116" i="20"/>
  <c r="AX115" i="20"/>
  <c r="BD115" i="20"/>
  <c r="BG115" i="20"/>
  <c r="BH115" i="20" s="1"/>
  <c r="BI115" i="20" s="1"/>
  <c r="BK115" i="20" s="1"/>
  <c r="BA115" i="20"/>
  <c r="BB115" i="20" s="1"/>
  <c r="L121" i="20"/>
  <c r="AT121" i="20"/>
  <c r="BF121" i="20"/>
  <c r="B121" i="20"/>
  <c r="V121" i="20"/>
  <c r="AZ121" i="20"/>
  <c r="A122" i="20"/>
  <c r="AD119" i="20"/>
  <c r="AE119" i="20" s="1"/>
  <c r="AA119" i="20"/>
  <c r="E120" i="20"/>
  <c r="D120" i="20"/>
  <c r="AC119" i="20"/>
  <c r="AB119" i="20"/>
  <c r="Z119" i="20"/>
  <c r="AH118" i="20"/>
  <c r="Y120" i="20"/>
  <c r="X120" i="20"/>
  <c r="CR117" i="20"/>
  <c r="CS117" i="20" s="1"/>
  <c r="CL117" i="20"/>
  <c r="S119" i="20"/>
  <c r="R119" i="20"/>
  <c r="P119" i="20"/>
  <c r="Q119" i="20"/>
  <c r="T119" i="20"/>
  <c r="U119" i="20" s="1"/>
  <c r="O120" i="20"/>
  <c r="N120" i="20"/>
  <c r="AM118" i="20"/>
  <c r="AN118" i="20" s="1"/>
  <c r="BP118" i="20" s="1"/>
  <c r="BU118" i="20" s="1"/>
  <c r="AL118" i="20"/>
  <c r="CG118" i="20"/>
  <c r="CH118" i="20"/>
  <c r="BR120" i="20"/>
  <c r="BS120" i="20" s="1"/>
  <c r="CD120" i="20" s="1"/>
  <c r="CE120" i="20" s="1"/>
  <c r="CF120" i="20" s="1"/>
  <c r="BT120" i="20"/>
  <c r="BX120" i="20"/>
  <c r="BY120" i="20" s="1"/>
  <c r="CA120" i="20"/>
  <c r="CB120" i="20" s="1"/>
  <c r="AU120" i="20"/>
  <c r="AI117" i="20"/>
  <c r="AK117" i="20"/>
  <c r="G119" i="20"/>
  <c r="J119" i="20"/>
  <c r="K119" i="20" s="1"/>
  <c r="AZ123" i="21" l="1"/>
  <c r="AT123" i="21"/>
  <c r="L123" i="21"/>
  <c r="BF123" i="21"/>
  <c r="B123" i="21"/>
  <c r="V123" i="21"/>
  <c r="A124" i="21"/>
  <c r="CH121" i="21"/>
  <c r="CG121" i="21"/>
  <c r="CJ121" i="21" s="1"/>
  <c r="J121" i="21"/>
  <c r="K121" i="21" s="1"/>
  <c r="G121" i="21"/>
  <c r="CJ119" i="21"/>
  <c r="CK119" i="21" s="1"/>
  <c r="Z121" i="21"/>
  <c r="AC121" i="21"/>
  <c r="AB121" i="21"/>
  <c r="X122" i="21"/>
  <c r="Y122" i="21"/>
  <c r="P121" i="21"/>
  <c r="S121" i="21"/>
  <c r="R121" i="21"/>
  <c r="T121" i="21"/>
  <c r="U121" i="21" s="1"/>
  <c r="Q121" i="21"/>
  <c r="BX122" i="21"/>
  <c r="BY122" i="21" s="1"/>
  <c r="BR122" i="21"/>
  <c r="BS122" i="21" s="1"/>
  <c r="AU122" i="21"/>
  <c r="BT122" i="21"/>
  <c r="CA122" i="21"/>
  <c r="CB122" i="21" s="1"/>
  <c r="I121" i="21"/>
  <c r="H121" i="21"/>
  <c r="F121" i="21"/>
  <c r="O122" i="21"/>
  <c r="N122" i="21"/>
  <c r="AJ118" i="21"/>
  <c r="AQ118" i="21"/>
  <c r="AR118" i="21" s="1"/>
  <c r="AW118" i="21"/>
  <c r="AD121" i="21"/>
  <c r="AE121" i="21" s="1"/>
  <c r="AA121" i="21"/>
  <c r="E122" i="21"/>
  <c r="D122" i="21"/>
  <c r="AK119" i="21"/>
  <c r="AI119" i="21"/>
  <c r="CH120" i="21"/>
  <c r="CG120" i="21"/>
  <c r="CJ120" i="21" s="1"/>
  <c r="CK120" i="21" s="1"/>
  <c r="AH120" i="21"/>
  <c r="AK120" i="21" s="1"/>
  <c r="AX117" i="21"/>
  <c r="BD117" i="21"/>
  <c r="BI117" i="21"/>
  <c r="BK117" i="21" s="1"/>
  <c r="BA117" i="21"/>
  <c r="BB117" i="21" s="1"/>
  <c r="AL120" i="21"/>
  <c r="AM120" i="21"/>
  <c r="AN120" i="21" s="1"/>
  <c r="BP120" i="21" s="1"/>
  <c r="BU120" i="21" s="1"/>
  <c r="CH120" i="20"/>
  <c r="CG120" i="20"/>
  <c r="G120" i="20"/>
  <c r="J120" i="20"/>
  <c r="K120" i="20" s="1"/>
  <c r="CJ118" i="20"/>
  <c r="CK118" i="20" s="1"/>
  <c r="AG119" i="20"/>
  <c r="AJ117" i="20"/>
  <c r="AQ117" i="20"/>
  <c r="AR117" i="20" s="1"/>
  <c r="AW117" i="20"/>
  <c r="E121" i="20"/>
  <c r="D121" i="20"/>
  <c r="AH119" i="20"/>
  <c r="BT121" i="20"/>
  <c r="BR121" i="20"/>
  <c r="BS121" i="20" s="1"/>
  <c r="CD121" i="20" s="1"/>
  <c r="CE121" i="20" s="1"/>
  <c r="CF121" i="20" s="1"/>
  <c r="BX121" i="20"/>
  <c r="BY121" i="20" s="1"/>
  <c r="AU121" i="20"/>
  <c r="CA121" i="20"/>
  <c r="CB121" i="20" s="1"/>
  <c r="AQ118" i="20"/>
  <c r="AR118" i="20" s="1"/>
  <c r="AJ118" i="20"/>
  <c r="AW118" i="20"/>
  <c r="O121" i="20"/>
  <c r="N121" i="20"/>
  <c r="AM119" i="20"/>
  <c r="AN119" i="20" s="1"/>
  <c r="BP119" i="20" s="1"/>
  <c r="BU119" i="20" s="1"/>
  <c r="CK119" i="20" s="1"/>
  <c r="AL119" i="20"/>
  <c r="F120" i="20"/>
  <c r="I120" i="20"/>
  <c r="H120" i="20"/>
  <c r="Q120" i="20"/>
  <c r="T120" i="20"/>
  <c r="U120" i="20" s="1"/>
  <c r="AA120" i="20"/>
  <c r="AD120" i="20"/>
  <c r="AE120" i="20" s="1"/>
  <c r="BF122" i="20"/>
  <c r="L122" i="20"/>
  <c r="V122" i="20"/>
  <c r="B122" i="20"/>
  <c r="AT122" i="20"/>
  <c r="A123" i="20"/>
  <c r="P120" i="20"/>
  <c r="S120" i="20"/>
  <c r="R120" i="20"/>
  <c r="Z120" i="20"/>
  <c r="AC120" i="20"/>
  <c r="AB120" i="20"/>
  <c r="Y121" i="20"/>
  <c r="X121" i="20"/>
  <c r="BD116" i="20"/>
  <c r="AX116" i="20"/>
  <c r="BA116" i="20"/>
  <c r="BB116" i="20" s="1"/>
  <c r="BG116" i="20"/>
  <c r="BH116" i="20" s="1"/>
  <c r="BI116" i="20" s="1"/>
  <c r="BK116" i="20" s="1"/>
  <c r="AT124" i="21" l="1"/>
  <c r="BF124" i="21"/>
  <c r="L124" i="21"/>
  <c r="V124" i="21"/>
  <c r="B124" i="21"/>
  <c r="AZ124" i="21"/>
  <c r="A125" i="21"/>
  <c r="AQ119" i="21"/>
  <c r="AR119" i="21" s="1"/>
  <c r="AJ119" i="21"/>
  <c r="AW119" i="21"/>
  <c r="AI120" i="21"/>
  <c r="D123" i="21"/>
  <c r="E123" i="21"/>
  <c r="BD118" i="21"/>
  <c r="AX118" i="21"/>
  <c r="BI118" i="21"/>
  <c r="BK118" i="21" s="1"/>
  <c r="BA118" i="21"/>
  <c r="BB118" i="21" s="1"/>
  <c r="CL120" i="21"/>
  <c r="CR120" i="21"/>
  <c r="CS120" i="21" s="1"/>
  <c r="AB122" i="21"/>
  <c r="AC122" i="21"/>
  <c r="Z122" i="21"/>
  <c r="AD122" i="21"/>
  <c r="AE122" i="21" s="1"/>
  <c r="AA122" i="21"/>
  <c r="Y123" i="21"/>
  <c r="X123" i="21"/>
  <c r="CD122" i="21"/>
  <c r="CE122" i="21" s="1"/>
  <c r="CF122" i="21" s="1"/>
  <c r="AH121" i="21"/>
  <c r="J122" i="21"/>
  <c r="K122" i="21" s="1"/>
  <c r="G122" i="21"/>
  <c r="Q122" i="21"/>
  <c r="T122" i="21"/>
  <c r="U122" i="21" s="1"/>
  <c r="O123" i="21"/>
  <c r="N123" i="21"/>
  <c r="H122" i="21"/>
  <c r="I122" i="21"/>
  <c r="F122" i="21"/>
  <c r="R122" i="21"/>
  <c r="P122" i="21"/>
  <c r="S122" i="21"/>
  <c r="CR119" i="21"/>
  <c r="CS119" i="21" s="1"/>
  <c r="CL119" i="21"/>
  <c r="BT123" i="21"/>
  <c r="BR123" i="21"/>
  <c r="BS123" i="21" s="1"/>
  <c r="CA123" i="21"/>
  <c r="CB123" i="21" s="1"/>
  <c r="BX123" i="21"/>
  <c r="BY123" i="21" s="1"/>
  <c r="AU123" i="21"/>
  <c r="AG121" i="21"/>
  <c r="AM121" i="21"/>
  <c r="AN121" i="21" s="1"/>
  <c r="BP121" i="21" s="1"/>
  <c r="BU121" i="21" s="1"/>
  <c r="CK121" i="21" s="1"/>
  <c r="AL121" i="21"/>
  <c r="CL119" i="20"/>
  <c r="CR119" i="20"/>
  <c r="CS119" i="20" s="1"/>
  <c r="AU122" i="20"/>
  <c r="CA122" i="20"/>
  <c r="CB122" i="20" s="1"/>
  <c r="BR122" i="20"/>
  <c r="BS122" i="20" s="1"/>
  <c r="BT122" i="20"/>
  <c r="BX122" i="20"/>
  <c r="BY122" i="20" s="1"/>
  <c r="X122" i="20"/>
  <c r="Y122" i="20"/>
  <c r="AH120" i="20"/>
  <c r="N122" i="20"/>
  <c r="O122" i="20"/>
  <c r="J121" i="20"/>
  <c r="K121" i="20" s="1"/>
  <c r="G121" i="20"/>
  <c r="BF123" i="20"/>
  <c r="AT123" i="20"/>
  <c r="B123" i="20"/>
  <c r="V123" i="20"/>
  <c r="AZ123" i="20"/>
  <c r="L123" i="20"/>
  <c r="A124" i="20"/>
  <c r="I121" i="20"/>
  <c r="F121" i="20"/>
  <c r="H121" i="20"/>
  <c r="AA121" i="20"/>
  <c r="AD121" i="20"/>
  <c r="AE121" i="20" s="1"/>
  <c r="E122" i="20"/>
  <c r="D122" i="20"/>
  <c r="CG121" i="20"/>
  <c r="CH121" i="20"/>
  <c r="AI119" i="20"/>
  <c r="AK119" i="20"/>
  <c r="T121" i="20"/>
  <c r="U121" i="20" s="1"/>
  <c r="Q121" i="20"/>
  <c r="CL118" i="20"/>
  <c r="CR118" i="20"/>
  <c r="CS118" i="20" s="1"/>
  <c r="AC121" i="20"/>
  <c r="Z121" i="20"/>
  <c r="AB121" i="20"/>
  <c r="AG120" i="20"/>
  <c r="BD118" i="20"/>
  <c r="AX118" i="20"/>
  <c r="BG118" i="20"/>
  <c r="BH118" i="20" s="1"/>
  <c r="BA118" i="20"/>
  <c r="BB118" i="20" s="1"/>
  <c r="AL120" i="20"/>
  <c r="AM120" i="20"/>
  <c r="AN120" i="20" s="1"/>
  <c r="BP120" i="20" s="1"/>
  <c r="BU120" i="20" s="1"/>
  <c r="AX117" i="20"/>
  <c r="BD117" i="20"/>
  <c r="BG117" i="20"/>
  <c r="BH117" i="20" s="1"/>
  <c r="BI117" i="20" s="1"/>
  <c r="BK117" i="20" s="1"/>
  <c r="BA117" i="20"/>
  <c r="BB117" i="20" s="1"/>
  <c r="S121" i="20"/>
  <c r="P121" i="20"/>
  <c r="R121" i="20"/>
  <c r="CJ120" i="20"/>
  <c r="CR121" i="21" l="1"/>
  <c r="CS121" i="21" s="1"/>
  <c r="CL121" i="21"/>
  <c r="CG122" i="21"/>
  <c r="CH122" i="21"/>
  <c r="AT125" i="21"/>
  <c r="L125" i="21"/>
  <c r="BF125" i="21"/>
  <c r="AZ125" i="21"/>
  <c r="B125" i="21"/>
  <c r="V125" i="21"/>
  <c r="A126" i="21"/>
  <c r="CD123" i="21"/>
  <c r="CE123" i="21" s="1"/>
  <c r="CF123" i="21" s="1"/>
  <c r="AA123" i="21"/>
  <c r="AD123" i="21"/>
  <c r="AE123" i="21" s="1"/>
  <c r="T123" i="21"/>
  <c r="U123" i="21" s="1"/>
  <c r="Q123" i="21"/>
  <c r="Z123" i="21"/>
  <c r="AB123" i="21"/>
  <c r="AC123" i="21"/>
  <c r="AH123" i="21" s="1"/>
  <c r="E124" i="21"/>
  <c r="D124" i="21"/>
  <c r="P123" i="21"/>
  <c r="R123" i="21"/>
  <c r="S123" i="21"/>
  <c r="AG122" i="21"/>
  <c r="X124" i="21"/>
  <c r="Y124" i="21"/>
  <c r="F123" i="21"/>
  <c r="H123" i="21"/>
  <c r="I123" i="21"/>
  <c r="N124" i="21"/>
  <c r="O124" i="21"/>
  <c r="J123" i="21"/>
  <c r="K123" i="21" s="1"/>
  <c r="G123" i="21"/>
  <c r="AM122" i="21"/>
  <c r="AN122" i="21" s="1"/>
  <c r="BP122" i="21" s="1"/>
  <c r="BU122" i="21" s="1"/>
  <c r="AL122" i="21"/>
  <c r="AH122" i="21"/>
  <c r="AQ120" i="21"/>
  <c r="AR120" i="21" s="1"/>
  <c r="AJ120" i="21"/>
  <c r="AW120" i="21"/>
  <c r="CA124" i="21"/>
  <c r="CB124" i="21" s="1"/>
  <c r="BR124" i="21"/>
  <c r="BS124" i="21" s="1"/>
  <c r="CD124" i="21" s="1"/>
  <c r="CE124" i="21" s="1"/>
  <c r="CF124" i="21" s="1"/>
  <c r="BX124" i="21"/>
  <c r="BY124" i="21" s="1"/>
  <c r="AU124" i="21"/>
  <c r="BT124" i="21"/>
  <c r="AI121" i="21"/>
  <c r="AK121" i="21"/>
  <c r="BD119" i="21"/>
  <c r="AX119" i="21"/>
  <c r="BA119" i="21"/>
  <c r="BB119" i="21" s="1"/>
  <c r="BI119" i="21"/>
  <c r="BK119" i="21" s="1"/>
  <c r="AK120" i="20"/>
  <c r="AI120" i="20"/>
  <c r="P122" i="20"/>
  <c r="S122" i="20"/>
  <c r="R122" i="20"/>
  <c r="AJ119" i="20"/>
  <c r="AQ119" i="20"/>
  <c r="AR119" i="20" s="1"/>
  <c r="AW119" i="20"/>
  <c r="AT124" i="20"/>
  <c r="B124" i="20"/>
  <c r="L124" i="20"/>
  <c r="V124" i="20"/>
  <c r="BF124" i="20"/>
  <c r="AZ124" i="20"/>
  <c r="A125" i="20"/>
  <c r="Q122" i="20"/>
  <c r="T122" i="20"/>
  <c r="U122" i="20" s="1"/>
  <c r="O123" i="20"/>
  <c r="N123" i="20"/>
  <c r="AH121" i="20"/>
  <c r="CJ121" i="20"/>
  <c r="AB122" i="20"/>
  <c r="Z122" i="20"/>
  <c r="AC122" i="20"/>
  <c r="J122" i="20"/>
  <c r="K122" i="20" s="1"/>
  <c r="G122" i="20"/>
  <c r="Y123" i="20"/>
  <c r="X123" i="20"/>
  <c r="AA122" i="20"/>
  <c r="AG122" i="20" s="1"/>
  <c r="AD122" i="20"/>
  <c r="AE122" i="20" s="1"/>
  <c r="F122" i="20"/>
  <c r="I122" i="20"/>
  <c r="H122" i="20"/>
  <c r="E123" i="20"/>
  <c r="D123" i="20"/>
  <c r="CK120" i="20"/>
  <c r="AU123" i="20"/>
  <c r="BT123" i="20"/>
  <c r="BR123" i="20"/>
  <c r="BS123" i="20" s="1"/>
  <c r="CA123" i="20"/>
  <c r="CB123" i="20" s="1"/>
  <c r="BX123" i="20"/>
  <c r="BY123" i="20" s="1"/>
  <c r="BI118" i="20"/>
  <c r="BK118" i="20" s="1"/>
  <c r="AG121" i="20"/>
  <c r="AM121" i="20"/>
  <c r="AN121" i="20" s="1"/>
  <c r="BP121" i="20" s="1"/>
  <c r="BU121" i="20" s="1"/>
  <c r="AL121" i="20"/>
  <c r="CD122" i="20"/>
  <c r="CE122" i="20" s="1"/>
  <c r="CF122" i="20" s="1"/>
  <c r="Y125" i="21" l="1"/>
  <c r="X125" i="21"/>
  <c r="AD124" i="21"/>
  <c r="AE124" i="21" s="1"/>
  <c r="AA124" i="21"/>
  <c r="O125" i="21"/>
  <c r="N125" i="21"/>
  <c r="AM123" i="21"/>
  <c r="AN123" i="21" s="1"/>
  <c r="BP123" i="21" s="1"/>
  <c r="BU123" i="21" s="1"/>
  <c r="AL123" i="21"/>
  <c r="BT125" i="21"/>
  <c r="AU125" i="21"/>
  <c r="BR125" i="21"/>
  <c r="BS125" i="21" s="1"/>
  <c r="BX125" i="21"/>
  <c r="BY125" i="21" s="1"/>
  <c r="CA125" i="21"/>
  <c r="CB125" i="21" s="1"/>
  <c r="AJ121" i="21"/>
  <c r="AQ121" i="21"/>
  <c r="AR121" i="21" s="1"/>
  <c r="AW121" i="21"/>
  <c r="E125" i="21"/>
  <c r="D125" i="21"/>
  <c r="AC124" i="21"/>
  <c r="AB124" i="21"/>
  <c r="Z124" i="21"/>
  <c r="AK122" i="21"/>
  <c r="AI122" i="21"/>
  <c r="CG124" i="21"/>
  <c r="CH124" i="21"/>
  <c r="P124" i="21"/>
  <c r="S124" i="21"/>
  <c r="R124" i="21"/>
  <c r="AG123" i="21"/>
  <c r="CJ122" i="21"/>
  <c r="CK122" i="21" s="1"/>
  <c r="AX120" i="21"/>
  <c r="BD120" i="21"/>
  <c r="BI120" i="21"/>
  <c r="BK120" i="21" s="1"/>
  <c r="BA120" i="21"/>
  <c r="BB120" i="21" s="1"/>
  <c r="T124" i="21"/>
  <c r="U124" i="21" s="1"/>
  <c r="Q124" i="21"/>
  <c r="J124" i="21"/>
  <c r="K124" i="21" s="1"/>
  <c r="G124" i="21"/>
  <c r="CH123" i="21"/>
  <c r="CG123" i="21"/>
  <c r="CJ123" i="21" s="1"/>
  <c r="I124" i="21"/>
  <c r="H124" i="21"/>
  <c r="F124" i="21"/>
  <c r="BF126" i="21"/>
  <c r="AT126" i="21"/>
  <c r="L126" i="21"/>
  <c r="AZ126" i="21"/>
  <c r="V126" i="21"/>
  <c r="B126" i="21"/>
  <c r="A127" i="21"/>
  <c r="CG122" i="20"/>
  <c r="CH122" i="20"/>
  <c r="E124" i="20"/>
  <c r="D124" i="20"/>
  <c r="AD123" i="20"/>
  <c r="AE123" i="20" s="1"/>
  <c r="AA123" i="20"/>
  <c r="Q123" i="20"/>
  <c r="T123" i="20"/>
  <c r="U123" i="20" s="1"/>
  <c r="BR124" i="20"/>
  <c r="BS124" i="20" s="1"/>
  <c r="BX124" i="20"/>
  <c r="BY124" i="20" s="1"/>
  <c r="CA124" i="20"/>
  <c r="CB124" i="20" s="1"/>
  <c r="BT124" i="20"/>
  <c r="AU124" i="20"/>
  <c r="AC123" i="20"/>
  <c r="AB123" i="20"/>
  <c r="Z123" i="20"/>
  <c r="R123" i="20"/>
  <c r="P123" i="20"/>
  <c r="S123" i="20"/>
  <c r="AX119" i="20"/>
  <c r="BD119" i="20"/>
  <c r="BG119" i="20"/>
  <c r="BH119" i="20" s="1"/>
  <c r="BI119" i="20" s="1"/>
  <c r="BK119" i="20" s="1"/>
  <c r="BA119" i="20"/>
  <c r="BB119" i="20" s="1"/>
  <c r="CR120" i="20"/>
  <c r="CS120" i="20" s="1"/>
  <c r="CL120" i="20"/>
  <c r="AM122" i="20"/>
  <c r="AN122" i="20" s="1"/>
  <c r="BP122" i="20" s="1"/>
  <c r="BU122" i="20" s="1"/>
  <c r="AL122" i="20"/>
  <c r="AK121" i="20"/>
  <c r="AI121" i="20"/>
  <c r="G123" i="20"/>
  <c r="J123" i="20"/>
  <c r="K123" i="20" s="1"/>
  <c r="I123" i="20"/>
  <c r="H123" i="20"/>
  <c r="F123" i="20"/>
  <c r="AH122" i="20"/>
  <c r="AK122" i="20" s="1"/>
  <c r="AT125" i="20"/>
  <c r="V125" i="20"/>
  <c r="L125" i="20"/>
  <c r="B125" i="20"/>
  <c r="AZ125" i="20"/>
  <c r="BF125" i="20"/>
  <c r="A126" i="20"/>
  <c r="Y124" i="20"/>
  <c r="X124" i="20"/>
  <c r="AJ120" i="20"/>
  <c r="AQ120" i="20"/>
  <c r="AR120" i="20" s="1"/>
  <c r="AW120" i="20"/>
  <c r="CD123" i="20"/>
  <c r="CE123" i="20" s="1"/>
  <c r="CF123" i="20" s="1"/>
  <c r="CK121" i="20"/>
  <c r="O124" i="20"/>
  <c r="N124" i="20"/>
  <c r="G125" i="21" l="1"/>
  <c r="J125" i="21"/>
  <c r="K125" i="21" s="1"/>
  <c r="N126" i="21"/>
  <c r="O126" i="21"/>
  <c r="I125" i="21"/>
  <c r="F125" i="21"/>
  <c r="H125" i="21"/>
  <c r="BX126" i="21"/>
  <c r="BY126" i="21" s="1"/>
  <c r="BR126" i="21"/>
  <c r="BS126" i="21" s="1"/>
  <c r="CA126" i="21"/>
  <c r="CB126" i="21" s="1"/>
  <c r="AU126" i="21"/>
  <c r="BT126" i="21"/>
  <c r="BD121" i="21"/>
  <c r="BA121" i="21"/>
  <c r="BB121" i="21" s="1"/>
  <c r="AX121" i="21"/>
  <c r="BI121" i="21"/>
  <c r="BK121" i="21" s="1"/>
  <c r="CJ124" i="21"/>
  <c r="CK124" i="21" s="1"/>
  <c r="Q125" i="21"/>
  <c r="T125" i="21"/>
  <c r="U125" i="21" s="1"/>
  <c r="AJ122" i="21"/>
  <c r="AQ122" i="21"/>
  <c r="AR122" i="21" s="1"/>
  <c r="AW122" i="21"/>
  <c r="R125" i="21"/>
  <c r="P125" i="21"/>
  <c r="S125" i="21"/>
  <c r="AG124" i="21"/>
  <c r="AT127" i="21"/>
  <c r="V127" i="21"/>
  <c r="B127" i="21"/>
  <c r="AZ127" i="21"/>
  <c r="L127" i="21"/>
  <c r="BF127" i="21"/>
  <c r="A128" i="21"/>
  <c r="CK123" i="21"/>
  <c r="CR122" i="21"/>
  <c r="CS122" i="21" s="1"/>
  <c r="CL122" i="21"/>
  <c r="D126" i="21"/>
  <c r="E126" i="21"/>
  <c r="AK123" i="21"/>
  <c r="AI123" i="21"/>
  <c r="CD125" i="21"/>
  <c r="CE125" i="21" s="1"/>
  <c r="CF125" i="21" s="1"/>
  <c r="AA125" i="21"/>
  <c r="AD125" i="21"/>
  <c r="AE125" i="21" s="1"/>
  <c r="X126" i="21"/>
  <c r="Y126" i="21"/>
  <c r="AM124" i="21"/>
  <c r="AN124" i="21" s="1"/>
  <c r="BP124" i="21" s="1"/>
  <c r="BU124" i="21" s="1"/>
  <c r="AL124" i="21"/>
  <c r="AH124" i="21"/>
  <c r="AB125" i="21"/>
  <c r="Z125" i="21"/>
  <c r="AC125" i="21"/>
  <c r="BT125" i="20"/>
  <c r="CA125" i="20"/>
  <c r="CB125" i="20" s="1"/>
  <c r="BX125" i="20"/>
  <c r="BY125" i="20" s="1"/>
  <c r="BR125" i="20"/>
  <c r="BS125" i="20" s="1"/>
  <c r="CD125" i="20" s="1"/>
  <c r="CE125" i="20" s="1"/>
  <c r="CF125" i="20" s="1"/>
  <c r="AU125" i="20"/>
  <c r="AD124" i="20"/>
  <c r="AE124" i="20" s="1"/>
  <c r="AA124" i="20"/>
  <c r="AG124" i="20" s="1"/>
  <c r="AG123" i="20"/>
  <c r="Z124" i="20"/>
  <c r="AC124" i="20"/>
  <c r="AB124" i="20"/>
  <c r="AH123" i="20"/>
  <c r="T124" i="20"/>
  <c r="U124" i="20" s="1"/>
  <c r="Q124" i="20"/>
  <c r="B126" i="20"/>
  <c r="AT126" i="20"/>
  <c r="V126" i="20"/>
  <c r="BF126" i="20"/>
  <c r="L126" i="20"/>
  <c r="AZ126" i="20"/>
  <c r="A127" i="20"/>
  <c r="G124" i="20"/>
  <c r="J124" i="20"/>
  <c r="K124" i="20" s="1"/>
  <c r="R124" i="20"/>
  <c r="P124" i="20"/>
  <c r="S124" i="20"/>
  <c r="I124" i="20"/>
  <c r="F124" i="20"/>
  <c r="H124" i="20"/>
  <c r="CR121" i="20"/>
  <c r="CS121" i="20" s="1"/>
  <c r="CL121" i="20"/>
  <c r="AM123" i="20"/>
  <c r="AN123" i="20" s="1"/>
  <c r="BP123" i="20" s="1"/>
  <c r="BU123" i="20" s="1"/>
  <c r="AL123" i="20"/>
  <c r="AI122" i="20"/>
  <c r="CH123" i="20"/>
  <c r="CG123" i="20"/>
  <c r="CJ123" i="20" s="1"/>
  <c r="CK123" i="20" s="1"/>
  <c r="E125" i="20"/>
  <c r="D125" i="20"/>
  <c r="AJ121" i="20"/>
  <c r="AQ121" i="20"/>
  <c r="AR121" i="20" s="1"/>
  <c r="AW121" i="20"/>
  <c r="AX120" i="20"/>
  <c r="BD120" i="20"/>
  <c r="BA120" i="20"/>
  <c r="BB120" i="20" s="1"/>
  <c r="BG120" i="20"/>
  <c r="BH120" i="20" s="1"/>
  <c r="BI120" i="20" s="1"/>
  <c r="BK120" i="20" s="1"/>
  <c r="N125" i="20"/>
  <c r="O125" i="20"/>
  <c r="CD124" i="20"/>
  <c r="CE124" i="20" s="1"/>
  <c r="CF124" i="20" s="1"/>
  <c r="Y125" i="20"/>
  <c r="X125" i="20"/>
  <c r="CJ122" i="20"/>
  <c r="CK122" i="20" s="1"/>
  <c r="J126" i="21" l="1"/>
  <c r="K126" i="21" s="1"/>
  <c r="G126" i="21"/>
  <c r="CA127" i="21"/>
  <c r="CB127" i="21" s="1"/>
  <c r="BT127" i="21"/>
  <c r="AU127" i="21"/>
  <c r="BX127" i="21"/>
  <c r="BY127" i="21" s="1"/>
  <c r="BR127" i="21"/>
  <c r="BS127" i="21" s="1"/>
  <c r="CL124" i="21"/>
  <c r="CR124" i="21"/>
  <c r="CS124" i="21" s="1"/>
  <c r="AK124" i="21"/>
  <c r="AI124" i="21"/>
  <c r="Z126" i="21"/>
  <c r="AC126" i="21"/>
  <c r="AH126" i="21" s="1"/>
  <c r="AB126" i="21"/>
  <c r="AD126" i="21"/>
  <c r="AE126" i="21" s="1"/>
  <c r="AA126" i="21"/>
  <c r="CR123" i="21"/>
  <c r="CS123" i="21" s="1"/>
  <c r="CL123" i="21"/>
  <c r="V128" i="21"/>
  <c r="BF128" i="21"/>
  <c r="L128" i="21"/>
  <c r="B128" i="21"/>
  <c r="AZ128" i="21"/>
  <c r="AT128" i="21"/>
  <c r="A129" i="21"/>
  <c r="AG125" i="21"/>
  <c r="AX122" i="21"/>
  <c r="BI122" i="21"/>
  <c r="BK122" i="21" s="1"/>
  <c r="R126" i="21"/>
  <c r="P126" i="21"/>
  <c r="S126" i="21"/>
  <c r="AH125" i="21"/>
  <c r="CH125" i="21"/>
  <c r="CG125" i="21"/>
  <c r="CJ125" i="21" s="1"/>
  <c r="O127" i="21"/>
  <c r="N127" i="21"/>
  <c r="T126" i="21"/>
  <c r="U126" i="21" s="1"/>
  <c r="Q126" i="21"/>
  <c r="AQ123" i="21"/>
  <c r="AR123" i="21" s="1"/>
  <c r="AJ123" i="21"/>
  <c r="AW123" i="21"/>
  <c r="E127" i="21"/>
  <c r="D127" i="21"/>
  <c r="F126" i="21"/>
  <c r="I126" i="21"/>
  <c r="H126" i="21"/>
  <c r="Y127" i="21"/>
  <c r="X127" i="21"/>
  <c r="CD126" i="21"/>
  <c r="CE126" i="21" s="1"/>
  <c r="CF126" i="21" s="1"/>
  <c r="AL125" i="21"/>
  <c r="AM125" i="21"/>
  <c r="AN125" i="21" s="1"/>
  <c r="BP125" i="21" s="1"/>
  <c r="BU125" i="21" s="1"/>
  <c r="D126" i="20"/>
  <c r="E126" i="20"/>
  <c r="S125" i="20"/>
  <c r="R125" i="20"/>
  <c r="P125" i="20"/>
  <c r="O126" i="20"/>
  <c r="N126" i="20"/>
  <c r="CR123" i="20"/>
  <c r="CS123" i="20" s="1"/>
  <c r="CL123" i="20"/>
  <c r="Y126" i="20"/>
  <c r="X126" i="20"/>
  <c r="BX126" i="20"/>
  <c r="BY126" i="20" s="1"/>
  <c r="CA126" i="20"/>
  <c r="CB126" i="20" s="1"/>
  <c r="BT126" i="20"/>
  <c r="AU126" i="20"/>
  <c r="BR126" i="20"/>
  <c r="BS126" i="20" s="1"/>
  <c r="CD126" i="20" s="1"/>
  <c r="CE126" i="20" s="1"/>
  <c r="CF126" i="20" s="1"/>
  <c r="CH125" i="20"/>
  <c r="CG125" i="20"/>
  <c r="CJ125" i="20" s="1"/>
  <c r="BD121" i="20"/>
  <c r="BA121" i="20"/>
  <c r="BB121" i="20" s="1"/>
  <c r="AX121" i="20"/>
  <c r="BG121" i="20"/>
  <c r="BH121" i="20" s="1"/>
  <c r="BI121" i="20" s="1"/>
  <c r="BK121" i="20" s="1"/>
  <c r="AD125" i="20"/>
  <c r="AE125" i="20" s="1"/>
  <c r="AA125" i="20"/>
  <c r="F125" i="20"/>
  <c r="I125" i="20"/>
  <c r="H125" i="20"/>
  <c r="Q125" i="20"/>
  <c r="T125" i="20"/>
  <c r="U125" i="20" s="1"/>
  <c r="AK123" i="20"/>
  <c r="AI123" i="20"/>
  <c r="AJ122" i="20"/>
  <c r="AQ122" i="20"/>
  <c r="AR122" i="20" s="1"/>
  <c r="AW122" i="20"/>
  <c r="CR122" i="20"/>
  <c r="CS122" i="20" s="1"/>
  <c r="CL122" i="20"/>
  <c r="AM124" i="20"/>
  <c r="AN124" i="20" s="1"/>
  <c r="BP124" i="20" s="1"/>
  <c r="BU124" i="20" s="1"/>
  <c r="AL124" i="20"/>
  <c r="AC125" i="20"/>
  <c r="AB125" i="20"/>
  <c r="Z125" i="20"/>
  <c r="AZ127" i="20"/>
  <c r="L127" i="20"/>
  <c r="V127" i="20"/>
  <c r="BF127" i="20"/>
  <c r="B127" i="20"/>
  <c r="AT127" i="20"/>
  <c r="A128" i="20"/>
  <c r="CH124" i="20"/>
  <c r="CG124" i="20"/>
  <c r="CJ124" i="20" s="1"/>
  <c r="CK124" i="20" s="1"/>
  <c r="G125" i="20"/>
  <c r="J125" i="20"/>
  <c r="K125" i="20" s="1"/>
  <c r="AH124" i="20"/>
  <c r="AK124" i="20" s="1"/>
  <c r="BD123" i="21" l="1"/>
  <c r="AX123" i="21"/>
  <c r="BI123" i="21"/>
  <c r="BK123" i="21" s="1"/>
  <c r="BA123" i="21"/>
  <c r="BB123" i="21" s="1"/>
  <c r="CH126" i="21"/>
  <c r="CG126" i="21"/>
  <c r="CJ126" i="21" s="1"/>
  <c r="AQ124" i="21"/>
  <c r="AR124" i="21" s="1"/>
  <c r="AJ124" i="21"/>
  <c r="AW124" i="21"/>
  <c r="AD127" i="21"/>
  <c r="AE127" i="21" s="1"/>
  <c r="AA127" i="21"/>
  <c r="AB127" i="21"/>
  <c r="Z127" i="21"/>
  <c r="AC127" i="21"/>
  <c r="CD127" i="21"/>
  <c r="CE127" i="21" s="1"/>
  <c r="CF127" i="21" s="1"/>
  <c r="S127" i="21"/>
  <c r="P127" i="21"/>
  <c r="R127" i="21"/>
  <c r="AG126" i="21"/>
  <c r="J127" i="21"/>
  <c r="K127" i="21" s="1"/>
  <c r="G127" i="21"/>
  <c r="AT129" i="21"/>
  <c r="L129" i="21"/>
  <c r="V129" i="21"/>
  <c r="B129" i="21"/>
  <c r="BF129" i="21"/>
  <c r="AZ129" i="21"/>
  <c r="A130" i="21"/>
  <c r="D128" i="21"/>
  <c r="E128" i="21"/>
  <c r="N128" i="21"/>
  <c r="O128" i="21"/>
  <c r="AL126" i="21"/>
  <c r="AM126" i="21"/>
  <c r="AN126" i="21" s="1"/>
  <c r="BP126" i="21" s="1"/>
  <c r="BU126" i="21" s="1"/>
  <c r="Y128" i="21"/>
  <c r="X128" i="21"/>
  <c r="Q127" i="21"/>
  <c r="T127" i="21"/>
  <c r="U127" i="21" s="1"/>
  <c r="AK125" i="21"/>
  <c r="AI125" i="21"/>
  <c r="CK125" i="21"/>
  <c r="H127" i="21"/>
  <c r="I127" i="21"/>
  <c r="F127" i="21"/>
  <c r="BR128" i="21"/>
  <c r="BS128" i="21" s="1"/>
  <c r="BT128" i="21"/>
  <c r="AU128" i="21"/>
  <c r="CA128" i="21"/>
  <c r="CB128" i="21" s="1"/>
  <c r="BX128" i="21"/>
  <c r="BY128" i="21" s="1"/>
  <c r="CK125" i="20"/>
  <c r="CG126" i="20"/>
  <c r="CH126" i="20"/>
  <c r="D127" i="20"/>
  <c r="E127" i="20"/>
  <c r="Y127" i="20"/>
  <c r="X127" i="20"/>
  <c r="AX122" i="20"/>
  <c r="BG122" i="20"/>
  <c r="BH122" i="20" s="1"/>
  <c r="BI122" i="20" s="1"/>
  <c r="BK122" i="20" s="1"/>
  <c r="O127" i="20"/>
  <c r="N127" i="20"/>
  <c r="Q126" i="20"/>
  <c r="T126" i="20"/>
  <c r="U126" i="20" s="1"/>
  <c r="AG125" i="20"/>
  <c r="S126" i="20"/>
  <c r="R126" i="20"/>
  <c r="P126" i="20"/>
  <c r="AM125" i="20"/>
  <c r="AN125" i="20" s="1"/>
  <c r="BP125" i="20" s="1"/>
  <c r="BU125" i="20" s="1"/>
  <c r="AL125" i="20"/>
  <c r="AI124" i="20"/>
  <c r="CR124" i="20"/>
  <c r="CS124" i="20" s="1"/>
  <c r="CL124" i="20"/>
  <c r="AH125" i="20"/>
  <c r="AQ123" i="20"/>
  <c r="AR123" i="20" s="1"/>
  <c r="AJ123" i="20"/>
  <c r="AW123" i="20"/>
  <c r="AZ128" i="20"/>
  <c r="BF128" i="20"/>
  <c r="B128" i="20"/>
  <c r="L128" i="20"/>
  <c r="V128" i="20"/>
  <c r="AT128" i="20"/>
  <c r="A129" i="20"/>
  <c r="AD126" i="20"/>
  <c r="AE126" i="20" s="1"/>
  <c r="AA126" i="20"/>
  <c r="I126" i="20"/>
  <c r="F126" i="20"/>
  <c r="H126" i="20"/>
  <c r="BT127" i="20"/>
  <c r="BR127" i="20"/>
  <c r="BS127" i="20" s="1"/>
  <c r="CD127" i="20" s="1"/>
  <c r="CE127" i="20" s="1"/>
  <c r="CF127" i="20" s="1"/>
  <c r="AU127" i="20"/>
  <c r="CA127" i="20"/>
  <c r="CB127" i="20" s="1"/>
  <c r="BX127" i="20"/>
  <c r="BY127" i="20" s="1"/>
  <c r="AC126" i="20"/>
  <c r="AB126" i="20"/>
  <c r="Z126" i="20"/>
  <c r="G126" i="20"/>
  <c r="J126" i="20"/>
  <c r="K126" i="20" s="1"/>
  <c r="P128" i="21" l="1"/>
  <c r="S128" i="21"/>
  <c r="R128" i="21"/>
  <c r="O129" i="21"/>
  <c r="N129" i="21"/>
  <c r="CR125" i="21"/>
  <c r="CS125" i="21" s="1"/>
  <c r="CL125" i="21"/>
  <c r="T128" i="21"/>
  <c r="U128" i="21" s="1"/>
  <c r="Q128" i="21"/>
  <c r="BT129" i="21"/>
  <c r="CA129" i="21"/>
  <c r="CB129" i="21" s="1"/>
  <c r="BR129" i="21"/>
  <c r="BS129" i="21" s="1"/>
  <c r="CD129" i="21" s="1"/>
  <c r="CE129" i="21" s="1"/>
  <c r="CF129" i="21" s="1"/>
  <c r="BX129" i="21"/>
  <c r="BY129" i="21" s="1"/>
  <c r="AU129" i="21"/>
  <c r="AQ125" i="21"/>
  <c r="AR125" i="21" s="1"/>
  <c r="AJ125" i="21"/>
  <c r="AW125" i="21"/>
  <c r="F128" i="21"/>
  <c r="I128" i="21"/>
  <c r="H128" i="21"/>
  <c r="AM127" i="21"/>
  <c r="AN127" i="21" s="1"/>
  <c r="BP127" i="21" s="1"/>
  <c r="BU127" i="21" s="1"/>
  <c r="AL127" i="21"/>
  <c r="J128" i="21"/>
  <c r="K128" i="21" s="1"/>
  <c r="G128" i="21"/>
  <c r="AG127" i="21"/>
  <c r="AI126" i="21"/>
  <c r="AK126" i="21"/>
  <c r="AT130" i="21"/>
  <c r="V130" i="21"/>
  <c r="B130" i="21"/>
  <c r="L130" i="21"/>
  <c r="BF130" i="21"/>
  <c r="AZ130" i="21"/>
  <c r="A131" i="21"/>
  <c r="AX124" i="21"/>
  <c r="BI124" i="21"/>
  <c r="BK124" i="21" s="1"/>
  <c r="AD128" i="21"/>
  <c r="AE128" i="21" s="1"/>
  <c r="AA128" i="21"/>
  <c r="CD128" i="21"/>
  <c r="CE128" i="21" s="1"/>
  <c r="CF128" i="21" s="1"/>
  <c r="AB128" i="21"/>
  <c r="AC128" i="21"/>
  <c r="AH128" i="21" s="1"/>
  <c r="Z128" i="21"/>
  <c r="D129" i="21"/>
  <c r="E129" i="21"/>
  <c r="CH127" i="21"/>
  <c r="CG127" i="21"/>
  <c r="CJ127" i="21" s="1"/>
  <c r="CK126" i="21"/>
  <c r="Y129" i="21"/>
  <c r="X129" i="21"/>
  <c r="AH127" i="21"/>
  <c r="AU128" i="20"/>
  <c r="BT128" i="20"/>
  <c r="BR128" i="20"/>
  <c r="BS128" i="20" s="1"/>
  <c r="CA128" i="20"/>
  <c r="CB128" i="20" s="1"/>
  <c r="BX128" i="20"/>
  <c r="BY128" i="20" s="1"/>
  <c r="J127" i="20"/>
  <c r="K127" i="20" s="1"/>
  <c r="G127" i="20"/>
  <c r="Y128" i="20"/>
  <c r="X128" i="20"/>
  <c r="CG127" i="20"/>
  <c r="CH127" i="20"/>
  <c r="O128" i="20"/>
  <c r="N128" i="20"/>
  <c r="AJ124" i="20"/>
  <c r="AQ124" i="20"/>
  <c r="AR124" i="20" s="1"/>
  <c r="AW124" i="20"/>
  <c r="Q127" i="20"/>
  <c r="T127" i="20"/>
  <c r="U127" i="20" s="1"/>
  <c r="CJ126" i="20"/>
  <c r="E128" i="20"/>
  <c r="D128" i="20"/>
  <c r="P127" i="20"/>
  <c r="S127" i="20"/>
  <c r="R127" i="20"/>
  <c r="CR125" i="20"/>
  <c r="CS125" i="20" s="1"/>
  <c r="CL125" i="20"/>
  <c r="AM126" i="20"/>
  <c r="AN126" i="20" s="1"/>
  <c r="BP126" i="20" s="1"/>
  <c r="BU126" i="20" s="1"/>
  <c r="AL126" i="20"/>
  <c r="AX123" i="20"/>
  <c r="BD123" i="20"/>
  <c r="BA123" i="20"/>
  <c r="BB123" i="20" s="1"/>
  <c r="BG123" i="20"/>
  <c r="BH123" i="20" s="1"/>
  <c r="BI123" i="20" s="1"/>
  <c r="BK123" i="20" s="1"/>
  <c r="AD127" i="20"/>
  <c r="AE127" i="20" s="1"/>
  <c r="AA127" i="20"/>
  <c r="AH126" i="20"/>
  <c r="AG126" i="20"/>
  <c r="Z127" i="20"/>
  <c r="AC127" i="20"/>
  <c r="AB127" i="20"/>
  <c r="BF129" i="20"/>
  <c r="V129" i="20"/>
  <c r="B129" i="20"/>
  <c r="AZ129" i="20"/>
  <c r="AT129" i="20"/>
  <c r="L129" i="20"/>
  <c r="A130" i="20"/>
  <c r="AK125" i="20"/>
  <c r="AI125" i="20"/>
  <c r="F127" i="20"/>
  <c r="I127" i="20"/>
  <c r="H127" i="20"/>
  <c r="AK127" i="21" l="1"/>
  <c r="AI127" i="21"/>
  <c r="N130" i="21"/>
  <c r="O130" i="21"/>
  <c r="AA129" i="21"/>
  <c r="AD129" i="21"/>
  <c r="AE129" i="21" s="1"/>
  <c r="D130" i="21"/>
  <c r="E130" i="21"/>
  <c r="CH129" i="21"/>
  <c r="CG129" i="21"/>
  <c r="Z129" i="21"/>
  <c r="AC129" i="21"/>
  <c r="AH129" i="21" s="1"/>
  <c r="AB129" i="21"/>
  <c r="CG128" i="21"/>
  <c r="CH128" i="21"/>
  <c r="X130" i="21"/>
  <c r="Y130" i="21"/>
  <c r="CL126" i="21"/>
  <c r="CR126" i="21"/>
  <c r="CS126" i="21" s="1"/>
  <c r="AG128" i="21"/>
  <c r="CA130" i="21"/>
  <c r="CB130" i="21" s="1"/>
  <c r="BX130" i="21"/>
  <c r="BY130" i="21" s="1"/>
  <c r="BR130" i="21"/>
  <c r="BS130" i="21" s="1"/>
  <c r="AU130" i="21"/>
  <c r="BT130" i="21"/>
  <c r="CK127" i="21"/>
  <c r="AX125" i="21"/>
  <c r="BI125" i="21"/>
  <c r="BK125" i="21" s="1"/>
  <c r="H129" i="21"/>
  <c r="F129" i="21"/>
  <c r="I129" i="21"/>
  <c r="AJ126" i="21"/>
  <c r="AQ126" i="21"/>
  <c r="AR126" i="21" s="1"/>
  <c r="AW126" i="21"/>
  <c r="G129" i="21"/>
  <c r="J129" i="21"/>
  <c r="K129" i="21" s="1"/>
  <c r="BF131" i="21"/>
  <c r="L131" i="21"/>
  <c r="V131" i="21"/>
  <c r="B131" i="21"/>
  <c r="AT131" i="21"/>
  <c r="A132" i="21"/>
  <c r="AL128" i="21"/>
  <c r="AM128" i="21"/>
  <c r="AN128" i="21" s="1"/>
  <c r="BP128" i="21" s="1"/>
  <c r="BU128" i="21" s="1"/>
  <c r="Q129" i="21"/>
  <c r="T129" i="21"/>
  <c r="U129" i="21" s="1"/>
  <c r="R129" i="21"/>
  <c r="P129" i="21"/>
  <c r="S129" i="21"/>
  <c r="AD128" i="20"/>
  <c r="AE128" i="20" s="1"/>
  <c r="AA128" i="20"/>
  <c r="O129" i="20"/>
  <c r="N129" i="20"/>
  <c r="AG127" i="20"/>
  <c r="AX124" i="20"/>
  <c r="BG124" i="20"/>
  <c r="BH124" i="20" s="1"/>
  <c r="BI124" i="20" s="1"/>
  <c r="BK124" i="20" s="1"/>
  <c r="Y129" i="20"/>
  <c r="X129" i="20"/>
  <c r="Q128" i="20"/>
  <c r="T128" i="20"/>
  <c r="U128" i="20" s="1"/>
  <c r="S128" i="20"/>
  <c r="R128" i="20"/>
  <c r="P128" i="20"/>
  <c r="CK126" i="20"/>
  <c r="AT130" i="20"/>
  <c r="L130" i="20"/>
  <c r="BF130" i="20"/>
  <c r="AZ130" i="20"/>
  <c r="V130" i="20"/>
  <c r="B130" i="20"/>
  <c r="A131" i="20"/>
  <c r="AK126" i="20"/>
  <c r="AI126" i="20"/>
  <c r="AC128" i="20"/>
  <c r="Z128" i="20"/>
  <c r="AB128" i="20"/>
  <c r="AL127" i="20"/>
  <c r="AM127" i="20"/>
  <c r="AN127" i="20" s="1"/>
  <c r="BP127" i="20" s="1"/>
  <c r="BU127" i="20" s="1"/>
  <c r="CA129" i="20"/>
  <c r="CB129" i="20" s="1"/>
  <c r="BX129" i="20"/>
  <c r="BY129" i="20" s="1"/>
  <c r="BR129" i="20"/>
  <c r="BS129" i="20" s="1"/>
  <c r="AU129" i="20"/>
  <c r="BT129" i="20"/>
  <c r="E129" i="20"/>
  <c r="D129" i="20"/>
  <c r="G128" i="20"/>
  <c r="J128" i="20"/>
  <c r="K128" i="20" s="1"/>
  <c r="CD128" i="20"/>
  <c r="CE128" i="20" s="1"/>
  <c r="CF128" i="20" s="1"/>
  <c r="F128" i="20"/>
  <c r="I128" i="20"/>
  <c r="H128" i="20"/>
  <c r="AJ125" i="20"/>
  <c r="AQ125" i="20"/>
  <c r="AR125" i="20" s="1"/>
  <c r="AW125" i="20"/>
  <c r="AH127" i="20"/>
  <c r="CJ127" i="20"/>
  <c r="AD130" i="21" l="1"/>
  <c r="AE130" i="21" s="1"/>
  <c r="AA130" i="21"/>
  <c r="AG129" i="21"/>
  <c r="B132" i="21"/>
  <c r="L132" i="21"/>
  <c r="V132" i="21"/>
  <c r="AT132" i="21"/>
  <c r="BF132" i="21"/>
  <c r="A133" i="21"/>
  <c r="CD130" i="21"/>
  <c r="CE130" i="21" s="1"/>
  <c r="CF130" i="21" s="1"/>
  <c r="CJ128" i="21"/>
  <c r="CK128" i="21" s="1"/>
  <c r="P130" i="21"/>
  <c r="R130" i="21"/>
  <c r="S130" i="21"/>
  <c r="D131" i="21"/>
  <c r="E131" i="21"/>
  <c r="Y131" i="21"/>
  <c r="X131" i="21"/>
  <c r="CR127" i="21"/>
  <c r="CS127" i="21" s="1"/>
  <c r="CL127" i="21"/>
  <c r="I130" i="21"/>
  <c r="H130" i="21"/>
  <c r="F130" i="21"/>
  <c r="AL129" i="21"/>
  <c r="AM129" i="21"/>
  <c r="AN129" i="21" s="1"/>
  <c r="BP129" i="21" s="1"/>
  <c r="BU129" i="21" s="1"/>
  <c r="AC130" i="21"/>
  <c r="Z130" i="21"/>
  <c r="AB130" i="21"/>
  <c r="J130" i="21"/>
  <c r="K130" i="21" s="1"/>
  <c r="G130" i="21"/>
  <c r="AX126" i="21"/>
  <c r="BI126" i="21"/>
  <c r="BK126" i="21" s="1"/>
  <c r="BX131" i="21"/>
  <c r="BY131" i="21" s="1"/>
  <c r="BR131" i="21"/>
  <c r="BS131" i="21" s="1"/>
  <c r="BT131" i="21"/>
  <c r="CA131" i="21"/>
  <c r="CB131" i="21" s="1"/>
  <c r="AU131" i="21"/>
  <c r="T130" i="21"/>
  <c r="U130" i="21" s="1"/>
  <c r="Q130" i="21"/>
  <c r="AJ127" i="21"/>
  <c r="AQ127" i="21"/>
  <c r="AR127" i="21" s="1"/>
  <c r="AW127" i="21"/>
  <c r="N131" i="21"/>
  <c r="O131" i="21"/>
  <c r="AI128" i="21"/>
  <c r="AK128" i="21"/>
  <c r="CJ129" i="21"/>
  <c r="CK129" i="21" s="1"/>
  <c r="CK127" i="20"/>
  <c r="X130" i="20"/>
  <c r="Y130" i="20"/>
  <c r="AX125" i="20"/>
  <c r="BG125" i="20"/>
  <c r="BH125" i="20" s="1"/>
  <c r="BI125" i="20" s="1"/>
  <c r="BK125" i="20" s="1"/>
  <c r="O130" i="20"/>
  <c r="N130" i="20"/>
  <c r="CD129" i="20"/>
  <c r="CE129" i="20" s="1"/>
  <c r="CF129" i="20" s="1"/>
  <c r="BF131" i="20"/>
  <c r="B131" i="20"/>
  <c r="L131" i="20"/>
  <c r="V131" i="20"/>
  <c r="AT131" i="20"/>
  <c r="A132" i="20"/>
  <c r="AG128" i="20"/>
  <c r="AM128" i="20"/>
  <c r="AN128" i="20" s="1"/>
  <c r="BP128" i="20" s="1"/>
  <c r="BU128" i="20" s="1"/>
  <c r="AL128" i="20"/>
  <c r="AD129" i="20"/>
  <c r="AE129" i="20" s="1"/>
  <c r="AA129" i="20"/>
  <c r="AG129" i="20" s="1"/>
  <c r="AB129" i="20"/>
  <c r="Z129" i="20"/>
  <c r="AC129" i="20"/>
  <c r="J129" i="20"/>
  <c r="K129" i="20" s="1"/>
  <c r="G129" i="20"/>
  <c r="F129" i="20"/>
  <c r="I129" i="20"/>
  <c r="H129" i="20"/>
  <c r="BT130" i="20"/>
  <c r="BX130" i="20"/>
  <c r="BY130" i="20" s="1"/>
  <c r="CA130" i="20"/>
  <c r="CB130" i="20" s="1"/>
  <c r="AU130" i="20"/>
  <c r="BR130" i="20"/>
  <c r="BS130" i="20" s="1"/>
  <c r="CD130" i="20" s="1"/>
  <c r="CE130" i="20" s="1"/>
  <c r="CF130" i="20" s="1"/>
  <c r="AH128" i="20"/>
  <c r="CR126" i="20"/>
  <c r="CS126" i="20" s="1"/>
  <c r="CL126" i="20"/>
  <c r="AK127" i="20"/>
  <c r="AI127" i="20"/>
  <c r="AQ126" i="20"/>
  <c r="AR126" i="20" s="1"/>
  <c r="AJ126" i="20"/>
  <c r="AW126" i="20"/>
  <c r="T129" i="20"/>
  <c r="U129" i="20" s="1"/>
  <c r="Q129" i="20"/>
  <c r="P129" i="20"/>
  <c r="S129" i="20"/>
  <c r="R129" i="20"/>
  <c r="CH128" i="20"/>
  <c r="CG128" i="20"/>
  <c r="CJ128" i="20" s="1"/>
  <c r="CK128" i="20" s="1"/>
  <c r="E130" i="20"/>
  <c r="D130" i="20"/>
  <c r="AI129" i="21" l="1"/>
  <c r="AK129" i="21"/>
  <c r="AG130" i="21"/>
  <c r="AM130" i="21"/>
  <c r="AN130" i="21" s="1"/>
  <c r="BP130" i="21" s="1"/>
  <c r="BU130" i="21" s="1"/>
  <c r="AL130" i="21"/>
  <c r="CL128" i="21"/>
  <c r="CR128" i="21"/>
  <c r="CS128" i="21" s="1"/>
  <c r="CG130" i="21"/>
  <c r="CH130" i="21"/>
  <c r="CR129" i="21"/>
  <c r="CS129" i="21" s="1"/>
  <c r="CL129" i="21"/>
  <c r="BF133" i="21"/>
  <c r="V133" i="21"/>
  <c r="L133" i="21"/>
  <c r="B133" i="21"/>
  <c r="AT133" i="21"/>
  <c r="A134" i="21"/>
  <c r="AD131" i="21"/>
  <c r="AE131" i="21" s="1"/>
  <c r="AA131" i="21"/>
  <c r="AQ128" i="21"/>
  <c r="AR128" i="21" s="1"/>
  <c r="AJ128" i="21"/>
  <c r="AW128" i="21"/>
  <c r="AH130" i="21"/>
  <c r="AB131" i="21"/>
  <c r="AC131" i="21"/>
  <c r="Z131" i="21"/>
  <c r="BX132" i="21"/>
  <c r="BY132" i="21" s="1"/>
  <c r="BT132" i="21"/>
  <c r="CA132" i="21"/>
  <c r="CB132" i="21" s="1"/>
  <c r="BR132" i="21"/>
  <c r="BS132" i="21" s="1"/>
  <c r="CD132" i="21" s="1"/>
  <c r="CE132" i="21" s="1"/>
  <c r="AU132" i="21"/>
  <c r="P131" i="21"/>
  <c r="R131" i="21"/>
  <c r="S131" i="21"/>
  <c r="I131" i="21"/>
  <c r="H131" i="21"/>
  <c r="F131" i="21"/>
  <c r="Y132" i="21"/>
  <c r="X132" i="21"/>
  <c r="Q131" i="21"/>
  <c r="T131" i="21"/>
  <c r="U131" i="21" s="1"/>
  <c r="CD131" i="21"/>
  <c r="CE131" i="21" s="1"/>
  <c r="CF131" i="21" s="1"/>
  <c r="G131" i="21"/>
  <c r="J131" i="21"/>
  <c r="K131" i="21" s="1"/>
  <c r="N132" i="21"/>
  <c r="O132" i="21"/>
  <c r="AX127" i="21"/>
  <c r="BI127" i="21"/>
  <c r="BK127" i="21" s="1"/>
  <c r="E132" i="21"/>
  <c r="D132" i="21"/>
  <c r="CL128" i="20"/>
  <c r="CR128" i="20"/>
  <c r="CS128" i="20" s="1"/>
  <c r="AJ127" i="20"/>
  <c r="AQ127" i="20"/>
  <c r="AR127" i="20" s="1"/>
  <c r="AW127" i="20"/>
  <c r="AK129" i="20"/>
  <c r="AI129" i="20"/>
  <c r="CH129" i="20"/>
  <c r="CG129" i="20"/>
  <c r="Q130" i="20"/>
  <c r="T130" i="20"/>
  <c r="U130" i="20" s="1"/>
  <c r="S130" i="20"/>
  <c r="R130" i="20"/>
  <c r="P130" i="20"/>
  <c r="AK128" i="20"/>
  <c r="AI128" i="20"/>
  <c r="AM129" i="20"/>
  <c r="AN129" i="20" s="1"/>
  <c r="BP129" i="20" s="1"/>
  <c r="BU129" i="20" s="1"/>
  <c r="AL129" i="20"/>
  <c r="AT132" i="20"/>
  <c r="V132" i="20"/>
  <c r="L132" i="20"/>
  <c r="B132" i="20"/>
  <c r="BF132" i="20"/>
  <c r="A133" i="20"/>
  <c r="CH130" i="20"/>
  <c r="CG130" i="20"/>
  <c r="CJ130" i="20" s="1"/>
  <c r="BR131" i="20"/>
  <c r="BS131" i="20" s="1"/>
  <c r="CD131" i="20" s="1"/>
  <c r="CE131" i="20" s="1"/>
  <c r="CF131" i="20" s="1"/>
  <c r="BX131" i="20"/>
  <c r="BY131" i="20" s="1"/>
  <c r="BT131" i="20"/>
  <c r="AU131" i="20"/>
  <c r="CA131" i="20"/>
  <c r="CB131" i="20" s="1"/>
  <c r="AX126" i="20"/>
  <c r="BG126" i="20"/>
  <c r="BH126" i="20" s="1"/>
  <c r="BI126" i="20" s="1"/>
  <c r="BK126" i="20" s="1"/>
  <c r="AH129" i="20"/>
  <c r="X131" i="20"/>
  <c r="Y131" i="20"/>
  <c r="AB130" i="20"/>
  <c r="Z130" i="20"/>
  <c r="AC130" i="20"/>
  <c r="G130" i="20"/>
  <c r="J130" i="20"/>
  <c r="K130" i="20" s="1"/>
  <c r="N131" i="20"/>
  <c r="O131" i="20"/>
  <c r="AA130" i="20"/>
  <c r="AD130" i="20"/>
  <c r="AE130" i="20" s="1"/>
  <c r="I130" i="20"/>
  <c r="H130" i="20"/>
  <c r="F130" i="20"/>
  <c r="D131" i="20"/>
  <c r="E131" i="20"/>
  <c r="CR127" i="20"/>
  <c r="CS127" i="20" s="1"/>
  <c r="CL127" i="20"/>
  <c r="S132" i="21" l="1"/>
  <c r="R132" i="21"/>
  <c r="P132" i="21"/>
  <c r="AG131" i="21"/>
  <c r="T132" i="21"/>
  <c r="U132" i="21" s="1"/>
  <c r="Q132" i="21"/>
  <c r="L134" i="21"/>
  <c r="AT134" i="21"/>
  <c r="V134" i="21"/>
  <c r="B134" i="21"/>
  <c r="BF134" i="21"/>
  <c r="A135" i="21"/>
  <c r="AL131" i="21"/>
  <c r="AM131" i="21"/>
  <c r="AN131" i="21" s="1"/>
  <c r="BP131" i="21" s="1"/>
  <c r="BU131" i="21" s="1"/>
  <c r="AH131" i="21"/>
  <c r="BT133" i="21"/>
  <c r="CA133" i="21"/>
  <c r="CB133" i="21" s="1"/>
  <c r="BR133" i="21"/>
  <c r="BS133" i="21" s="1"/>
  <c r="CD133" i="21" s="1"/>
  <c r="CE133" i="21" s="1"/>
  <c r="CF133" i="21" s="1"/>
  <c r="AU133" i="21"/>
  <c r="BX133" i="21"/>
  <c r="BY133" i="21" s="1"/>
  <c r="CG131" i="21"/>
  <c r="CH131" i="21"/>
  <c r="E133" i="21"/>
  <c r="D133" i="21"/>
  <c r="CJ130" i="21"/>
  <c r="CK130" i="21" s="1"/>
  <c r="O133" i="21"/>
  <c r="N133" i="21"/>
  <c r="J132" i="21"/>
  <c r="K132" i="21" s="1"/>
  <c r="G132" i="21"/>
  <c r="AX128" i="21"/>
  <c r="BI128" i="21"/>
  <c r="BK128" i="21" s="1"/>
  <c r="X133" i="21"/>
  <c r="Y133" i="21"/>
  <c r="AI130" i="21"/>
  <c r="AK130" i="21"/>
  <c r="I132" i="21"/>
  <c r="H132" i="21"/>
  <c r="F132" i="21"/>
  <c r="AA132" i="21"/>
  <c r="AD132" i="21"/>
  <c r="AE132" i="21" s="1"/>
  <c r="CF132" i="21"/>
  <c r="AC132" i="21"/>
  <c r="AB132" i="21"/>
  <c r="Z132" i="21"/>
  <c r="AJ129" i="21"/>
  <c r="AQ129" i="21"/>
  <c r="AR129" i="21" s="1"/>
  <c r="AW129" i="21"/>
  <c r="S131" i="20"/>
  <c r="R131" i="20"/>
  <c r="P131" i="20"/>
  <c r="B133" i="20"/>
  <c r="L133" i="20"/>
  <c r="V133" i="20"/>
  <c r="BF133" i="20"/>
  <c r="AT133" i="20"/>
  <c r="A134" i="20"/>
  <c r="Z131" i="20"/>
  <c r="AC131" i="20"/>
  <c r="AB131" i="20"/>
  <c r="AQ129" i="20"/>
  <c r="AR129" i="20" s="1"/>
  <c r="AJ129" i="20"/>
  <c r="AW129" i="20"/>
  <c r="AA131" i="20"/>
  <c r="AD131" i="20"/>
  <c r="AE131" i="20" s="1"/>
  <c r="CK130" i="20"/>
  <c r="AJ128" i="20"/>
  <c r="AQ128" i="20"/>
  <c r="AR128" i="20" s="1"/>
  <c r="AW128" i="20"/>
  <c r="CH131" i="20"/>
  <c r="CG131" i="20"/>
  <c r="CJ131" i="20" s="1"/>
  <c r="AG130" i="20"/>
  <c r="AX127" i="20"/>
  <c r="BG127" i="20"/>
  <c r="BH127" i="20" s="1"/>
  <c r="BI127" i="20" s="1"/>
  <c r="BK127" i="20" s="1"/>
  <c r="T131" i="20"/>
  <c r="U131" i="20" s="1"/>
  <c r="Q131" i="20"/>
  <c r="AL130" i="20"/>
  <c r="AM130" i="20"/>
  <c r="AN130" i="20" s="1"/>
  <c r="BP130" i="20" s="1"/>
  <c r="BU130" i="20" s="1"/>
  <c r="O132" i="20"/>
  <c r="N132" i="20"/>
  <c r="D132" i="20"/>
  <c r="E132" i="20"/>
  <c r="F131" i="20"/>
  <c r="H131" i="20"/>
  <c r="I131" i="20"/>
  <c r="G131" i="20"/>
  <c r="J131" i="20"/>
  <c r="K131" i="20" s="1"/>
  <c r="AH130" i="20"/>
  <c r="X132" i="20"/>
  <c r="Y132" i="20"/>
  <c r="CA132" i="20"/>
  <c r="CB132" i="20" s="1"/>
  <c r="BX132" i="20"/>
  <c r="BY132" i="20" s="1"/>
  <c r="AU132" i="20"/>
  <c r="BT132" i="20"/>
  <c r="BR132" i="20"/>
  <c r="BS132" i="20" s="1"/>
  <c r="CD132" i="20" s="1"/>
  <c r="CE132" i="20" s="1"/>
  <c r="CF132" i="20" s="1"/>
  <c r="CJ129" i="20"/>
  <c r="CK129" i="20" s="1"/>
  <c r="AX129" i="21" l="1"/>
  <c r="BI129" i="21"/>
  <c r="BK129" i="21" s="1"/>
  <c r="CH133" i="21"/>
  <c r="CG133" i="21"/>
  <c r="CJ133" i="21" s="1"/>
  <c r="BR134" i="21"/>
  <c r="BS134" i="21" s="1"/>
  <c r="AU134" i="21"/>
  <c r="CA134" i="21"/>
  <c r="CB134" i="21" s="1"/>
  <c r="BT134" i="21"/>
  <c r="BX134" i="21"/>
  <c r="BY134" i="21" s="1"/>
  <c r="CL130" i="21"/>
  <c r="CR130" i="21"/>
  <c r="CS130" i="21" s="1"/>
  <c r="O134" i="21"/>
  <c r="N134" i="21"/>
  <c r="AJ130" i="21"/>
  <c r="AQ130" i="21"/>
  <c r="AR130" i="21" s="1"/>
  <c r="AW130" i="21"/>
  <c r="AH132" i="21"/>
  <c r="Z133" i="21"/>
  <c r="AB133" i="21"/>
  <c r="AC133" i="21"/>
  <c r="G133" i="21"/>
  <c r="J133" i="21"/>
  <c r="K133" i="21" s="1"/>
  <c r="E134" i="21"/>
  <c r="D134" i="21"/>
  <c r="Q133" i="21"/>
  <c r="T133" i="21"/>
  <c r="U133" i="21" s="1"/>
  <c r="Y134" i="21"/>
  <c r="X134" i="21"/>
  <c r="P133" i="21"/>
  <c r="S133" i="21"/>
  <c r="R133" i="21"/>
  <c r="AA133" i="21"/>
  <c r="AG133" i="21" s="1"/>
  <c r="AD133" i="21"/>
  <c r="AE133" i="21" s="1"/>
  <c r="F133" i="21"/>
  <c r="I133" i="21"/>
  <c r="H133" i="21"/>
  <c r="AK131" i="21"/>
  <c r="AI131" i="21"/>
  <c r="CG132" i="21"/>
  <c r="CH132" i="21"/>
  <c r="CJ131" i="21"/>
  <c r="CK131" i="21" s="1"/>
  <c r="V135" i="21"/>
  <c r="BF135" i="21"/>
  <c r="B135" i="21"/>
  <c r="AT135" i="21"/>
  <c r="L135" i="21"/>
  <c r="A136" i="21"/>
  <c r="AG132" i="21"/>
  <c r="AM132" i="21"/>
  <c r="AN132" i="21" s="1"/>
  <c r="BP132" i="21" s="1"/>
  <c r="BU132" i="21" s="1"/>
  <c r="AL132" i="21"/>
  <c r="AC132" i="20"/>
  <c r="AH132" i="20" s="1"/>
  <c r="Z132" i="20"/>
  <c r="AB132" i="20"/>
  <c r="CH132" i="20"/>
  <c r="CG132" i="20"/>
  <c r="CJ132" i="20" s="1"/>
  <c r="AM131" i="20"/>
  <c r="AN131" i="20" s="1"/>
  <c r="BP131" i="20" s="1"/>
  <c r="BU131" i="20" s="1"/>
  <c r="AL131" i="20"/>
  <c r="CR130" i="20"/>
  <c r="CS130" i="20" s="1"/>
  <c r="CL130" i="20"/>
  <c r="AT134" i="20"/>
  <c r="V134" i="20"/>
  <c r="BF134" i="20"/>
  <c r="L134" i="20"/>
  <c r="B134" i="20"/>
  <c r="A135" i="20"/>
  <c r="CA133" i="20"/>
  <c r="CB133" i="20" s="1"/>
  <c r="BT133" i="20"/>
  <c r="BX133" i="20"/>
  <c r="BY133" i="20" s="1"/>
  <c r="BR133" i="20"/>
  <c r="BS133" i="20" s="1"/>
  <c r="CD133" i="20" s="1"/>
  <c r="CE133" i="20" s="1"/>
  <c r="CF133" i="20" s="1"/>
  <c r="AU133" i="20"/>
  <c r="AG131" i="20"/>
  <c r="H132" i="20"/>
  <c r="I132" i="20"/>
  <c r="F132" i="20"/>
  <c r="AX129" i="20"/>
  <c r="BG129" i="20"/>
  <c r="BH129" i="20" s="1"/>
  <c r="BI129" i="20" s="1"/>
  <c r="BK129" i="20" s="1"/>
  <c r="X133" i="20"/>
  <c r="Y133" i="20"/>
  <c r="G132" i="20"/>
  <c r="J132" i="20"/>
  <c r="K132" i="20" s="1"/>
  <c r="AK130" i="20"/>
  <c r="AI130" i="20"/>
  <c r="O133" i="20"/>
  <c r="N133" i="20"/>
  <c r="CK131" i="20"/>
  <c r="E133" i="20"/>
  <c r="D133" i="20"/>
  <c r="AD132" i="20"/>
  <c r="AE132" i="20" s="1"/>
  <c r="AA132" i="20"/>
  <c r="T132" i="20"/>
  <c r="U132" i="20" s="1"/>
  <c r="Q132" i="20"/>
  <c r="S132" i="20"/>
  <c r="R132" i="20"/>
  <c r="P132" i="20"/>
  <c r="AX128" i="20"/>
  <c r="BG128" i="20"/>
  <c r="BH128" i="20" s="1"/>
  <c r="BI128" i="20" s="1"/>
  <c r="BK128" i="20" s="1"/>
  <c r="AH131" i="20"/>
  <c r="CL129" i="20"/>
  <c r="CR129" i="20"/>
  <c r="CS129" i="20" s="1"/>
  <c r="X135" i="21" l="1"/>
  <c r="Y135" i="21"/>
  <c r="T134" i="21"/>
  <c r="U134" i="21" s="1"/>
  <c r="Q134" i="21"/>
  <c r="CK133" i="21"/>
  <c r="CR131" i="21"/>
  <c r="CS131" i="21" s="1"/>
  <c r="CL131" i="21"/>
  <c r="AJ140" i="21"/>
  <c r="AL133" i="21"/>
  <c r="AJ139" i="21"/>
  <c r="AM133" i="21"/>
  <c r="AN133" i="21" s="1"/>
  <c r="BP133" i="21" s="1"/>
  <c r="BU133" i="21" s="1"/>
  <c r="AJ138" i="21"/>
  <c r="R134" i="21"/>
  <c r="P134" i="21"/>
  <c r="S134" i="21"/>
  <c r="AH133" i="21"/>
  <c r="AK133" i="21" s="1"/>
  <c r="CJ132" i="21"/>
  <c r="CK132" i="21" s="1"/>
  <c r="AK132" i="21"/>
  <c r="AI132" i="21"/>
  <c r="AQ131" i="21"/>
  <c r="AR131" i="21" s="1"/>
  <c r="AJ131" i="21"/>
  <c r="AW131" i="21"/>
  <c r="AD134" i="21"/>
  <c r="AE134" i="21" s="1"/>
  <c r="AA134" i="21"/>
  <c r="V136" i="21"/>
  <c r="L136" i="21"/>
  <c r="B136" i="21"/>
  <c r="AT136" i="21"/>
  <c r="A137" i="21"/>
  <c r="Z134" i="21"/>
  <c r="AB134" i="21"/>
  <c r="AC134" i="21"/>
  <c r="N135" i="21"/>
  <c r="O135" i="21"/>
  <c r="BR135" i="21"/>
  <c r="BS135" i="21" s="1"/>
  <c r="CA135" i="21"/>
  <c r="CB135" i="21" s="1"/>
  <c r="BX135" i="21"/>
  <c r="BY135" i="21" s="1"/>
  <c r="BT135" i="21"/>
  <c r="AU135" i="21"/>
  <c r="AX130" i="21"/>
  <c r="BI130" i="21"/>
  <c r="BK130" i="21" s="1"/>
  <c r="D135" i="21"/>
  <c r="E135" i="21"/>
  <c r="J134" i="21"/>
  <c r="K134" i="21" s="1"/>
  <c r="G134" i="21"/>
  <c r="I134" i="21"/>
  <c r="H134" i="21"/>
  <c r="F134" i="21"/>
  <c r="CD134" i="21"/>
  <c r="CE134" i="21" s="1"/>
  <c r="CF134" i="21" s="1"/>
  <c r="T133" i="20"/>
  <c r="U133" i="20" s="1"/>
  <c r="Q133" i="20"/>
  <c r="AJ130" i="20"/>
  <c r="AQ130" i="20"/>
  <c r="AR130" i="20" s="1"/>
  <c r="AW130" i="20"/>
  <c r="CK132" i="20"/>
  <c r="O134" i="20"/>
  <c r="N134" i="20"/>
  <c r="CH133" i="20"/>
  <c r="CG133" i="20"/>
  <c r="BX134" i="20"/>
  <c r="BY134" i="20" s="1"/>
  <c r="CA134" i="20"/>
  <c r="CB134" i="20" s="1"/>
  <c r="BT134" i="20"/>
  <c r="BR134" i="20"/>
  <c r="BS134" i="20" s="1"/>
  <c r="AU134" i="20"/>
  <c r="AD133" i="20"/>
  <c r="AE133" i="20" s="1"/>
  <c r="AA133" i="20"/>
  <c r="F133" i="20"/>
  <c r="I133" i="20"/>
  <c r="H133" i="20"/>
  <c r="S133" i="20"/>
  <c r="R133" i="20"/>
  <c r="P133" i="20"/>
  <c r="B135" i="20"/>
  <c r="L135" i="20"/>
  <c r="AT135" i="20"/>
  <c r="BF135" i="20"/>
  <c r="V135" i="20"/>
  <c r="A136" i="20"/>
  <c r="AI131" i="20"/>
  <c r="AK131" i="20"/>
  <c r="AB133" i="20"/>
  <c r="Z133" i="20"/>
  <c r="AC133" i="20"/>
  <c r="J133" i="20"/>
  <c r="K133" i="20" s="1"/>
  <c r="G133" i="20"/>
  <c r="CL131" i="20"/>
  <c r="CR131" i="20"/>
  <c r="CS131" i="20" s="1"/>
  <c r="E134" i="20"/>
  <c r="D134" i="20"/>
  <c r="AG132" i="20"/>
  <c r="AL132" i="20"/>
  <c r="AM132" i="20"/>
  <c r="AN132" i="20" s="1"/>
  <c r="BP132" i="20" s="1"/>
  <c r="BU132" i="20" s="1"/>
  <c r="X134" i="20"/>
  <c r="Y134" i="20"/>
  <c r="E136" i="21" l="1"/>
  <c r="D136" i="21"/>
  <c r="CD135" i="21"/>
  <c r="CE135" i="21" s="1"/>
  <c r="CF135" i="21" s="1"/>
  <c r="H135" i="21"/>
  <c r="I135" i="21"/>
  <c r="F135" i="21"/>
  <c r="P135" i="21"/>
  <c r="R135" i="21"/>
  <c r="S135" i="21"/>
  <c r="AG134" i="21"/>
  <c r="BT136" i="21"/>
  <c r="BU136" i="21" s="1"/>
  <c r="BR136" i="21"/>
  <c r="BS136" i="21" s="1"/>
  <c r="BX136" i="21"/>
  <c r="BY136" i="21" s="1"/>
  <c r="CA136" i="21"/>
  <c r="CB136" i="21" s="1"/>
  <c r="AK138" i="21"/>
  <c r="AM134" i="21"/>
  <c r="AL134" i="21"/>
  <c r="AK139" i="21"/>
  <c r="CL132" i="21"/>
  <c r="CR132" i="21"/>
  <c r="CS132" i="21" s="1"/>
  <c r="N136" i="21"/>
  <c r="O136" i="21"/>
  <c r="X136" i="21"/>
  <c r="Y136" i="21"/>
  <c r="CL133" i="21"/>
  <c r="CR133" i="21"/>
  <c r="CS133" i="21" s="1"/>
  <c r="J135" i="21"/>
  <c r="K135" i="21" s="1"/>
  <c r="G135" i="21"/>
  <c r="Q135" i="21"/>
  <c r="T135" i="21"/>
  <c r="U135" i="21" s="1"/>
  <c r="CH134" i="21"/>
  <c r="CG134" i="21"/>
  <c r="CJ134" i="21" s="1"/>
  <c r="AH134" i="21"/>
  <c r="AX131" i="21"/>
  <c r="BI131" i="21"/>
  <c r="BK131" i="21" s="1"/>
  <c r="AI133" i="21"/>
  <c r="Z135" i="21"/>
  <c r="AC135" i="21"/>
  <c r="AB135" i="21"/>
  <c r="B137" i="21"/>
  <c r="L137" i="21"/>
  <c r="AT137" i="21"/>
  <c r="V137" i="21"/>
  <c r="A138" i="21"/>
  <c r="AQ132" i="21"/>
  <c r="AR132" i="21" s="1"/>
  <c r="AJ132" i="21"/>
  <c r="AW132" i="21"/>
  <c r="AA135" i="21"/>
  <c r="AD135" i="21"/>
  <c r="AE135" i="21" s="1"/>
  <c r="AJ139" i="20"/>
  <c r="AJ140" i="20"/>
  <c r="AM133" i="20"/>
  <c r="AN133" i="20" s="1"/>
  <c r="BP133" i="20" s="1"/>
  <c r="BU133" i="20" s="1"/>
  <c r="AL133" i="20"/>
  <c r="AJ138" i="20"/>
  <c r="AG133" i="20"/>
  <c r="AH133" i="20"/>
  <c r="N135" i="20"/>
  <c r="O135" i="20"/>
  <c r="D135" i="20"/>
  <c r="E135" i="20"/>
  <c r="J134" i="20"/>
  <c r="K134" i="20" s="1"/>
  <c r="G134" i="20"/>
  <c r="X135" i="20"/>
  <c r="Y135" i="20"/>
  <c r="Q134" i="20"/>
  <c r="T134" i="20"/>
  <c r="U134" i="20" s="1"/>
  <c r="AB134" i="20"/>
  <c r="AC134" i="20"/>
  <c r="Z134" i="20"/>
  <c r="BR135" i="20"/>
  <c r="BS135" i="20" s="1"/>
  <c r="CA135" i="20"/>
  <c r="CB135" i="20" s="1"/>
  <c r="BX135" i="20"/>
  <c r="BY135" i="20" s="1"/>
  <c r="AU135" i="20"/>
  <c r="BT135" i="20"/>
  <c r="R134" i="20"/>
  <c r="P134" i="20"/>
  <c r="S134" i="20"/>
  <c r="AA134" i="20"/>
  <c r="AG134" i="20" s="1"/>
  <c r="AD134" i="20"/>
  <c r="AE134" i="20" s="1"/>
  <c r="CR132" i="20"/>
  <c r="CS132" i="20" s="1"/>
  <c r="CL132" i="20"/>
  <c r="CD134" i="20"/>
  <c r="CE134" i="20" s="1"/>
  <c r="CF134" i="20" s="1"/>
  <c r="AX130" i="20"/>
  <c r="BG130" i="20"/>
  <c r="BH130" i="20" s="1"/>
  <c r="BI130" i="20" s="1"/>
  <c r="BK130" i="20" s="1"/>
  <c r="AK132" i="20"/>
  <c r="AI132" i="20"/>
  <c r="H134" i="20"/>
  <c r="F134" i="20"/>
  <c r="I134" i="20"/>
  <c r="AJ131" i="20"/>
  <c r="AQ131" i="20"/>
  <c r="AR131" i="20" s="1"/>
  <c r="AW131" i="20"/>
  <c r="V136" i="20"/>
  <c r="L136" i="20"/>
  <c r="B136" i="20"/>
  <c r="AT136" i="20"/>
  <c r="A137" i="20"/>
  <c r="CJ133" i="20"/>
  <c r="CK133" i="20" s="1"/>
  <c r="X137" i="21" l="1"/>
  <c r="Y137" i="21"/>
  <c r="Z136" i="21"/>
  <c r="AC136" i="21"/>
  <c r="AB136" i="21"/>
  <c r="BX137" i="21"/>
  <c r="BY137" i="21" s="1"/>
  <c r="BR137" i="21"/>
  <c r="BS137" i="21" s="1"/>
  <c r="CA137" i="21"/>
  <c r="CB137" i="21" s="1"/>
  <c r="BT137" i="21"/>
  <c r="BU137" i="21" s="1"/>
  <c r="AA136" i="21"/>
  <c r="AG136" i="21" s="1"/>
  <c r="AD136" i="21"/>
  <c r="AE136" i="21" s="1"/>
  <c r="CG135" i="21"/>
  <c r="CH135" i="21"/>
  <c r="O137" i="21"/>
  <c r="N137" i="21"/>
  <c r="CK134" i="21"/>
  <c r="S136" i="21"/>
  <c r="P136" i="21"/>
  <c r="R136" i="21"/>
  <c r="CD136" i="21"/>
  <c r="CE136" i="21" s="1"/>
  <c r="CF136" i="21" s="1"/>
  <c r="J136" i="21"/>
  <c r="K136" i="21" s="1"/>
  <c r="G136" i="21"/>
  <c r="D137" i="21"/>
  <c r="E137" i="21"/>
  <c r="T136" i="21"/>
  <c r="U136" i="21" s="1"/>
  <c r="Q136" i="21"/>
  <c r="I136" i="21"/>
  <c r="F136" i="21"/>
  <c r="H136" i="21"/>
  <c r="AI134" i="21"/>
  <c r="AK134" i="21"/>
  <c r="AG135" i="21"/>
  <c r="AH135" i="21"/>
  <c r="AX132" i="21"/>
  <c r="BI132" i="21"/>
  <c r="BK132" i="21" s="1"/>
  <c r="AL138" i="21"/>
  <c r="AM135" i="21"/>
  <c r="AL135" i="21"/>
  <c r="AL140" i="21"/>
  <c r="AL139" i="21"/>
  <c r="AQ133" i="21"/>
  <c r="AR133" i="21" s="1"/>
  <c r="AJ133" i="21"/>
  <c r="AW133" i="21"/>
  <c r="AM139" i="21"/>
  <c r="AN134" i="21"/>
  <c r="BP134" i="21" s="1"/>
  <c r="BU134" i="21" s="1"/>
  <c r="AT138" i="21"/>
  <c r="A139" i="21"/>
  <c r="V137" i="20"/>
  <c r="L137" i="20"/>
  <c r="B137" i="20"/>
  <c r="AT137" i="20"/>
  <c r="A138" i="20"/>
  <c r="H135" i="20"/>
  <c r="F135" i="20"/>
  <c r="I135" i="20"/>
  <c r="AH134" i="20"/>
  <c r="AK134" i="20" s="1"/>
  <c r="E136" i="20"/>
  <c r="D136" i="20"/>
  <c r="CA136" i="20"/>
  <c r="CB136" i="20" s="1"/>
  <c r="BX136" i="20"/>
  <c r="BY136" i="20" s="1"/>
  <c r="BT136" i="20"/>
  <c r="BU136" i="20" s="1"/>
  <c r="BR136" i="20"/>
  <c r="BS136" i="20" s="1"/>
  <c r="S135" i="20"/>
  <c r="R135" i="20"/>
  <c r="P135" i="20"/>
  <c r="N136" i="20"/>
  <c r="O136" i="20"/>
  <c r="Q135" i="20"/>
  <c r="T135" i="20"/>
  <c r="U135" i="20" s="1"/>
  <c r="Y136" i="20"/>
  <c r="X136" i="20"/>
  <c r="AX131" i="20"/>
  <c r="BG131" i="20"/>
  <c r="BH131" i="20" s="1"/>
  <c r="BI131" i="20" s="1"/>
  <c r="BK131" i="20" s="1"/>
  <c r="CH134" i="20"/>
  <c r="CG134" i="20"/>
  <c r="CJ134" i="20" s="1"/>
  <c r="Z135" i="20"/>
  <c r="AC135" i="20"/>
  <c r="AB135" i="20"/>
  <c r="AD135" i="20"/>
  <c r="AE135" i="20" s="1"/>
  <c r="AA135" i="20"/>
  <c r="AM134" i="20"/>
  <c r="AL134" i="20"/>
  <c r="AK138" i="20"/>
  <c r="AK139" i="20"/>
  <c r="J135" i="20"/>
  <c r="K135" i="20" s="1"/>
  <c r="G135" i="20"/>
  <c r="AQ132" i="20"/>
  <c r="AR132" i="20" s="1"/>
  <c r="AJ132" i="20"/>
  <c r="AW132" i="20"/>
  <c r="AI133" i="20"/>
  <c r="AK133" i="20"/>
  <c r="CR133" i="20"/>
  <c r="CS133" i="20" s="1"/>
  <c r="CL133" i="20"/>
  <c r="CD135" i="20"/>
  <c r="CE135" i="20" s="1"/>
  <c r="CF135" i="20" s="1"/>
  <c r="AJ134" i="21" l="1"/>
  <c r="AQ134" i="21"/>
  <c r="AR134" i="21" s="1"/>
  <c r="AW134" i="21"/>
  <c r="CG136" i="21"/>
  <c r="CH136" i="21"/>
  <c r="AT139" i="21"/>
  <c r="A140" i="21"/>
  <c r="AM140" i="21"/>
  <c r="AN135" i="21"/>
  <c r="BP135" i="21" s="1"/>
  <c r="BU135" i="21" s="1"/>
  <c r="CD137" i="21"/>
  <c r="CE137" i="21" s="1"/>
  <c r="CF137" i="21" s="1"/>
  <c r="BR138" i="21"/>
  <c r="BS138" i="21" s="1"/>
  <c r="BT138" i="21"/>
  <c r="BU138" i="21" s="1"/>
  <c r="CA138" i="21"/>
  <c r="CB138" i="21" s="1"/>
  <c r="BX138" i="21"/>
  <c r="BY138" i="21" s="1"/>
  <c r="CL134" i="21"/>
  <c r="CR134" i="21"/>
  <c r="CS134" i="21" s="1"/>
  <c r="Q137" i="21"/>
  <c r="T137" i="21"/>
  <c r="U137" i="21" s="1"/>
  <c r="I137" i="21"/>
  <c r="H137" i="21"/>
  <c r="F137" i="21"/>
  <c r="S137" i="21"/>
  <c r="R137" i="21"/>
  <c r="P137" i="21"/>
  <c r="AH136" i="21"/>
  <c r="AI136" i="21" s="1"/>
  <c r="AJ136" i="21" s="1"/>
  <c r="AX133" i="21"/>
  <c r="BI133" i="21"/>
  <c r="BK133" i="21" s="1"/>
  <c r="G137" i="21"/>
  <c r="J137" i="21"/>
  <c r="K137" i="21" s="1"/>
  <c r="AI135" i="21"/>
  <c r="AK135" i="21"/>
  <c r="AL136" i="21"/>
  <c r="AM136" i="21"/>
  <c r="CJ135" i="21"/>
  <c r="CK135" i="21" s="1"/>
  <c r="AC137" i="21"/>
  <c r="Z137" i="21"/>
  <c r="AB137" i="21"/>
  <c r="AA137" i="21"/>
  <c r="AG137" i="21" s="1"/>
  <c r="AD137" i="21"/>
  <c r="AE137" i="21" s="1"/>
  <c r="I136" i="20"/>
  <c r="H136" i="20"/>
  <c r="F136" i="20"/>
  <c r="CH135" i="20"/>
  <c r="CG135" i="20"/>
  <c r="CJ135" i="20" s="1"/>
  <c r="CK134" i="20"/>
  <c r="CD136" i="20"/>
  <c r="CE136" i="20" s="1"/>
  <c r="CF136" i="20" s="1"/>
  <c r="AQ133" i="20"/>
  <c r="AR133" i="20" s="1"/>
  <c r="AJ133" i="20"/>
  <c r="AW133" i="20"/>
  <c r="AN134" i="20"/>
  <c r="BP134" i="20" s="1"/>
  <c r="BU134" i="20" s="1"/>
  <c r="AM139" i="20"/>
  <c r="AA136" i="20"/>
  <c r="AD136" i="20"/>
  <c r="AE136" i="20" s="1"/>
  <c r="AG135" i="20"/>
  <c r="Z136" i="20"/>
  <c r="AC136" i="20"/>
  <c r="AH136" i="20" s="1"/>
  <c r="AB136" i="20"/>
  <c r="AT138" i="20"/>
  <c r="A139" i="20"/>
  <c r="AX132" i="20"/>
  <c r="BG132" i="20"/>
  <c r="BH132" i="20" s="1"/>
  <c r="BI132" i="20" s="1"/>
  <c r="BK132" i="20" s="1"/>
  <c r="CA137" i="20"/>
  <c r="CB137" i="20" s="1"/>
  <c r="BX137" i="20"/>
  <c r="BY137" i="20" s="1"/>
  <c r="BT137" i="20"/>
  <c r="BU137" i="20" s="1"/>
  <c r="BR137" i="20"/>
  <c r="BS137" i="20" s="1"/>
  <c r="CD137" i="20" s="1"/>
  <c r="CE137" i="20" s="1"/>
  <c r="AI134" i="20"/>
  <c r="E137" i="20"/>
  <c r="D137" i="20"/>
  <c r="AH135" i="20"/>
  <c r="S136" i="20"/>
  <c r="R136" i="20"/>
  <c r="P136" i="20"/>
  <c r="O137" i="20"/>
  <c r="N137" i="20"/>
  <c r="AM135" i="20"/>
  <c r="AL138" i="20"/>
  <c r="AL135" i="20"/>
  <c r="AL140" i="20"/>
  <c r="AL139" i="20"/>
  <c r="T136" i="20"/>
  <c r="U136" i="20" s="1"/>
  <c r="Q136" i="20"/>
  <c r="J136" i="20"/>
  <c r="K136" i="20" s="1"/>
  <c r="G136" i="20"/>
  <c r="Y137" i="20"/>
  <c r="X137" i="20"/>
  <c r="AM137" i="21" l="1"/>
  <c r="AN137" i="21" s="1"/>
  <c r="AL137" i="21"/>
  <c r="AT140" i="21"/>
  <c r="A141" i="21"/>
  <c r="AH137" i="21"/>
  <c r="AI137" i="21" s="1"/>
  <c r="AJ137" i="21" s="1"/>
  <c r="AK136" i="21"/>
  <c r="BT139" i="21"/>
  <c r="BU139" i="21" s="1"/>
  <c r="BR139" i="21"/>
  <c r="BS139" i="21" s="1"/>
  <c r="CD139" i="21" s="1"/>
  <c r="CE139" i="21" s="1"/>
  <c r="CF139" i="21" s="1"/>
  <c r="CA139" i="21"/>
  <c r="CB139" i="21" s="1"/>
  <c r="BX139" i="21"/>
  <c r="BY139" i="21" s="1"/>
  <c r="CR135" i="21"/>
  <c r="CS135" i="21" s="1"/>
  <c r="CL135" i="21"/>
  <c r="AM141" i="21"/>
  <c r="AN136" i="21"/>
  <c r="CD138" i="21"/>
  <c r="CE138" i="21" s="1"/>
  <c r="CF138" i="21" s="1"/>
  <c r="AX134" i="21"/>
  <c r="BI134" i="21"/>
  <c r="BK134" i="21" s="1"/>
  <c r="AJ135" i="21"/>
  <c r="AQ135" i="21"/>
  <c r="AR135" i="21" s="1"/>
  <c r="AW135" i="21"/>
  <c r="CH137" i="21"/>
  <c r="CG137" i="21"/>
  <c r="AX133" i="20"/>
  <c r="BG133" i="20"/>
  <c r="BH133" i="20" s="1"/>
  <c r="BI133" i="20" s="1"/>
  <c r="BK133" i="20" s="1"/>
  <c r="AQ134" i="20"/>
  <c r="AR134" i="20" s="1"/>
  <c r="AJ134" i="20"/>
  <c r="AW134" i="20"/>
  <c r="AT139" i="20"/>
  <c r="A140" i="20"/>
  <c r="J137" i="20"/>
  <c r="K137" i="20" s="1"/>
  <c r="G137" i="20"/>
  <c r="BR138" i="20"/>
  <c r="BS138" i="20" s="1"/>
  <c r="CD138" i="20" s="1"/>
  <c r="CE138" i="20" s="1"/>
  <c r="CF138" i="20" s="1"/>
  <c r="BT138" i="20"/>
  <c r="BU138" i="20" s="1"/>
  <c r="BX138" i="20"/>
  <c r="BY138" i="20" s="1"/>
  <c r="CA138" i="20"/>
  <c r="CB138" i="20" s="1"/>
  <c r="I137" i="20"/>
  <c r="H137" i="20"/>
  <c r="F137" i="20"/>
  <c r="CG136" i="20"/>
  <c r="CH136" i="20"/>
  <c r="AA137" i="20"/>
  <c r="AD137" i="20"/>
  <c r="AE137" i="20" s="1"/>
  <c r="AM140" i="20"/>
  <c r="AN135" i="20"/>
  <c r="BP135" i="20" s="1"/>
  <c r="BU135" i="20" s="1"/>
  <c r="CF137" i="20"/>
  <c r="CL134" i="20"/>
  <c r="CR134" i="20"/>
  <c r="CS134" i="20" s="1"/>
  <c r="AC137" i="20"/>
  <c r="Z137" i="20"/>
  <c r="AB137" i="20"/>
  <c r="T137" i="20"/>
  <c r="U137" i="20" s="1"/>
  <c r="Q137" i="20"/>
  <c r="AI135" i="20"/>
  <c r="AK135" i="20"/>
  <c r="CK135" i="20"/>
  <c r="AM136" i="20"/>
  <c r="AL136" i="20"/>
  <c r="S137" i="20"/>
  <c r="P137" i="20"/>
  <c r="R137" i="20"/>
  <c r="AG136" i="20"/>
  <c r="BT140" i="21" l="1"/>
  <c r="BU140" i="21" s="1"/>
  <c r="BX140" i="21"/>
  <c r="BY140" i="21" s="1"/>
  <c r="CA140" i="21"/>
  <c r="CB140" i="21" s="1"/>
  <c r="BR140" i="21"/>
  <c r="BS140" i="21" s="1"/>
  <c r="CD140" i="21" s="1"/>
  <c r="CE140" i="21" s="1"/>
  <c r="CF140" i="21" s="1"/>
  <c r="CG139" i="21"/>
  <c r="CH139" i="21"/>
  <c r="CG138" i="21"/>
  <c r="CH138" i="21"/>
  <c r="AT141" i="21"/>
  <c r="A142" i="21"/>
  <c r="AX135" i="21"/>
  <c r="BI135" i="21"/>
  <c r="BK135" i="21" s="1"/>
  <c r="AK137" i="21"/>
  <c r="AK136" i="20"/>
  <c r="AI136" i="20"/>
  <c r="AJ136" i="20" s="1"/>
  <c r="AM137" i="20"/>
  <c r="AN137" i="20" s="1"/>
  <c r="AL137" i="20"/>
  <c r="CH138" i="20"/>
  <c r="CG138" i="20"/>
  <c r="AG137" i="20"/>
  <c r="AT140" i="20"/>
  <c r="A141" i="20"/>
  <c r="AM141" i="20"/>
  <c r="AN136" i="20"/>
  <c r="CL135" i="20"/>
  <c r="CR135" i="20"/>
  <c r="CS135" i="20" s="1"/>
  <c r="AH137" i="20"/>
  <c r="CA139" i="20"/>
  <c r="CB139" i="20" s="1"/>
  <c r="BX139" i="20"/>
  <c r="BY139" i="20" s="1"/>
  <c r="BR139" i="20"/>
  <c r="BS139" i="20" s="1"/>
  <c r="CD139" i="20" s="1"/>
  <c r="CE139" i="20" s="1"/>
  <c r="CF139" i="20" s="1"/>
  <c r="BT139" i="20"/>
  <c r="BU139" i="20" s="1"/>
  <c r="AX134" i="20"/>
  <c r="BG134" i="20"/>
  <c r="BH134" i="20" s="1"/>
  <c r="BI134" i="20" s="1"/>
  <c r="BK134" i="20" s="1"/>
  <c r="CH137" i="20"/>
  <c r="CG137" i="20"/>
  <c r="AJ135" i="20"/>
  <c r="AQ135" i="20"/>
  <c r="AR135" i="20" s="1"/>
  <c r="AW135" i="20"/>
  <c r="CH140" i="21" l="1"/>
  <c r="CG140" i="21"/>
  <c r="AT142" i="21"/>
  <c r="A143" i="21"/>
  <c r="CA141" i="21"/>
  <c r="CB141" i="21" s="1"/>
  <c r="BX141" i="21"/>
  <c r="BY141" i="21" s="1"/>
  <c r="BT141" i="21"/>
  <c r="BU141" i="21" s="1"/>
  <c r="BR141" i="21"/>
  <c r="BS141" i="21" s="1"/>
  <c r="CD141" i="21" s="1"/>
  <c r="CE141" i="21" s="1"/>
  <c r="CF141" i="21" s="1"/>
  <c r="AT141" i="20"/>
  <c r="A142" i="20"/>
  <c r="BR140" i="20"/>
  <c r="BS140" i="20" s="1"/>
  <c r="BT140" i="20"/>
  <c r="BU140" i="20" s="1"/>
  <c r="CA140" i="20"/>
  <c r="CB140" i="20" s="1"/>
  <c r="BX140" i="20"/>
  <c r="BY140" i="20" s="1"/>
  <c r="AI137" i="20"/>
  <c r="AJ137" i="20" s="1"/>
  <c r="AK137" i="20"/>
  <c r="AX135" i="20"/>
  <c r="BG135" i="20"/>
  <c r="BH135" i="20" s="1"/>
  <c r="BI135" i="20" s="1"/>
  <c r="BK135" i="20" s="1"/>
  <c r="CG139" i="20"/>
  <c r="CH139" i="20"/>
  <c r="CH141" i="21" l="1"/>
  <c r="CG141" i="21"/>
  <c r="AT143" i="21"/>
  <c r="A144" i="21"/>
  <c r="BT142" i="21"/>
  <c r="BU142" i="21" s="1"/>
  <c r="BR142" i="21"/>
  <c r="BS142" i="21" s="1"/>
  <c r="CD142" i="21" s="1"/>
  <c r="CE142" i="21" s="1"/>
  <c r="CF142" i="21" s="1"/>
  <c r="BX142" i="21"/>
  <c r="BY142" i="21" s="1"/>
  <c r="CA142" i="21"/>
  <c r="CB142" i="21" s="1"/>
  <c r="BX141" i="20"/>
  <c r="BY141" i="20" s="1"/>
  <c r="BT141" i="20"/>
  <c r="BU141" i="20" s="1"/>
  <c r="BR141" i="20"/>
  <c r="BS141" i="20" s="1"/>
  <c r="CA141" i="20"/>
  <c r="CB141" i="20" s="1"/>
  <c r="CD140" i="20"/>
  <c r="CE140" i="20" s="1"/>
  <c r="CF140" i="20" s="1"/>
  <c r="AT142" i="20"/>
  <c r="A143" i="20"/>
  <c r="D136" i="19"/>
  <c r="E136" i="19"/>
  <c r="D137" i="19"/>
  <c r="E137" i="19"/>
  <c r="D138" i="19"/>
  <c r="E138" i="19"/>
  <c r="D139" i="19"/>
  <c r="E139" i="19"/>
  <c r="D140" i="19"/>
  <c r="E140" i="19"/>
  <c r="D141" i="19"/>
  <c r="E141" i="19"/>
  <c r="D142" i="19"/>
  <c r="E142" i="19"/>
  <c r="D143" i="19"/>
  <c r="E143" i="19"/>
  <c r="D144" i="19"/>
  <c r="E144" i="19"/>
  <c r="D145" i="19"/>
  <c r="E145" i="19"/>
  <c r="D146" i="19"/>
  <c r="E146" i="19"/>
  <c r="D147" i="19"/>
  <c r="E147" i="19"/>
  <c r="D148" i="19"/>
  <c r="E148" i="19"/>
  <c r="D149" i="19"/>
  <c r="E149" i="19"/>
  <c r="D150" i="19"/>
  <c r="E150" i="19"/>
  <c r="D151" i="19"/>
  <c r="E151" i="19"/>
  <c r="D152" i="19"/>
  <c r="E152" i="19"/>
  <c r="D153" i="19"/>
  <c r="E153" i="19"/>
  <c r="D154" i="19"/>
  <c r="E154" i="19"/>
  <c r="D155" i="19"/>
  <c r="E155" i="19"/>
  <c r="D156" i="19"/>
  <c r="E156" i="19"/>
  <c r="D157" i="19"/>
  <c r="E157" i="19"/>
  <c r="D158" i="19"/>
  <c r="E158" i="19"/>
  <c r="D159" i="19"/>
  <c r="E159" i="19"/>
  <c r="D160" i="19"/>
  <c r="E160" i="19"/>
  <c r="D161" i="19"/>
  <c r="E161" i="19"/>
  <c r="D162" i="19"/>
  <c r="E162" i="19"/>
  <c r="D163" i="19"/>
  <c r="E163" i="19"/>
  <c r="D164" i="19"/>
  <c r="E164" i="19"/>
  <c r="D165" i="19"/>
  <c r="E165" i="19"/>
  <c r="D166" i="19"/>
  <c r="E166" i="19"/>
  <c r="D167" i="19"/>
  <c r="E167" i="19"/>
  <c r="D168" i="19"/>
  <c r="E168" i="19"/>
  <c r="D169" i="19"/>
  <c r="E169" i="19"/>
  <c r="D170" i="19"/>
  <c r="E170" i="19"/>
  <c r="D171" i="19"/>
  <c r="E171" i="19"/>
  <c r="D172" i="19"/>
  <c r="E172" i="19"/>
  <c r="D173" i="19"/>
  <c r="E173" i="19"/>
  <c r="D174" i="19"/>
  <c r="E174" i="19"/>
  <c r="D175" i="19"/>
  <c r="E175" i="19"/>
  <c r="E128" i="19"/>
  <c r="E127" i="19"/>
  <c r="E126" i="19"/>
  <c r="E118" i="19"/>
  <c r="E117" i="19"/>
  <c r="E116" i="19"/>
  <c r="E108" i="19"/>
  <c r="E107" i="19"/>
  <c r="E106" i="19"/>
  <c r="E98" i="19"/>
  <c r="E97" i="19"/>
  <c r="E96" i="19"/>
  <c r="E88" i="19"/>
  <c r="E87" i="19"/>
  <c r="E86" i="19"/>
  <c r="E78" i="19"/>
  <c r="E77" i="19"/>
  <c r="E76" i="19"/>
  <c r="E68" i="19"/>
  <c r="E67" i="19"/>
  <c r="E66" i="19"/>
  <c r="E58" i="19"/>
  <c r="E57" i="19"/>
  <c r="E56" i="19"/>
  <c r="E48" i="19"/>
  <c r="E47" i="19"/>
  <c r="E46" i="19"/>
  <c r="E38" i="19"/>
  <c r="E37" i="19"/>
  <c r="E36" i="19"/>
  <c r="E28" i="19"/>
  <c r="E27" i="19"/>
  <c r="E26" i="19"/>
  <c r="E18" i="19"/>
  <c r="E17" i="19"/>
  <c r="E16" i="19"/>
  <c r="D133" i="19"/>
  <c r="D132" i="19"/>
  <c r="D131" i="19"/>
  <c r="D123" i="19"/>
  <c r="D122" i="19"/>
  <c r="D121" i="19"/>
  <c r="D113" i="19"/>
  <c r="D112" i="19"/>
  <c r="D111" i="19"/>
  <c r="D103" i="19"/>
  <c r="D102" i="19"/>
  <c r="D101" i="19"/>
  <c r="D93" i="19"/>
  <c r="D92" i="19"/>
  <c r="D91" i="19"/>
  <c r="D83" i="19"/>
  <c r="D82" i="19"/>
  <c r="D81" i="19"/>
  <c r="D73" i="19"/>
  <c r="D72" i="19"/>
  <c r="D71" i="19"/>
  <c r="D63" i="19"/>
  <c r="D62" i="19"/>
  <c r="D61" i="19"/>
  <c r="D53" i="19"/>
  <c r="D52" i="19"/>
  <c r="D51" i="19"/>
  <c r="G51" i="19" s="1"/>
  <c r="D43" i="19"/>
  <c r="D42" i="19"/>
  <c r="D41" i="19"/>
  <c r="D33" i="19"/>
  <c r="D32" i="19"/>
  <c r="D31" i="19"/>
  <c r="D23" i="19"/>
  <c r="D22" i="19"/>
  <c r="D21" i="19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5" i="18"/>
  <c r="T16" i="18"/>
  <c r="U16" i="18"/>
  <c r="V16" i="18"/>
  <c r="W16" i="18"/>
  <c r="T17" i="18"/>
  <c r="U17" i="18"/>
  <c r="V17" i="18"/>
  <c r="W17" i="18"/>
  <c r="T18" i="18"/>
  <c r="U18" i="18"/>
  <c r="V18" i="18"/>
  <c r="W18" i="18"/>
  <c r="T19" i="18"/>
  <c r="U19" i="18"/>
  <c r="V19" i="18"/>
  <c r="W19" i="18"/>
  <c r="T20" i="18"/>
  <c r="U20" i="18"/>
  <c r="V20" i="18"/>
  <c r="W20" i="18"/>
  <c r="T21" i="18"/>
  <c r="U21" i="18"/>
  <c r="V21" i="18"/>
  <c r="W21" i="18"/>
  <c r="T22" i="18"/>
  <c r="U22" i="18"/>
  <c r="V22" i="18"/>
  <c r="W22" i="18"/>
  <c r="T23" i="18"/>
  <c r="U23" i="18"/>
  <c r="V23" i="18"/>
  <c r="W23" i="18"/>
  <c r="T24" i="18"/>
  <c r="U24" i="18"/>
  <c r="V24" i="18"/>
  <c r="W24" i="18"/>
  <c r="T25" i="18"/>
  <c r="U25" i="18"/>
  <c r="V25" i="18"/>
  <c r="W25" i="18"/>
  <c r="T26" i="18"/>
  <c r="U26" i="18"/>
  <c r="V26" i="18"/>
  <c r="W26" i="18"/>
  <c r="T27" i="18"/>
  <c r="U27" i="18"/>
  <c r="V27" i="18"/>
  <c r="W27" i="18"/>
  <c r="T28" i="18"/>
  <c r="U28" i="18"/>
  <c r="V28" i="18"/>
  <c r="W28" i="18"/>
  <c r="T29" i="18"/>
  <c r="U29" i="18"/>
  <c r="V29" i="18"/>
  <c r="W29" i="18"/>
  <c r="T30" i="18"/>
  <c r="U30" i="18"/>
  <c r="V30" i="18"/>
  <c r="W30" i="18"/>
  <c r="T31" i="18"/>
  <c r="U31" i="18"/>
  <c r="V31" i="18"/>
  <c r="W31" i="18"/>
  <c r="T32" i="18"/>
  <c r="U32" i="18"/>
  <c r="V32" i="18"/>
  <c r="W32" i="18"/>
  <c r="T33" i="18"/>
  <c r="U33" i="18"/>
  <c r="V33" i="18"/>
  <c r="W33" i="18"/>
  <c r="T34" i="18"/>
  <c r="U34" i="18"/>
  <c r="V34" i="18"/>
  <c r="W34" i="18"/>
  <c r="T35" i="18"/>
  <c r="U35" i="18"/>
  <c r="V35" i="18"/>
  <c r="W35" i="18"/>
  <c r="T36" i="18"/>
  <c r="U36" i="18"/>
  <c r="V36" i="18"/>
  <c r="W36" i="18"/>
  <c r="T37" i="18"/>
  <c r="U37" i="18"/>
  <c r="V37" i="18"/>
  <c r="W37" i="18"/>
  <c r="T38" i="18"/>
  <c r="U38" i="18"/>
  <c r="V38" i="18"/>
  <c r="W38" i="18"/>
  <c r="T39" i="18"/>
  <c r="U39" i="18"/>
  <c r="V39" i="18"/>
  <c r="W39" i="18"/>
  <c r="T40" i="18"/>
  <c r="U40" i="18"/>
  <c r="V40" i="18"/>
  <c r="W40" i="18"/>
  <c r="T41" i="18"/>
  <c r="U41" i="18"/>
  <c r="V41" i="18"/>
  <c r="W41" i="18"/>
  <c r="T42" i="18"/>
  <c r="U42" i="18"/>
  <c r="V42" i="18"/>
  <c r="W42" i="18"/>
  <c r="T43" i="18"/>
  <c r="U43" i="18"/>
  <c r="V43" i="18"/>
  <c r="W43" i="18"/>
  <c r="T44" i="18"/>
  <c r="U44" i="18"/>
  <c r="V44" i="18"/>
  <c r="W44" i="18"/>
  <c r="T45" i="18"/>
  <c r="U45" i="18"/>
  <c r="V45" i="18"/>
  <c r="W45" i="18"/>
  <c r="T46" i="18"/>
  <c r="U46" i="18"/>
  <c r="V46" i="18"/>
  <c r="W46" i="18"/>
  <c r="T47" i="18"/>
  <c r="U47" i="18"/>
  <c r="V47" i="18"/>
  <c r="W47" i="18"/>
  <c r="T48" i="18"/>
  <c r="U48" i="18"/>
  <c r="V48" i="18"/>
  <c r="W48" i="18"/>
  <c r="T49" i="18"/>
  <c r="U49" i="18"/>
  <c r="V49" i="18"/>
  <c r="W49" i="18"/>
  <c r="T50" i="18"/>
  <c r="U50" i="18"/>
  <c r="V50" i="18"/>
  <c r="W50" i="18"/>
  <c r="T51" i="18"/>
  <c r="U51" i="18"/>
  <c r="V51" i="18"/>
  <c r="W51" i="18"/>
  <c r="T52" i="18"/>
  <c r="U52" i="18"/>
  <c r="V52" i="18"/>
  <c r="W52" i="18"/>
  <c r="T53" i="18"/>
  <c r="U53" i="18"/>
  <c r="V53" i="18"/>
  <c r="W53" i="18"/>
  <c r="T54" i="18"/>
  <c r="U54" i="18"/>
  <c r="V54" i="18"/>
  <c r="W54" i="18"/>
  <c r="T55" i="18"/>
  <c r="U55" i="18"/>
  <c r="V55" i="18"/>
  <c r="W55" i="18"/>
  <c r="T56" i="18"/>
  <c r="U56" i="18"/>
  <c r="V56" i="18"/>
  <c r="W56" i="18"/>
  <c r="T57" i="18"/>
  <c r="U57" i="18"/>
  <c r="V57" i="18"/>
  <c r="W57" i="18"/>
  <c r="T58" i="18"/>
  <c r="U58" i="18"/>
  <c r="V58" i="18"/>
  <c r="W58" i="18"/>
  <c r="T59" i="18"/>
  <c r="U59" i="18"/>
  <c r="V59" i="18"/>
  <c r="W59" i="18"/>
  <c r="T60" i="18"/>
  <c r="U60" i="18"/>
  <c r="V60" i="18"/>
  <c r="W60" i="18"/>
  <c r="T61" i="18"/>
  <c r="U61" i="18"/>
  <c r="V61" i="18"/>
  <c r="W61" i="18"/>
  <c r="T62" i="18"/>
  <c r="U62" i="18"/>
  <c r="V62" i="18"/>
  <c r="W62" i="18"/>
  <c r="T63" i="18"/>
  <c r="U63" i="18"/>
  <c r="V63" i="18"/>
  <c r="W63" i="18"/>
  <c r="T64" i="18"/>
  <c r="U64" i="18"/>
  <c r="V64" i="18"/>
  <c r="W64" i="18"/>
  <c r="T65" i="18"/>
  <c r="U65" i="18"/>
  <c r="V65" i="18"/>
  <c r="W65" i="18"/>
  <c r="T66" i="18"/>
  <c r="U66" i="18"/>
  <c r="V66" i="18"/>
  <c r="W66" i="18"/>
  <c r="T67" i="18"/>
  <c r="U67" i="18"/>
  <c r="V67" i="18"/>
  <c r="W67" i="18"/>
  <c r="T68" i="18"/>
  <c r="U68" i="18"/>
  <c r="V68" i="18"/>
  <c r="W68" i="18"/>
  <c r="T69" i="18"/>
  <c r="U69" i="18"/>
  <c r="V69" i="18"/>
  <c r="W69" i="18"/>
  <c r="T70" i="18"/>
  <c r="U70" i="18"/>
  <c r="V70" i="18"/>
  <c r="W70" i="18"/>
  <c r="T71" i="18"/>
  <c r="U71" i="18"/>
  <c r="V71" i="18"/>
  <c r="W71" i="18"/>
  <c r="T72" i="18"/>
  <c r="U72" i="18"/>
  <c r="V72" i="18"/>
  <c r="W72" i="18"/>
  <c r="T73" i="18"/>
  <c r="U73" i="18"/>
  <c r="V73" i="18"/>
  <c r="W73" i="18"/>
  <c r="T74" i="18"/>
  <c r="U74" i="18"/>
  <c r="V74" i="18"/>
  <c r="W74" i="18"/>
  <c r="T75" i="18"/>
  <c r="U75" i="18"/>
  <c r="V75" i="18"/>
  <c r="W75" i="18"/>
  <c r="T76" i="18"/>
  <c r="U76" i="18"/>
  <c r="V76" i="18"/>
  <c r="W76" i="18"/>
  <c r="T77" i="18"/>
  <c r="U77" i="18"/>
  <c r="V77" i="18"/>
  <c r="W77" i="18"/>
  <c r="T78" i="18"/>
  <c r="U78" i="18"/>
  <c r="V78" i="18"/>
  <c r="W78" i="18"/>
  <c r="T79" i="18"/>
  <c r="U79" i="18"/>
  <c r="V79" i="18"/>
  <c r="W79" i="18"/>
  <c r="T80" i="18"/>
  <c r="U80" i="18"/>
  <c r="V80" i="18"/>
  <c r="W80" i="18"/>
  <c r="T81" i="18"/>
  <c r="U81" i="18"/>
  <c r="V81" i="18"/>
  <c r="W81" i="18"/>
  <c r="T82" i="18"/>
  <c r="U82" i="18"/>
  <c r="V82" i="18"/>
  <c r="W82" i="18"/>
  <c r="T83" i="18"/>
  <c r="U83" i="18"/>
  <c r="V83" i="18"/>
  <c r="W83" i="18"/>
  <c r="T84" i="18"/>
  <c r="U84" i="18"/>
  <c r="V84" i="18"/>
  <c r="W84" i="18"/>
  <c r="T85" i="18"/>
  <c r="U85" i="18"/>
  <c r="V85" i="18"/>
  <c r="W85" i="18"/>
  <c r="T86" i="18"/>
  <c r="U86" i="18"/>
  <c r="V86" i="18"/>
  <c r="W86" i="18"/>
  <c r="T87" i="18"/>
  <c r="U87" i="18"/>
  <c r="V87" i="18"/>
  <c r="W87" i="18"/>
  <c r="T88" i="18"/>
  <c r="U88" i="18"/>
  <c r="V88" i="18"/>
  <c r="W88" i="18"/>
  <c r="T89" i="18"/>
  <c r="U89" i="18"/>
  <c r="V89" i="18"/>
  <c r="W89" i="18"/>
  <c r="T90" i="18"/>
  <c r="U90" i="18"/>
  <c r="V90" i="18"/>
  <c r="W90" i="18"/>
  <c r="T91" i="18"/>
  <c r="U91" i="18"/>
  <c r="V91" i="18"/>
  <c r="W91" i="18"/>
  <c r="T92" i="18"/>
  <c r="U92" i="18"/>
  <c r="V92" i="18"/>
  <c r="W92" i="18"/>
  <c r="T93" i="18"/>
  <c r="U93" i="18"/>
  <c r="V93" i="18"/>
  <c r="W93" i="18"/>
  <c r="T94" i="18"/>
  <c r="U94" i="18"/>
  <c r="V94" i="18"/>
  <c r="W94" i="18"/>
  <c r="T95" i="18"/>
  <c r="U95" i="18"/>
  <c r="V95" i="18"/>
  <c r="W95" i="18"/>
  <c r="T96" i="18"/>
  <c r="U96" i="18"/>
  <c r="V96" i="18"/>
  <c r="W96" i="18"/>
  <c r="T97" i="18"/>
  <c r="U97" i="18"/>
  <c r="V97" i="18"/>
  <c r="W97" i="18"/>
  <c r="T98" i="18"/>
  <c r="U98" i="18"/>
  <c r="V98" i="18"/>
  <c r="W98" i="18"/>
  <c r="T99" i="18"/>
  <c r="U99" i="18"/>
  <c r="V99" i="18"/>
  <c r="W99" i="18"/>
  <c r="T100" i="18"/>
  <c r="U100" i="18"/>
  <c r="V100" i="18"/>
  <c r="W100" i="18"/>
  <c r="T101" i="18"/>
  <c r="U101" i="18"/>
  <c r="V101" i="18"/>
  <c r="W101" i="18"/>
  <c r="T102" i="18"/>
  <c r="U102" i="18"/>
  <c r="V102" i="18"/>
  <c r="W102" i="18"/>
  <c r="T103" i="18"/>
  <c r="U103" i="18"/>
  <c r="V103" i="18"/>
  <c r="W103" i="18"/>
  <c r="T104" i="18"/>
  <c r="U104" i="18"/>
  <c r="V104" i="18"/>
  <c r="W104" i="18"/>
  <c r="T105" i="18"/>
  <c r="U105" i="18"/>
  <c r="V105" i="18"/>
  <c r="W105" i="18"/>
  <c r="T106" i="18"/>
  <c r="U106" i="18"/>
  <c r="V106" i="18"/>
  <c r="W106" i="18"/>
  <c r="T107" i="18"/>
  <c r="U107" i="18"/>
  <c r="V107" i="18"/>
  <c r="W107" i="18"/>
  <c r="T108" i="18"/>
  <c r="U108" i="18"/>
  <c r="V108" i="18"/>
  <c r="W108" i="18"/>
  <c r="T109" i="18"/>
  <c r="U109" i="18"/>
  <c r="V109" i="18"/>
  <c r="W109" i="18"/>
  <c r="T110" i="18"/>
  <c r="U110" i="18"/>
  <c r="V110" i="18"/>
  <c r="W110" i="18"/>
  <c r="T111" i="18"/>
  <c r="U111" i="18"/>
  <c r="V111" i="18"/>
  <c r="W111" i="18"/>
  <c r="T112" i="18"/>
  <c r="U112" i="18"/>
  <c r="V112" i="18"/>
  <c r="W112" i="18"/>
  <c r="T113" i="18"/>
  <c r="U113" i="18"/>
  <c r="V113" i="18"/>
  <c r="W113" i="18"/>
  <c r="T114" i="18"/>
  <c r="U114" i="18"/>
  <c r="V114" i="18"/>
  <c r="W114" i="18"/>
  <c r="T115" i="18"/>
  <c r="U115" i="18"/>
  <c r="V115" i="18"/>
  <c r="W115" i="18"/>
  <c r="T116" i="18"/>
  <c r="U116" i="18"/>
  <c r="V116" i="18"/>
  <c r="W116" i="18"/>
  <c r="T117" i="18"/>
  <c r="U117" i="18"/>
  <c r="V117" i="18"/>
  <c r="W117" i="18"/>
  <c r="T118" i="18"/>
  <c r="U118" i="18"/>
  <c r="V118" i="18"/>
  <c r="W118" i="18"/>
  <c r="T119" i="18"/>
  <c r="U119" i="18"/>
  <c r="V119" i="18"/>
  <c r="W119" i="18"/>
  <c r="T120" i="18"/>
  <c r="U120" i="18"/>
  <c r="V120" i="18"/>
  <c r="W120" i="18"/>
  <c r="T121" i="18"/>
  <c r="U121" i="18"/>
  <c r="V121" i="18"/>
  <c r="W121" i="18"/>
  <c r="T122" i="18"/>
  <c r="U122" i="18"/>
  <c r="V122" i="18"/>
  <c r="W122" i="18"/>
  <c r="T123" i="18"/>
  <c r="U123" i="18"/>
  <c r="V123" i="18"/>
  <c r="W123" i="18"/>
  <c r="T124" i="18"/>
  <c r="U124" i="18"/>
  <c r="V124" i="18"/>
  <c r="W124" i="18"/>
  <c r="T125" i="18"/>
  <c r="U125" i="18"/>
  <c r="V125" i="18"/>
  <c r="W125" i="18"/>
  <c r="T126" i="18"/>
  <c r="U126" i="18"/>
  <c r="V126" i="18"/>
  <c r="W126" i="18"/>
  <c r="T127" i="18"/>
  <c r="U127" i="18"/>
  <c r="V127" i="18"/>
  <c r="W127" i="18"/>
  <c r="T128" i="18"/>
  <c r="U128" i="18"/>
  <c r="V128" i="18"/>
  <c r="W128" i="18"/>
  <c r="T129" i="18"/>
  <c r="U129" i="18"/>
  <c r="V129" i="18"/>
  <c r="W129" i="18"/>
  <c r="T130" i="18"/>
  <c r="U130" i="18"/>
  <c r="V130" i="18"/>
  <c r="W130" i="18"/>
  <c r="T131" i="18"/>
  <c r="U131" i="18"/>
  <c r="V131" i="18"/>
  <c r="W131" i="18"/>
  <c r="T132" i="18"/>
  <c r="U132" i="18"/>
  <c r="V132" i="18"/>
  <c r="W132" i="18"/>
  <c r="T133" i="18"/>
  <c r="U133" i="18"/>
  <c r="V133" i="18"/>
  <c r="W133" i="18"/>
  <c r="T134" i="18"/>
  <c r="U134" i="18"/>
  <c r="V134" i="18"/>
  <c r="W134" i="18"/>
  <c r="T135" i="18"/>
  <c r="U135" i="18"/>
  <c r="V135" i="18"/>
  <c r="W135" i="18"/>
  <c r="U15" i="18"/>
  <c r="V15" i="18"/>
  <c r="W15" i="18"/>
  <c r="T15" i="18"/>
  <c r="K20" i="19"/>
  <c r="K21" i="19"/>
  <c r="K23" i="19"/>
  <c r="K22" i="19"/>
  <c r="E15" i="19"/>
  <c r="E19" i="19"/>
  <c r="E20" i="19"/>
  <c r="E21" i="19"/>
  <c r="E22" i="19"/>
  <c r="E23" i="19"/>
  <c r="E24" i="19"/>
  <c r="E25" i="19"/>
  <c r="E29" i="19"/>
  <c r="E30" i="19"/>
  <c r="E31" i="19"/>
  <c r="E32" i="19"/>
  <c r="E33" i="19"/>
  <c r="E34" i="19"/>
  <c r="E35" i="19"/>
  <c r="E39" i="19"/>
  <c r="E40" i="19"/>
  <c r="E41" i="19"/>
  <c r="E42" i="19"/>
  <c r="E43" i="19"/>
  <c r="E44" i="19"/>
  <c r="E45" i="19"/>
  <c r="E49" i="19"/>
  <c r="E50" i="19"/>
  <c r="E51" i="19"/>
  <c r="E52" i="19"/>
  <c r="E53" i="19"/>
  <c r="E54" i="19"/>
  <c r="E55" i="19"/>
  <c r="E59" i="19"/>
  <c r="E60" i="19"/>
  <c r="E61" i="19"/>
  <c r="E62" i="19"/>
  <c r="E63" i="19"/>
  <c r="E64" i="19"/>
  <c r="E65" i="19"/>
  <c r="E69" i="19"/>
  <c r="E70" i="19"/>
  <c r="E71" i="19"/>
  <c r="E72" i="19"/>
  <c r="E73" i="19"/>
  <c r="E74" i="19"/>
  <c r="E75" i="19"/>
  <c r="E79" i="19"/>
  <c r="E80" i="19"/>
  <c r="E81" i="19"/>
  <c r="E82" i="19"/>
  <c r="E83" i="19"/>
  <c r="E84" i="19"/>
  <c r="E85" i="19"/>
  <c r="E89" i="19"/>
  <c r="E90" i="19"/>
  <c r="E91" i="19"/>
  <c r="E92" i="19"/>
  <c r="E93" i="19"/>
  <c r="E94" i="19"/>
  <c r="E95" i="19"/>
  <c r="E99" i="19"/>
  <c r="E100" i="19"/>
  <c r="E101" i="19"/>
  <c r="E102" i="19"/>
  <c r="E103" i="19"/>
  <c r="E104" i="19"/>
  <c r="E105" i="19"/>
  <c r="E109" i="19"/>
  <c r="E110" i="19"/>
  <c r="E111" i="19"/>
  <c r="E112" i="19"/>
  <c r="E113" i="19"/>
  <c r="E114" i="19"/>
  <c r="E115" i="19"/>
  <c r="E119" i="19"/>
  <c r="E120" i="19"/>
  <c r="E121" i="19"/>
  <c r="E122" i="19"/>
  <c r="E123" i="19"/>
  <c r="E124" i="19"/>
  <c r="E125" i="19"/>
  <c r="E129" i="19"/>
  <c r="E130" i="19"/>
  <c r="E131" i="19"/>
  <c r="E132" i="19"/>
  <c r="E133" i="19"/>
  <c r="E134" i="19"/>
  <c r="E135" i="19"/>
  <c r="D16" i="19"/>
  <c r="D17" i="19"/>
  <c r="D18" i="19"/>
  <c r="D19" i="19"/>
  <c r="D20" i="19"/>
  <c r="D24" i="19"/>
  <c r="D25" i="19"/>
  <c r="D26" i="19"/>
  <c r="D27" i="19"/>
  <c r="D28" i="19"/>
  <c r="D29" i="19"/>
  <c r="D30" i="19"/>
  <c r="D34" i="19"/>
  <c r="D35" i="19"/>
  <c r="D36" i="19"/>
  <c r="D37" i="19"/>
  <c r="D38" i="19"/>
  <c r="D39" i="19"/>
  <c r="D40" i="19"/>
  <c r="D44" i="19"/>
  <c r="D45" i="19"/>
  <c r="D46" i="19"/>
  <c r="D47" i="19"/>
  <c r="D48" i="19"/>
  <c r="D49" i="19"/>
  <c r="D50" i="19"/>
  <c r="D54" i="19"/>
  <c r="D55" i="19"/>
  <c r="D56" i="19"/>
  <c r="D57" i="19"/>
  <c r="D58" i="19"/>
  <c r="D59" i="19"/>
  <c r="D60" i="19"/>
  <c r="G60" i="19" s="1"/>
  <c r="D64" i="19"/>
  <c r="D65" i="19"/>
  <c r="D66" i="19"/>
  <c r="D67" i="19"/>
  <c r="D68" i="19"/>
  <c r="D69" i="19"/>
  <c r="D70" i="19"/>
  <c r="D74" i="19"/>
  <c r="D75" i="19"/>
  <c r="D76" i="19"/>
  <c r="G76" i="19" s="1"/>
  <c r="D77" i="19"/>
  <c r="D78" i="19"/>
  <c r="D79" i="19"/>
  <c r="D80" i="19"/>
  <c r="D84" i="19"/>
  <c r="D85" i="19"/>
  <c r="D86" i="19"/>
  <c r="D87" i="19"/>
  <c r="D88" i="19"/>
  <c r="D89" i="19"/>
  <c r="D90" i="19"/>
  <c r="D94" i="19"/>
  <c r="D95" i="19"/>
  <c r="D96" i="19"/>
  <c r="D97" i="19"/>
  <c r="D98" i="19"/>
  <c r="D99" i="19"/>
  <c r="D100" i="19"/>
  <c r="D104" i="19"/>
  <c r="D105" i="19"/>
  <c r="G105" i="19" s="1"/>
  <c r="D106" i="19"/>
  <c r="D107" i="19"/>
  <c r="D108" i="19"/>
  <c r="D109" i="19"/>
  <c r="D110" i="19"/>
  <c r="D114" i="19"/>
  <c r="D115" i="19"/>
  <c r="D116" i="19"/>
  <c r="D117" i="19"/>
  <c r="D118" i="19"/>
  <c r="D119" i="19"/>
  <c r="D120" i="19"/>
  <c r="D124" i="19"/>
  <c r="D125" i="19"/>
  <c r="D126" i="19"/>
  <c r="D127" i="19"/>
  <c r="D128" i="19"/>
  <c r="D129" i="19"/>
  <c r="D130" i="19"/>
  <c r="D134" i="19"/>
  <c r="D135" i="19"/>
  <c r="D15" i="19"/>
  <c r="H6" i="19"/>
  <c r="K2" i="19"/>
  <c r="L23" i="19" s="1"/>
  <c r="R16" i="18"/>
  <c r="P20" i="18"/>
  <c r="Q23" i="18"/>
  <c r="R26" i="18"/>
  <c r="P30" i="18"/>
  <c r="Q33" i="18"/>
  <c r="R36" i="18"/>
  <c r="P40" i="18"/>
  <c r="Q43" i="18"/>
  <c r="R46" i="18"/>
  <c r="P50" i="18"/>
  <c r="Q53" i="18"/>
  <c r="R56" i="18"/>
  <c r="P60" i="18"/>
  <c r="Q63" i="18"/>
  <c r="R66" i="18"/>
  <c r="P70" i="18"/>
  <c r="Q73" i="18"/>
  <c r="R76" i="18"/>
  <c r="P80" i="18"/>
  <c r="Q83" i="18"/>
  <c r="R86" i="18"/>
  <c r="P90" i="18"/>
  <c r="Q93" i="18"/>
  <c r="R96" i="18"/>
  <c r="P100" i="18"/>
  <c r="Q103" i="18"/>
  <c r="R106" i="18"/>
  <c r="P110" i="18"/>
  <c r="Q113" i="18"/>
  <c r="R116" i="18"/>
  <c r="P120" i="18"/>
  <c r="Q123" i="18"/>
  <c r="R126" i="18"/>
  <c r="P130" i="18"/>
  <c r="Q133" i="18"/>
  <c r="O18" i="18"/>
  <c r="O28" i="18"/>
  <c r="O38" i="18"/>
  <c r="O48" i="18"/>
  <c r="O58" i="18"/>
  <c r="O68" i="18"/>
  <c r="O78" i="18"/>
  <c r="O88" i="18"/>
  <c r="O98" i="18"/>
  <c r="O108" i="18"/>
  <c r="O118" i="18"/>
  <c r="O128" i="18"/>
  <c r="K2" i="18"/>
  <c r="Q15" i="18" s="1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5" i="18"/>
  <c r="B17" i="18"/>
  <c r="B18" i="18"/>
  <c r="B19" i="18"/>
  <c r="B20" i="18"/>
  <c r="B21" i="18"/>
  <c r="B22" i="18"/>
  <c r="B23" i="18"/>
  <c r="B24" i="18"/>
  <c r="B25" i="18"/>
  <c r="B26" i="18"/>
  <c r="B28" i="18"/>
  <c r="B29" i="18"/>
  <c r="B30" i="18"/>
  <c r="B31" i="18"/>
  <c r="B32" i="18"/>
  <c r="B33" i="18"/>
  <c r="B34" i="18"/>
  <c r="B35" i="18"/>
  <c r="B36" i="18"/>
  <c r="B38" i="18"/>
  <c r="B39" i="18"/>
  <c r="B40" i="18"/>
  <c r="B41" i="18"/>
  <c r="B42" i="18"/>
  <c r="B43" i="18"/>
  <c r="B44" i="18"/>
  <c r="B45" i="18"/>
  <c r="B46" i="18"/>
  <c r="B48" i="18"/>
  <c r="B49" i="18"/>
  <c r="B50" i="18"/>
  <c r="B51" i="18"/>
  <c r="B52" i="18"/>
  <c r="B53" i="18"/>
  <c r="B54" i="18"/>
  <c r="B55" i="18"/>
  <c r="B56" i="18"/>
  <c r="B58" i="18"/>
  <c r="B59" i="18"/>
  <c r="B60" i="18"/>
  <c r="B61" i="18"/>
  <c r="B62" i="18"/>
  <c r="B63" i="18"/>
  <c r="B64" i="18"/>
  <c r="B65" i="18"/>
  <c r="B66" i="18"/>
  <c r="B68" i="18"/>
  <c r="B69" i="18"/>
  <c r="B70" i="18"/>
  <c r="B71" i="18"/>
  <c r="B72" i="18"/>
  <c r="B73" i="18"/>
  <c r="B74" i="18"/>
  <c r="B75" i="18"/>
  <c r="B76" i="18"/>
  <c r="B78" i="18"/>
  <c r="B79" i="18"/>
  <c r="B80" i="18"/>
  <c r="B81" i="18"/>
  <c r="B82" i="18"/>
  <c r="B83" i="18"/>
  <c r="B84" i="18"/>
  <c r="B85" i="18"/>
  <c r="B86" i="18"/>
  <c r="B88" i="18"/>
  <c r="B89" i="18"/>
  <c r="B90" i="18"/>
  <c r="B91" i="18"/>
  <c r="B92" i="18"/>
  <c r="B93" i="18"/>
  <c r="B94" i="18"/>
  <c r="B95" i="18"/>
  <c r="B96" i="18"/>
  <c r="B98" i="18"/>
  <c r="B99" i="18"/>
  <c r="B100" i="18"/>
  <c r="B101" i="18"/>
  <c r="B102" i="18"/>
  <c r="B103" i="18"/>
  <c r="B104" i="18"/>
  <c r="B105" i="18"/>
  <c r="B106" i="18"/>
  <c r="B108" i="18"/>
  <c r="B109" i="18"/>
  <c r="B110" i="18"/>
  <c r="B111" i="18"/>
  <c r="B112" i="18"/>
  <c r="B113" i="18"/>
  <c r="B114" i="18"/>
  <c r="B115" i="18"/>
  <c r="B116" i="18"/>
  <c r="B118" i="18"/>
  <c r="B119" i="18"/>
  <c r="B120" i="18"/>
  <c r="B121" i="18"/>
  <c r="B122" i="18"/>
  <c r="B123" i="18"/>
  <c r="B124" i="18"/>
  <c r="B125" i="18"/>
  <c r="B126" i="18"/>
  <c r="B128" i="18"/>
  <c r="B129" i="18"/>
  <c r="B130" i="18"/>
  <c r="B131" i="18"/>
  <c r="B132" i="18"/>
  <c r="B133" i="18"/>
  <c r="B134" i="18"/>
  <c r="B135" i="18"/>
  <c r="B16" i="18"/>
  <c r="H6" i="18"/>
  <c r="C137" i="17"/>
  <c r="M137" i="17"/>
  <c r="W137" i="17"/>
  <c r="C136" i="17"/>
  <c r="M136" i="17"/>
  <c r="W136" i="17"/>
  <c r="AE6" i="17"/>
  <c r="BO15" i="17"/>
  <c r="BO17" i="17"/>
  <c r="BO18" i="17"/>
  <c r="BO19" i="17"/>
  <c r="BO21" i="17"/>
  <c r="BO22" i="17"/>
  <c r="BO23" i="17"/>
  <c r="BO24" i="17"/>
  <c r="BO25" i="17"/>
  <c r="BO26" i="17"/>
  <c r="BO27" i="17"/>
  <c r="BO28" i="17"/>
  <c r="BO29" i="17"/>
  <c r="BO30" i="17"/>
  <c r="BO31" i="17"/>
  <c r="BO32" i="17"/>
  <c r="BO33" i="17"/>
  <c r="BO34" i="17"/>
  <c r="BO35" i="17"/>
  <c r="BO36" i="17"/>
  <c r="BO37" i="17"/>
  <c r="BO38" i="17"/>
  <c r="BO39" i="17"/>
  <c r="BO40" i="17"/>
  <c r="BO41" i="17"/>
  <c r="BO42" i="17"/>
  <c r="BO43" i="17"/>
  <c r="BO44" i="17"/>
  <c r="BO45" i="17"/>
  <c r="BO46" i="17"/>
  <c r="BO47" i="17"/>
  <c r="BO48" i="17"/>
  <c r="BO49" i="17"/>
  <c r="BO50" i="17"/>
  <c r="BO51" i="17"/>
  <c r="BO52" i="17"/>
  <c r="BO53" i="17"/>
  <c r="BO54" i="17"/>
  <c r="BO55" i="17"/>
  <c r="BO56" i="17"/>
  <c r="BO57" i="17"/>
  <c r="BO58" i="17"/>
  <c r="BO59" i="17"/>
  <c r="BO60" i="17"/>
  <c r="BO61" i="17"/>
  <c r="BO62" i="17"/>
  <c r="BO63" i="17"/>
  <c r="BO64" i="17"/>
  <c r="BO65" i="17"/>
  <c r="BO66" i="17"/>
  <c r="BO67" i="17"/>
  <c r="BO68" i="17"/>
  <c r="BO69" i="17"/>
  <c r="BO70" i="17"/>
  <c r="BO71" i="17"/>
  <c r="BO72" i="17"/>
  <c r="BO73" i="17"/>
  <c r="BO74" i="17"/>
  <c r="BO75" i="17"/>
  <c r="BO76" i="17"/>
  <c r="BO77" i="17"/>
  <c r="BO78" i="17"/>
  <c r="BO79" i="17"/>
  <c r="BO80" i="17"/>
  <c r="BO81" i="17"/>
  <c r="BO82" i="17"/>
  <c r="BO83" i="17"/>
  <c r="BO84" i="17"/>
  <c r="BO85" i="17"/>
  <c r="BO86" i="17"/>
  <c r="BO87" i="17"/>
  <c r="BO88" i="17"/>
  <c r="BO89" i="17"/>
  <c r="BO90" i="17"/>
  <c r="BO91" i="17"/>
  <c r="BO92" i="17"/>
  <c r="BO93" i="17"/>
  <c r="BO94" i="17"/>
  <c r="BO95" i="17"/>
  <c r="BO96" i="17"/>
  <c r="BO97" i="17"/>
  <c r="BO98" i="17"/>
  <c r="BO99" i="17"/>
  <c r="BO100" i="17"/>
  <c r="BO101" i="17"/>
  <c r="BO102" i="17"/>
  <c r="BO103" i="17"/>
  <c r="BO104" i="17"/>
  <c r="BO105" i="17"/>
  <c r="BO106" i="17"/>
  <c r="BO107" i="17"/>
  <c r="BO108" i="17"/>
  <c r="BO109" i="17"/>
  <c r="BO110" i="17"/>
  <c r="BO111" i="17"/>
  <c r="BO112" i="17"/>
  <c r="BO113" i="17"/>
  <c r="BO114" i="17"/>
  <c r="BO115" i="17"/>
  <c r="BO116" i="17"/>
  <c r="BO117" i="17"/>
  <c r="BO118" i="17"/>
  <c r="BO119" i="17"/>
  <c r="BO120" i="17"/>
  <c r="BO121" i="17"/>
  <c r="BO122" i="17"/>
  <c r="BO123" i="17"/>
  <c r="BO124" i="17"/>
  <c r="BO125" i="17"/>
  <c r="BO126" i="17"/>
  <c r="BO127" i="17"/>
  <c r="BO128" i="17"/>
  <c r="BO129" i="17"/>
  <c r="BO130" i="17"/>
  <c r="BO131" i="17"/>
  <c r="BO132" i="17"/>
  <c r="BO133" i="17"/>
  <c r="BO134" i="17"/>
  <c r="BO135" i="17"/>
  <c r="BK15" i="17"/>
  <c r="AT15" i="17"/>
  <c r="C76" i="17"/>
  <c r="M76" i="17"/>
  <c r="W76" i="17"/>
  <c r="C77" i="17"/>
  <c r="M77" i="17"/>
  <c r="W77" i="17"/>
  <c r="C78" i="17"/>
  <c r="M78" i="17"/>
  <c r="W78" i="17"/>
  <c r="C79" i="17"/>
  <c r="M79" i="17"/>
  <c r="W79" i="17"/>
  <c r="C80" i="17"/>
  <c r="M80" i="17"/>
  <c r="W80" i="17"/>
  <c r="C81" i="17"/>
  <c r="M81" i="17"/>
  <c r="W81" i="17"/>
  <c r="C82" i="17"/>
  <c r="M82" i="17"/>
  <c r="W82" i="17"/>
  <c r="C83" i="17"/>
  <c r="M83" i="17"/>
  <c r="W83" i="17"/>
  <c r="C84" i="17"/>
  <c r="M84" i="17"/>
  <c r="W84" i="17"/>
  <c r="C85" i="17"/>
  <c r="M85" i="17"/>
  <c r="W85" i="17"/>
  <c r="C86" i="17"/>
  <c r="M86" i="17"/>
  <c r="W86" i="17"/>
  <c r="C87" i="17"/>
  <c r="M87" i="17"/>
  <c r="W87" i="17"/>
  <c r="C88" i="17"/>
  <c r="M88" i="17"/>
  <c r="W88" i="17"/>
  <c r="C89" i="17"/>
  <c r="M89" i="17"/>
  <c r="W89" i="17"/>
  <c r="C90" i="17"/>
  <c r="M90" i="17"/>
  <c r="W90" i="17"/>
  <c r="C91" i="17"/>
  <c r="M91" i="17"/>
  <c r="W91" i="17"/>
  <c r="C92" i="17"/>
  <c r="M92" i="17"/>
  <c r="W92" i="17"/>
  <c r="C93" i="17"/>
  <c r="M93" i="17"/>
  <c r="W93" i="17"/>
  <c r="C94" i="17"/>
  <c r="M94" i="17"/>
  <c r="W94" i="17"/>
  <c r="C95" i="17"/>
  <c r="M95" i="17"/>
  <c r="W95" i="17"/>
  <c r="C96" i="17"/>
  <c r="M96" i="17"/>
  <c r="W96" i="17"/>
  <c r="C97" i="17"/>
  <c r="M97" i="17"/>
  <c r="W97" i="17"/>
  <c r="C98" i="17"/>
  <c r="M98" i="17"/>
  <c r="W98" i="17"/>
  <c r="C99" i="17"/>
  <c r="M99" i="17"/>
  <c r="W99" i="17"/>
  <c r="C100" i="17"/>
  <c r="M100" i="17"/>
  <c r="W100" i="17"/>
  <c r="C101" i="17"/>
  <c r="M101" i="17"/>
  <c r="W101" i="17"/>
  <c r="C102" i="17"/>
  <c r="M102" i="17"/>
  <c r="W102" i="17"/>
  <c r="C103" i="17"/>
  <c r="M103" i="17"/>
  <c r="W103" i="17"/>
  <c r="C104" i="17"/>
  <c r="M104" i="17"/>
  <c r="W104" i="17"/>
  <c r="C105" i="17"/>
  <c r="M105" i="17"/>
  <c r="W105" i="17"/>
  <c r="C106" i="17"/>
  <c r="M106" i="17"/>
  <c r="W106" i="17"/>
  <c r="C107" i="17"/>
  <c r="M107" i="17"/>
  <c r="W107" i="17"/>
  <c r="C108" i="17"/>
  <c r="M108" i="17"/>
  <c r="W108" i="17"/>
  <c r="C109" i="17"/>
  <c r="M109" i="17"/>
  <c r="W109" i="17"/>
  <c r="C110" i="17"/>
  <c r="M110" i="17"/>
  <c r="W110" i="17"/>
  <c r="C111" i="17"/>
  <c r="M111" i="17"/>
  <c r="W111" i="17"/>
  <c r="C112" i="17"/>
  <c r="M112" i="17"/>
  <c r="W112" i="17"/>
  <c r="C113" i="17"/>
  <c r="M113" i="17"/>
  <c r="W113" i="17"/>
  <c r="C114" i="17"/>
  <c r="M114" i="17"/>
  <c r="W114" i="17"/>
  <c r="C115" i="17"/>
  <c r="M115" i="17"/>
  <c r="W115" i="17"/>
  <c r="C116" i="17"/>
  <c r="M116" i="17"/>
  <c r="W116" i="17"/>
  <c r="C117" i="17"/>
  <c r="M117" i="17"/>
  <c r="W117" i="17"/>
  <c r="C118" i="17"/>
  <c r="M118" i="17"/>
  <c r="W118" i="17"/>
  <c r="C119" i="17"/>
  <c r="M119" i="17"/>
  <c r="W119" i="17"/>
  <c r="C120" i="17"/>
  <c r="M120" i="17"/>
  <c r="W120" i="17"/>
  <c r="C121" i="17"/>
  <c r="M121" i="17"/>
  <c r="W121" i="17"/>
  <c r="C122" i="17"/>
  <c r="M122" i="17"/>
  <c r="W122" i="17"/>
  <c r="C123" i="17"/>
  <c r="M123" i="17"/>
  <c r="W123" i="17"/>
  <c r="C124" i="17"/>
  <c r="M124" i="17"/>
  <c r="W124" i="17"/>
  <c r="C125" i="17"/>
  <c r="M125" i="17"/>
  <c r="W125" i="17"/>
  <c r="C126" i="17"/>
  <c r="M126" i="17"/>
  <c r="W126" i="17"/>
  <c r="C127" i="17"/>
  <c r="M127" i="17"/>
  <c r="W127" i="17"/>
  <c r="C128" i="17"/>
  <c r="M128" i="17"/>
  <c r="W128" i="17"/>
  <c r="C129" i="17"/>
  <c r="M129" i="17"/>
  <c r="W129" i="17"/>
  <c r="C130" i="17"/>
  <c r="M130" i="17"/>
  <c r="W130" i="17"/>
  <c r="C131" i="17"/>
  <c r="M131" i="17"/>
  <c r="W131" i="17"/>
  <c r="C132" i="17"/>
  <c r="M132" i="17"/>
  <c r="W132" i="17"/>
  <c r="C133" i="17"/>
  <c r="M133" i="17"/>
  <c r="W133" i="17"/>
  <c r="C134" i="17"/>
  <c r="M134" i="17"/>
  <c r="W134" i="17"/>
  <c r="C135" i="17"/>
  <c r="M135" i="17"/>
  <c r="W135" i="17"/>
  <c r="W75" i="17"/>
  <c r="M75" i="17"/>
  <c r="C75" i="17"/>
  <c r="W74" i="17"/>
  <c r="M74" i="17"/>
  <c r="C74" i="17"/>
  <c r="W73" i="17"/>
  <c r="M73" i="17"/>
  <c r="C73" i="17"/>
  <c r="W72" i="17"/>
  <c r="M72" i="17"/>
  <c r="C72" i="17"/>
  <c r="W71" i="17"/>
  <c r="M71" i="17"/>
  <c r="C71" i="17"/>
  <c r="W70" i="17"/>
  <c r="M70" i="17"/>
  <c r="C70" i="17"/>
  <c r="W69" i="17"/>
  <c r="M69" i="17"/>
  <c r="C69" i="17"/>
  <c r="W68" i="17"/>
  <c r="M68" i="17"/>
  <c r="C68" i="17"/>
  <c r="W67" i="17"/>
  <c r="M67" i="17"/>
  <c r="C67" i="17"/>
  <c r="W66" i="17"/>
  <c r="M66" i="17"/>
  <c r="C66" i="17"/>
  <c r="W65" i="17"/>
  <c r="M65" i="17"/>
  <c r="C65" i="17"/>
  <c r="W64" i="17"/>
  <c r="M64" i="17"/>
  <c r="C64" i="17"/>
  <c r="W63" i="17"/>
  <c r="M63" i="17"/>
  <c r="C63" i="17"/>
  <c r="W62" i="17"/>
  <c r="M62" i="17"/>
  <c r="C62" i="17"/>
  <c r="W61" i="17"/>
  <c r="M61" i="17"/>
  <c r="C61" i="17"/>
  <c r="W60" i="17"/>
  <c r="M60" i="17"/>
  <c r="C60" i="17"/>
  <c r="W59" i="17"/>
  <c r="M59" i="17"/>
  <c r="C59" i="17"/>
  <c r="W58" i="17"/>
  <c r="M58" i="17"/>
  <c r="C58" i="17"/>
  <c r="W57" i="17"/>
  <c r="M57" i="17"/>
  <c r="C57" i="17"/>
  <c r="W56" i="17"/>
  <c r="M56" i="17"/>
  <c r="C56" i="17"/>
  <c r="W55" i="17"/>
  <c r="M55" i="17"/>
  <c r="C55" i="17"/>
  <c r="W54" i="17"/>
  <c r="M54" i="17"/>
  <c r="C54" i="17"/>
  <c r="W53" i="17"/>
  <c r="M53" i="17"/>
  <c r="C53" i="17"/>
  <c r="W52" i="17"/>
  <c r="M52" i="17"/>
  <c r="C52" i="17"/>
  <c r="W51" i="17"/>
  <c r="M51" i="17"/>
  <c r="C51" i="17"/>
  <c r="W50" i="17"/>
  <c r="M50" i="17"/>
  <c r="C50" i="17"/>
  <c r="W49" i="17"/>
  <c r="M49" i="17"/>
  <c r="C49" i="17"/>
  <c r="W48" i="17"/>
  <c r="M48" i="17"/>
  <c r="C48" i="17"/>
  <c r="W47" i="17"/>
  <c r="M47" i="17"/>
  <c r="C47" i="17"/>
  <c r="W46" i="17"/>
  <c r="M46" i="17"/>
  <c r="C46" i="17"/>
  <c r="W45" i="17"/>
  <c r="M45" i="17"/>
  <c r="C45" i="17"/>
  <c r="W44" i="17"/>
  <c r="M44" i="17"/>
  <c r="C44" i="17"/>
  <c r="W43" i="17"/>
  <c r="M43" i="17"/>
  <c r="C43" i="17"/>
  <c r="W42" i="17"/>
  <c r="M42" i="17"/>
  <c r="C42" i="17"/>
  <c r="W41" i="17"/>
  <c r="M41" i="17"/>
  <c r="C41" i="17"/>
  <c r="W40" i="17"/>
  <c r="M40" i="17"/>
  <c r="C40" i="17"/>
  <c r="W39" i="17"/>
  <c r="M39" i="17"/>
  <c r="C39" i="17"/>
  <c r="W38" i="17"/>
  <c r="M38" i="17"/>
  <c r="C38" i="17"/>
  <c r="W37" i="17"/>
  <c r="M37" i="17"/>
  <c r="C37" i="17"/>
  <c r="W36" i="17"/>
  <c r="M36" i="17"/>
  <c r="C36" i="17"/>
  <c r="W35" i="17"/>
  <c r="M35" i="17"/>
  <c r="C35" i="17"/>
  <c r="W34" i="17"/>
  <c r="M34" i="17"/>
  <c r="C34" i="17"/>
  <c r="W33" i="17"/>
  <c r="M33" i="17"/>
  <c r="C33" i="17"/>
  <c r="W32" i="17"/>
  <c r="M32" i="17"/>
  <c r="C32" i="17"/>
  <c r="W31" i="17"/>
  <c r="M31" i="17"/>
  <c r="C31" i="17"/>
  <c r="W30" i="17"/>
  <c r="M30" i="17"/>
  <c r="C30" i="17"/>
  <c r="W29" i="17"/>
  <c r="M29" i="17"/>
  <c r="C29" i="17"/>
  <c r="W28" i="17"/>
  <c r="M28" i="17"/>
  <c r="C28" i="17"/>
  <c r="W27" i="17"/>
  <c r="M27" i="17"/>
  <c r="C27" i="17"/>
  <c r="W26" i="17"/>
  <c r="M26" i="17"/>
  <c r="C26" i="17"/>
  <c r="W25" i="17"/>
  <c r="M25" i="17"/>
  <c r="C25" i="17"/>
  <c r="W24" i="17"/>
  <c r="M24" i="17"/>
  <c r="C24" i="17"/>
  <c r="W23" i="17"/>
  <c r="M23" i="17"/>
  <c r="C23" i="17"/>
  <c r="W22" i="17"/>
  <c r="M22" i="17"/>
  <c r="C22" i="17"/>
  <c r="W21" i="17"/>
  <c r="M21" i="17"/>
  <c r="C21" i="17"/>
  <c r="W20" i="17"/>
  <c r="M20" i="17"/>
  <c r="C20" i="17"/>
  <c r="W19" i="17"/>
  <c r="M19" i="17"/>
  <c r="C19" i="17"/>
  <c r="W18" i="17"/>
  <c r="M18" i="17"/>
  <c r="C18" i="17"/>
  <c r="W17" i="17"/>
  <c r="M17" i="17"/>
  <c r="C17" i="17"/>
  <c r="W16" i="17"/>
  <c r="M16" i="17"/>
  <c r="C16" i="17"/>
  <c r="W15" i="17"/>
  <c r="V15" i="17"/>
  <c r="M15" i="17"/>
  <c r="L15" i="17"/>
  <c r="C15" i="17"/>
  <c r="B15" i="17"/>
  <c r="G6" i="17"/>
  <c r="D4" i="17"/>
  <c r="BE16" i="17" s="1"/>
  <c r="BE17" i="17" s="1"/>
  <c r="BE18" i="17" s="1"/>
  <c r="BE19" i="17" s="1"/>
  <c r="BE20" i="17" s="1"/>
  <c r="BE21" i="17" s="1"/>
  <c r="BE22" i="17" s="1"/>
  <c r="BE23" i="17" s="1"/>
  <c r="BE24" i="17" s="1"/>
  <c r="BE25" i="17" s="1"/>
  <c r="BE26" i="17" s="1"/>
  <c r="BE27" i="17" s="1"/>
  <c r="BE28" i="17" s="1"/>
  <c r="BE29" i="17" s="1"/>
  <c r="BE30" i="17" s="1"/>
  <c r="BE31" i="17" s="1"/>
  <c r="BE32" i="17" s="1"/>
  <c r="BE33" i="17" s="1"/>
  <c r="BE34" i="17" s="1"/>
  <c r="BE35" i="17" s="1"/>
  <c r="BE36" i="17" s="1"/>
  <c r="BE37" i="17" s="1"/>
  <c r="BE38" i="17" s="1"/>
  <c r="BE39" i="17" s="1"/>
  <c r="BE40" i="17" s="1"/>
  <c r="BE41" i="17" s="1"/>
  <c r="BE42" i="17" s="1"/>
  <c r="BE43" i="17" s="1"/>
  <c r="BE44" i="17" s="1"/>
  <c r="BE45" i="17" s="1"/>
  <c r="BE46" i="17" s="1"/>
  <c r="BE47" i="17" s="1"/>
  <c r="BE48" i="17" s="1"/>
  <c r="BE49" i="17" s="1"/>
  <c r="BE50" i="17" s="1"/>
  <c r="BE51" i="17" s="1"/>
  <c r="BE52" i="17" s="1"/>
  <c r="BE53" i="17" s="1"/>
  <c r="BE54" i="17" s="1"/>
  <c r="BE55" i="17" s="1"/>
  <c r="BE56" i="17" s="1"/>
  <c r="BE57" i="17" s="1"/>
  <c r="BE58" i="17" s="1"/>
  <c r="BE59" i="17" s="1"/>
  <c r="BE60" i="17" s="1"/>
  <c r="BE61" i="17" s="1"/>
  <c r="BE62" i="17" s="1"/>
  <c r="BE63" i="17" s="1"/>
  <c r="BE64" i="17" s="1"/>
  <c r="BE65" i="17" s="1"/>
  <c r="BE66" i="17" s="1"/>
  <c r="BE67" i="17" s="1"/>
  <c r="BE68" i="17" s="1"/>
  <c r="BE69" i="17" s="1"/>
  <c r="BE70" i="17" s="1"/>
  <c r="BE71" i="17" s="1"/>
  <c r="BE72" i="17" s="1"/>
  <c r="BE73" i="17" s="1"/>
  <c r="BE74" i="17" s="1"/>
  <c r="BE75" i="17" s="1"/>
  <c r="BE76" i="17" s="1"/>
  <c r="BE77" i="17" s="1"/>
  <c r="BE78" i="17" s="1"/>
  <c r="BE79" i="17" s="1"/>
  <c r="BE80" i="17" s="1"/>
  <c r="BE81" i="17" s="1"/>
  <c r="BE82" i="17" s="1"/>
  <c r="BE83" i="17" s="1"/>
  <c r="BE84" i="17" s="1"/>
  <c r="BE85" i="17" s="1"/>
  <c r="BE86" i="17" s="1"/>
  <c r="BE87" i="17" s="1"/>
  <c r="BE88" i="17" s="1"/>
  <c r="BE89" i="17" s="1"/>
  <c r="BE90" i="17" s="1"/>
  <c r="BE91" i="17" s="1"/>
  <c r="BE92" i="17" s="1"/>
  <c r="BE93" i="17" s="1"/>
  <c r="BE94" i="17" s="1"/>
  <c r="BE95" i="17" s="1"/>
  <c r="BE96" i="17" s="1"/>
  <c r="BE97" i="17" s="1"/>
  <c r="BE98" i="17" s="1"/>
  <c r="BE99" i="17" s="1"/>
  <c r="BE100" i="17" s="1"/>
  <c r="BE101" i="17" s="1"/>
  <c r="BE102" i="17" s="1"/>
  <c r="BE103" i="17" s="1"/>
  <c r="BE104" i="17" s="1"/>
  <c r="BE105" i="17" s="1"/>
  <c r="BE106" i="17" s="1"/>
  <c r="BE107" i="17" s="1"/>
  <c r="BE108" i="17" s="1"/>
  <c r="BE109" i="17" s="1"/>
  <c r="BE110" i="17" s="1"/>
  <c r="BE111" i="17" s="1"/>
  <c r="BE112" i="17" s="1"/>
  <c r="BE113" i="17" s="1"/>
  <c r="BE114" i="17" s="1"/>
  <c r="BE115" i="17" s="1"/>
  <c r="BE116" i="17" s="1"/>
  <c r="BE117" i="17" s="1"/>
  <c r="BE118" i="17" s="1"/>
  <c r="BE119" i="17" s="1"/>
  <c r="BE120" i="17" s="1"/>
  <c r="BE121" i="17" s="1"/>
  <c r="BE122" i="17" s="1"/>
  <c r="BE123" i="17" s="1"/>
  <c r="BE124" i="17" s="1"/>
  <c r="BE125" i="17" s="1"/>
  <c r="BE126" i="17" s="1"/>
  <c r="BE127" i="17" s="1"/>
  <c r="BE128" i="17" s="1"/>
  <c r="BE129" i="17" s="1"/>
  <c r="BE130" i="17" s="1"/>
  <c r="BE131" i="17" s="1"/>
  <c r="BE132" i="17" s="1"/>
  <c r="BE133" i="17" s="1"/>
  <c r="BE134" i="17" s="1"/>
  <c r="BE135" i="17" s="1"/>
  <c r="CH142" i="21" l="1"/>
  <c r="CG142" i="21"/>
  <c r="AT144" i="21"/>
  <c r="A145" i="21"/>
  <c r="CA143" i="21"/>
  <c r="CB143" i="21" s="1"/>
  <c r="BR143" i="21"/>
  <c r="BS143" i="21" s="1"/>
  <c r="CD143" i="21" s="1"/>
  <c r="CE143" i="21" s="1"/>
  <c r="CF143" i="21" s="1"/>
  <c r="BX143" i="21"/>
  <c r="BY143" i="21" s="1"/>
  <c r="BT143" i="21"/>
  <c r="BU143" i="21" s="1"/>
  <c r="BT142" i="20"/>
  <c r="BU142" i="20" s="1"/>
  <c r="BR142" i="20"/>
  <c r="BS142" i="20" s="1"/>
  <c r="CA142" i="20"/>
  <c r="CB142" i="20" s="1"/>
  <c r="BX142" i="20"/>
  <c r="BY142" i="20" s="1"/>
  <c r="AT143" i="20"/>
  <c r="A144" i="20"/>
  <c r="CH140" i="20"/>
  <c r="CG140" i="20"/>
  <c r="CD141" i="20"/>
  <c r="CE141" i="20" s="1"/>
  <c r="CF141" i="20" s="1"/>
  <c r="G71" i="19"/>
  <c r="H174" i="19"/>
  <c r="H170" i="19"/>
  <c r="G166" i="19"/>
  <c r="G162" i="19"/>
  <c r="H155" i="19"/>
  <c r="G148" i="19"/>
  <c r="G144" i="19"/>
  <c r="G96" i="19"/>
  <c r="G95" i="19"/>
  <c r="G66" i="19"/>
  <c r="G50" i="19"/>
  <c r="G41" i="19"/>
  <c r="G170" i="19"/>
  <c r="H166" i="19"/>
  <c r="H162" i="19"/>
  <c r="H158" i="19"/>
  <c r="G155" i="19"/>
  <c r="G151" i="19"/>
  <c r="G147" i="19"/>
  <c r="H144" i="19"/>
  <c r="H140" i="19"/>
  <c r="H136" i="19"/>
  <c r="G80" i="19"/>
  <c r="G120" i="19"/>
  <c r="G65" i="19"/>
  <c r="G36" i="19"/>
  <c r="G20" i="19"/>
  <c r="H15" i="19"/>
  <c r="G111" i="19"/>
  <c r="H173" i="19"/>
  <c r="G169" i="19"/>
  <c r="G158" i="19"/>
  <c r="H154" i="19"/>
  <c r="H151" i="19"/>
  <c r="H147" i="19"/>
  <c r="G140" i="19"/>
  <c r="G136" i="19"/>
  <c r="G125" i="19"/>
  <c r="G25" i="19"/>
  <c r="G135" i="19"/>
  <c r="G106" i="19"/>
  <c r="G90" i="19"/>
  <c r="G35" i="19"/>
  <c r="G81" i="19"/>
  <c r="G173" i="19"/>
  <c r="H169" i="19"/>
  <c r="H165" i="19"/>
  <c r="G161" i="19"/>
  <c r="G157" i="19"/>
  <c r="G154" i="19"/>
  <c r="H143" i="19"/>
  <c r="G139" i="19"/>
  <c r="G172" i="19"/>
  <c r="G165" i="19"/>
  <c r="H161" i="19"/>
  <c r="H157" i="19"/>
  <c r="H150" i="19"/>
  <c r="H146" i="19"/>
  <c r="G143" i="19"/>
  <c r="H139" i="19"/>
  <c r="G130" i="19"/>
  <c r="G75" i="19"/>
  <c r="G46" i="19"/>
  <c r="G30" i="19"/>
  <c r="G21" i="19"/>
  <c r="G121" i="19"/>
  <c r="H172" i="19"/>
  <c r="H168" i="19"/>
  <c r="G164" i="19"/>
  <c r="G150" i="19"/>
  <c r="G146" i="19"/>
  <c r="G142" i="19"/>
  <c r="G15" i="19"/>
  <c r="G116" i="19"/>
  <c r="G100" i="19"/>
  <c r="G45" i="19"/>
  <c r="G16" i="19"/>
  <c r="G91" i="19"/>
  <c r="G168" i="19"/>
  <c r="H164" i="19"/>
  <c r="H160" i="19"/>
  <c r="H156" i="19"/>
  <c r="H153" i="19"/>
  <c r="G149" i="19"/>
  <c r="H142" i="19"/>
  <c r="H138" i="19"/>
  <c r="G115" i="19"/>
  <c r="G86" i="19"/>
  <c r="G70" i="19"/>
  <c r="G61" i="19"/>
  <c r="H175" i="19"/>
  <c r="G171" i="19"/>
  <c r="G167" i="19"/>
  <c r="G160" i="19"/>
  <c r="G156" i="19"/>
  <c r="G153" i="19"/>
  <c r="H149" i="19"/>
  <c r="G138" i="19"/>
  <c r="G85" i="19"/>
  <c r="G56" i="19"/>
  <c r="G40" i="19"/>
  <c r="G31" i="19"/>
  <c r="G131" i="19"/>
  <c r="G175" i="19"/>
  <c r="H171" i="19"/>
  <c r="H167" i="19"/>
  <c r="H163" i="19"/>
  <c r="G159" i="19"/>
  <c r="G152" i="19"/>
  <c r="H145" i="19"/>
  <c r="G141" i="19"/>
  <c r="G137" i="19"/>
  <c r="G126" i="19"/>
  <c r="G110" i="19"/>
  <c r="G55" i="19"/>
  <c r="G26" i="19"/>
  <c r="G101" i="19"/>
  <c r="G174" i="19"/>
  <c r="G163" i="19"/>
  <c r="H159" i="19"/>
  <c r="H152" i="19"/>
  <c r="H148" i="19"/>
  <c r="G145" i="19"/>
  <c r="H141" i="19"/>
  <c r="H137" i="19"/>
  <c r="CJ15" i="17"/>
  <c r="G134" i="19"/>
  <c r="G129" i="19"/>
  <c r="G124" i="19"/>
  <c r="G119" i="19"/>
  <c r="G114" i="19"/>
  <c r="G109" i="19"/>
  <c r="G104" i="19"/>
  <c r="G99" i="19"/>
  <c r="G94" i="19"/>
  <c r="G89" i="19"/>
  <c r="G84" i="19"/>
  <c r="G79" i="19"/>
  <c r="G74" i="19"/>
  <c r="G69" i="19"/>
  <c r="G64" i="19"/>
  <c r="G59" i="19"/>
  <c r="G54" i="19"/>
  <c r="G49" i="19"/>
  <c r="G44" i="19"/>
  <c r="G39" i="19"/>
  <c r="G34" i="19"/>
  <c r="G29" i="19"/>
  <c r="G24" i="19"/>
  <c r="G19" i="19"/>
  <c r="L22" i="19"/>
  <c r="H133" i="19"/>
  <c r="H128" i="19"/>
  <c r="H123" i="19"/>
  <c r="H118" i="19"/>
  <c r="H113" i="19"/>
  <c r="H108" i="19"/>
  <c r="H103" i="19"/>
  <c r="H98" i="19"/>
  <c r="H93" i="19"/>
  <c r="H88" i="19"/>
  <c r="H83" i="19"/>
  <c r="H78" i="19"/>
  <c r="H73" i="19"/>
  <c r="H68" i="19"/>
  <c r="H63" i="19"/>
  <c r="H58" i="19"/>
  <c r="H53" i="19"/>
  <c r="H48" i="19"/>
  <c r="H43" i="19"/>
  <c r="H38" i="19"/>
  <c r="H33" i="19"/>
  <c r="H28" i="19"/>
  <c r="H23" i="19"/>
  <c r="H18" i="19"/>
  <c r="L21" i="19"/>
  <c r="G133" i="19"/>
  <c r="G128" i="19"/>
  <c r="G123" i="19"/>
  <c r="G118" i="19"/>
  <c r="G113" i="19"/>
  <c r="G108" i="19"/>
  <c r="G103" i="19"/>
  <c r="G98" i="19"/>
  <c r="G93" i="19"/>
  <c r="G88" i="19"/>
  <c r="G83" i="19"/>
  <c r="G78" i="19"/>
  <c r="G73" i="19"/>
  <c r="G68" i="19"/>
  <c r="G63" i="19"/>
  <c r="G58" i="19"/>
  <c r="G53" i="19"/>
  <c r="G48" i="19"/>
  <c r="G43" i="19"/>
  <c r="G38" i="19"/>
  <c r="G33" i="19"/>
  <c r="G28" i="19"/>
  <c r="G23" i="19"/>
  <c r="G18" i="19"/>
  <c r="L20" i="19"/>
  <c r="H132" i="19"/>
  <c r="H127" i="19"/>
  <c r="H122" i="19"/>
  <c r="H117" i="19"/>
  <c r="H112" i="19"/>
  <c r="H107" i="19"/>
  <c r="H102" i="19"/>
  <c r="H97" i="19"/>
  <c r="H92" i="19"/>
  <c r="H87" i="19"/>
  <c r="H82" i="19"/>
  <c r="H77" i="19"/>
  <c r="H72" i="19"/>
  <c r="H67" i="19"/>
  <c r="H62" i="19"/>
  <c r="H57" i="19"/>
  <c r="H52" i="19"/>
  <c r="H47" i="19"/>
  <c r="H42" i="19"/>
  <c r="H37" i="19"/>
  <c r="H32" i="19"/>
  <c r="H27" i="19"/>
  <c r="H22" i="19"/>
  <c r="H17" i="19"/>
  <c r="G132" i="19"/>
  <c r="G127" i="19"/>
  <c r="G122" i="19"/>
  <c r="G117" i="19"/>
  <c r="G112" i="19"/>
  <c r="G107" i="19"/>
  <c r="G102" i="19"/>
  <c r="G97" i="19"/>
  <c r="G92" i="19"/>
  <c r="G87" i="19"/>
  <c r="G82" i="19"/>
  <c r="G77" i="19"/>
  <c r="G72" i="19"/>
  <c r="G67" i="19"/>
  <c r="G62" i="19"/>
  <c r="G57" i="19"/>
  <c r="G52" i="19"/>
  <c r="G47" i="19"/>
  <c r="G42" i="19"/>
  <c r="G37" i="19"/>
  <c r="G32" i="19"/>
  <c r="G27" i="19"/>
  <c r="G22" i="19"/>
  <c r="G17" i="19"/>
  <c r="L25" i="19"/>
  <c r="H131" i="19"/>
  <c r="H126" i="19"/>
  <c r="H121" i="19"/>
  <c r="H116" i="19"/>
  <c r="H111" i="19"/>
  <c r="H106" i="19"/>
  <c r="H101" i="19"/>
  <c r="H96" i="19"/>
  <c r="H91" i="19"/>
  <c r="H86" i="19"/>
  <c r="H81" i="19"/>
  <c r="H76" i="19"/>
  <c r="H71" i="19"/>
  <c r="H66" i="19"/>
  <c r="H61" i="19"/>
  <c r="H56" i="19"/>
  <c r="H51" i="19"/>
  <c r="H46" i="19"/>
  <c r="H41" i="19"/>
  <c r="H36" i="19"/>
  <c r="H31" i="19"/>
  <c r="H26" i="19"/>
  <c r="H21" i="19"/>
  <c r="H16" i="19"/>
  <c r="H135" i="19"/>
  <c r="H130" i="19"/>
  <c r="H125" i="19"/>
  <c r="H120" i="19"/>
  <c r="H115" i="19"/>
  <c r="H110" i="19"/>
  <c r="H105" i="19"/>
  <c r="H100" i="19"/>
  <c r="H95" i="19"/>
  <c r="H90" i="19"/>
  <c r="H85" i="19"/>
  <c r="H80" i="19"/>
  <c r="H75" i="19"/>
  <c r="H70" i="19"/>
  <c r="H65" i="19"/>
  <c r="H60" i="19"/>
  <c r="H55" i="19"/>
  <c r="H50" i="19"/>
  <c r="H45" i="19"/>
  <c r="H40" i="19"/>
  <c r="H35" i="19"/>
  <c r="H30" i="19"/>
  <c r="H25" i="19"/>
  <c r="H20" i="19"/>
  <c r="H134" i="19"/>
  <c r="H129" i="19"/>
  <c r="H124" i="19"/>
  <c r="H119" i="19"/>
  <c r="H114" i="19"/>
  <c r="H109" i="19"/>
  <c r="H104" i="19"/>
  <c r="H99" i="19"/>
  <c r="H94" i="19"/>
  <c r="H89" i="19"/>
  <c r="H84" i="19"/>
  <c r="H79" i="19"/>
  <c r="H74" i="19"/>
  <c r="H69" i="19"/>
  <c r="H64" i="19"/>
  <c r="H59" i="19"/>
  <c r="H54" i="19"/>
  <c r="H49" i="19"/>
  <c r="H44" i="19"/>
  <c r="H39" i="19"/>
  <c r="H34" i="19"/>
  <c r="H29" i="19"/>
  <c r="H24" i="19"/>
  <c r="H19" i="19"/>
  <c r="O133" i="18"/>
  <c r="O123" i="18"/>
  <c r="O113" i="18"/>
  <c r="O103" i="18"/>
  <c r="O93" i="18"/>
  <c r="O83" i="18"/>
  <c r="O73" i="18"/>
  <c r="O63" i="18"/>
  <c r="O53" i="18"/>
  <c r="O43" i="18"/>
  <c r="O33" i="18"/>
  <c r="O23" i="18"/>
  <c r="P135" i="18"/>
  <c r="R131" i="18"/>
  <c r="Q128" i="18"/>
  <c r="P125" i="18"/>
  <c r="R121" i="18"/>
  <c r="Q118" i="18"/>
  <c r="P115" i="18"/>
  <c r="R111" i="18"/>
  <c r="Q108" i="18"/>
  <c r="P105" i="18"/>
  <c r="R101" i="18"/>
  <c r="Q98" i="18"/>
  <c r="P95" i="18"/>
  <c r="R91" i="18"/>
  <c r="Q88" i="18"/>
  <c r="P85" i="18"/>
  <c r="R81" i="18"/>
  <c r="Q78" i="18"/>
  <c r="P75" i="18"/>
  <c r="R71" i="18"/>
  <c r="Q68" i="18"/>
  <c r="P65" i="18"/>
  <c r="R61" i="18"/>
  <c r="Q58" i="18"/>
  <c r="P55" i="18"/>
  <c r="R51" i="18"/>
  <c r="Q48" i="18"/>
  <c r="P45" i="18"/>
  <c r="R41" i="18"/>
  <c r="Q38" i="18"/>
  <c r="P35" i="18"/>
  <c r="R31" i="18"/>
  <c r="Q28" i="18"/>
  <c r="P25" i="18"/>
  <c r="R21" i="18"/>
  <c r="Q18" i="18"/>
  <c r="P15" i="18"/>
  <c r="O132" i="18"/>
  <c r="O122" i="18"/>
  <c r="O112" i="18"/>
  <c r="O102" i="18"/>
  <c r="O92" i="18"/>
  <c r="O82" i="18"/>
  <c r="O72" i="18"/>
  <c r="O62" i="18"/>
  <c r="O52" i="18"/>
  <c r="O42" i="18"/>
  <c r="O32" i="18"/>
  <c r="O22" i="18"/>
  <c r="R134" i="18"/>
  <c r="Q131" i="18"/>
  <c r="P128" i="18"/>
  <c r="R124" i="18"/>
  <c r="Q121" i="18"/>
  <c r="P118" i="18"/>
  <c r="R114" i="18"/>
  <c r="Q111" i="18"/>
  <c r="P108" i="18"/>
  <c r="R104" i="18"/>
  <c r="Q101" i="18"/>
  <c r="P98" i="18"/>
  <c r="R94" i="18"/>
  <c r="Q91" i="18"/>
  <c r="P88" i="18"/>
  <c r="R84" i="18"/>
  <c r="Q81" i="18"/>
  <c r="P78" i="18"/>
  <c r="R74" i="18"/>
  <c r="Q71" i="18"/>
  <c r="P68" i="18"/>
  <c r="R64" i="18"/>
  <c r="Q61" i="18"/>
  <c r="P58" i="18"/>
  <c r="R54" i="18"/>
  <c r="Q51" i="18"/>
  <c r="P48" i="18"/>
  <c r="R44" i="18"/>
  <c r="Q41" i="18"/>
  <c r="P38" i="18"/>
  <c r="R34" i="18"/>
  <c r="Q31" i="18"/>
  <c r="P28" i="18"/>
  <c r="R24" i="18"/>
  <c r="Q21" i="18"/>
  <c r="P18" i="18"/>
  <c r="O131" i="18"/>
  <c r="O121" i="18"/>
  <c r="O111" i="18"/>
  <c r="O101" i="18"/>
  <c r="O91" i="18"/>
  <c r="O81" i="18"/>
  <c r="O71" i="18"/>
  <c r="O61" i="18"/>
  <c r="O51" i="18"/>
  <c r="O41" i="18"/>
  <c r="O31" i="18"/>
  <c r="O21" i="18"/>
  <c r="Q134" i="18"/>
  <c r="P131" i="18"/>
  <c r="R127" i="18"/>
  <c r="Q124" i="18"/>
  <c r="P121" i="18"/>
  <c r="R117" i="18"/>
  <c r="Q114" i="18"/>
  <c r="P111" i="18"/>
  <c r="R107" i="18"/>
  <c r="Q104" i="18"/>
  <c r="P101" i="18"/>
  <c r="R97" i="18"/>
  <c r="Q94" i="18"/>
  <c r="P91" i="18"/>
  <c r="R87" i="18"/>
  <c r="Q84" i="18"/>
  <c r="P81" i="18"/>
  <c r="R77" i="18"/>
  <c r="Q74" i="18"/>
  <c r="P71" i="18"/>
  <c r="R67" i="18"/>
  <c r="Q64" i="18"/>
  <c r="P61" i="18"/>
  <c r="R57" i="18"/>
  <c r="Q54" i="18"/>
  <c r="P51" i="18"/>
  <c r="R47" i="18"/>
  <c r="Q44" i="18"/>
  <c r="P41" i="18"/>
  <c r="R37" i="18"/>
  <c r="Q34" i="18"/>
  <c r="P31" i="18"/>
  <c r="R27" i="18"/>
  <c r="Q24" i="18"/>
  <c r="P21" i="18"/>
  <c r="R17" i="18"/>
  <c r="O130" i="18"/>
  <c r="O120" i="18"/>
  <c r="O110" i="18"/>
  <c r="O100" i="18"/>
  <c r="O90" i="18"/>
  <c r="O80" i="18"/>
  <c r="O70" i="18"/>
  <c r="O60" i="18"/>
  <c r="O50" i="18"/>
  <c r="O40" i="18"/>
  <c r="O30" i="18"/>
  <c r="O20" i="18"/>
  <c r="P134" i="18"/>
  <c r="R130" i="18"/>
  <c r="Q127" i="18"/>
  <c r="P124" i="18"/>
  <c r="R120" i="18"/>
  <c r="Q117" i="18"/>
  <c r="P114" i="18"/>
  <c r="R110" i="18"/>
  <c r="Q107" i="18"/>
  <c r="P104" i="18"/>
  <c r="R100" i="18"/>
  <c r="Q97" i="18"/>
  <c r="P94" i="18"/>
  <c r="R90" i="18"/>
  <c r="Q87" i="18"/>
  <c r="P84" i="18"/>
  <c r="R80" i="18"/>
  <c r="Q77" i="18"/>
  <c r="P74" i="18"/>
  <c r="R70" i="18"/>
  <c r="Q67" i="18"/>
  <c r="P64" i="18"/>
  <c r="R60" i="18"/>
  <c r="Q57" i="18"/>
  <c r="P54" i="18"/>
  <c r="R50" i="18"/>
  <c r="Q47" i="18"/>
  <c r="P44" i="18"/>
  <c r="R40" i="18"/>
  <c r="Q37" i="18"/>
  <c r="P34" i="18"/>
  <c r="R30" i="18"/>
  <c r="Q27" i="18"/>
  <c r="P24" i="18"/>
  <c r="R20" i="18"/>
  <c r="Q17" i="18"/>
  <c r="O129" i="18"/>
  <c r="O119" i="18"/>
  <c r="O109" i="18"/>
  <c r="O99" i="18"/>
  <c r="O89" i="18"/>
  <c r="O79" i="18"/>
  <c r="O69" i="18"/>
  <c r="O59" i="18"/>
  <c r="O49" i="18"/>
  <c r="O39" i="18"/>
  <c r="O29" i="18"/>
  <c r="O19" i="18"/>
  <c r="R133" i="18"/>
  <c r="Q130" i="18"/>
  <c r="P127" i="18"/>
  <c r="R123" i="18"/>
  <c r="Q120" i="18"/>
  <c r="P117" i="18"/>
  <c r="R113" i="18"/>
  <c r="Q110" i="18"/>
  <c r="P107" i="18"/>
  <c r="R103" i="18"/>
  <c r="Q100" i="18"/>
  <c r="P97" i="18"/>
  <c r="R93" i="18"/>
  <c r="Q90" i="18"/>
  <c r="P87" i="18"/>
  <c r="R83" i="18"/>
  <c r="Q80" i="18"/>
  <c r="P77" i="18"/>
  <c r="R73" i="18"/>
  <c r="Q70" i="18"/>
  <c r="P67" i="18"/>
  <c r="R63" i="18"/>
  <c r="Q60" i="18"/>
  <c r="P57" i="18"/>
  <c r="R53" i="18"/>
  <c r="Q50" i="18"/>
  <c r="P47" i="18"/>
  <c r="R43" i="18"/>
  <c r="Q40" i="18"/>
  <c r="P37" i="18"/>
  <c r="R33" i="18"/>
  <c r="Q30" i="18"/>
  <c r="P27" i="18"/>
  <c r="R23" i="18"/>
  <c r="Q20" i="18"/>
  <c r="P17" i="18"/>
  <c r="O127" i="18"/>
  <c r="O117" i="18"/>
  <c r="O107" i="18"/>
  <c r="O97" i="18"/>
  <c r="O87" i="18"/>
  <c r="O77" i="18"/>
  <c r="O67" i="18"/>
  <c r="O57" i="18"/>
  <c r="O47" i="18"/>
  <c r="O37" i="18"/>
  <c r="O27" i="18"/>
  <c r="O17" i="18"/>
  <c r="P133" i="18"/>
  <c r="R129" i="18"/>
  <c r="Q126" i="18"/>
  <c r="P123" i="18"/>
  <c r="R119" i="18"/>
  <c r="Q116" i="18"/>
  <c r="P113" i="18"/>
  <c r="R109" i="18"/>
  <c r="Q106" i="18"/>
  <c r="P103" i="18"/>
  <c r="R99" i="18"/>
  <c r="Q96" i="18"/>
  <c r="P93" i="18"/>
  <c r="R89" i="18"/>
  <c r="Q86" i="18"/>
  <c r="P83" i="18"/>
  <c r="R79" i="18"/>
  <c r="Q76" i="18"/>
  <c r="P73" i="18"/>
  <c r="R69" i="18"/>
  <c r="Q66" i="18"/>
  <c r="P63" i="18"/>
  <c r="R59" i="18"/>
  <c r="Q56" i="18"/>
  <c r="P53" i="18"/>
  <c r="R49" i="18"/>
  <c r="Q46" i="18"/>
  <c r="P43" i="18"/>
  <c r="R39" i="18"/>
  <c r="Q36" i="18"/>
  <c r="P33" i="18"/>
  <c r="R29" i="18"/>
  <c r="Q26" i="18"/>
  <c r="P23" i="18"/>
  <c r="R19" i="18"/>
  <c r="Q16" i="18"/>
  <c r="O15" i="18"/>
  <c r="O126" i="18"/>
  <c r="O116" i="18"/>
  <c r="O106" i="18"/>
  <c r="O96" i="18"/>
  <c r="O86" i="18"/>
  <c r="O76" i="18"/>
  <c r="O66" i="18"/>
  <c r="O56" i="18"/>
  <c r="O46" i="18"/>
  <c r="O36" i="18"/>
  <c r="O26" i="18"/>
  <c r="O16" i="18"/>
  <c r="R132" i="18"/>
  <c r="Q129" i="18"/>
  <c r="P126" i="18"/>
  <c r="R122" i="18"/>
  <c r="Q119" i="18"/>
  <c r="P116" i="18"/>
  <c r="R112" i="18"/>
  <c r="Q109" i="18"/>
  <c r="P106" i="18"/>
  <c r="R102" i="18"/>
  <c r="Q99" i="18"/>
  <c r="P96" i="18"/>
  <c r="R92" i="18"/>
  <c r="Q89" i="18"/>
  <c r="P86" i="18"/>
  <c r="R82" i="18"/>
  <c r="Q79" i="18"/>
  <c r="P76" i="18"/>
  <c r="R72" i="18"/>
  <c r="Q69" i="18"/>
  <c r="P66" i="18"/>
  <c r="R62" i="18"/>
  <c r="Q59" i="18"/>
  <c r="P56" i="18"/>
  <c r="R52" i="18"/>
  <c r="Q49" i="18"/>
  <c r="P46" i="18"/>
  <c r="R42" i="18"/>
  <c r="Q39" i="18"/>
  <c r="P36" i="18"/>
  <c r="R32" i="18"/>
  <c r="Q29" i="18"/>
  <c r="P26" i="18"/>
  <c r="R22" i="18"/>
  <c r="Q19" i="18"/>
  <c r="P16" i="18"/>
  <c r="O135" i="18"/>
  <c r="O125" i="18"/>
  <c r="O115" i="18"/>
  <c r="O105" i="18"/>
  <c r="O95" i="18"/>
  <c r="O85" i="18"/>
  <c r="O75" i="18"/>
  <c r="O65" i="18"/>
  <c r="O55" i="18"/>
  <c r="O45" i="18"/>
  <c r="O35" i="18"/>
  <c r="O25" i="18"/>
  <c r="R135" i="18"/>
  <c r="Q132" i="18"/>
  <c r="P129" i="18"/>
  <c r="R125" i="18"/>
  <c r="Q122" i="18"/>
  <c r="P119" i="18"/>
  <c r="R115" i="18"/>
  <c r="Q112" i="18"/>
  <c r="P109" i="18"/>
  <c r="R105" i="18"/>
  <c r="Q102" i="18"/>
  <c r="P99" i="18"/>
  <c r="R95" i="18"/>
  <c r="Q92" i="18"/>
  <c r="P89" i="18"/>
  <c r="R85" i="18"/>
  <c r="Q82" i="18"/>
  <c r="P79" i="18"/>
  <c r="R75" i="18"/>
  <c r="Q72" i="18"/>
  <c r="P69" i="18"/>
  <c r="R65" i="18"/>
  <c r="Q62" i="18"/>
  <c r="P59" i="18"/>
  <c r="R55" i="18"/>
  <c r="Q52" i="18"/>
  <c r="P49" i="18"/>
  <c r="R45" i="18"/>
  <c r="Q42" i="18"/>
  <c r="P39" i="18"/>
  <c r="R35" i="18"/>
  <c r="Q32" i="18"/>
  <c r="P29" i="18"/>
  <c r="R25" i="18"/>
  <c r="Q22" i="18"/>
  <c r="P19" i="18"/>
  <c r="R15" i="18"/>
  <c r="O134" i="18"/>
  <c r="O124" i="18"/>
  <c r="O114" i="18"/>
  <c r="O104" i="18"/>
  <c r="O94" i="18"/>
  <c r="O84" i="18"/>
  <c r="O74" i="18"/>
  <c r="O64" i="18"/>
  <c r="O54" i="18"/>
  <c r="O44" i="18"/>
  <c r="O34" i="18"/>
  <c r="O24" i="18"/>
  <c r="Q135" i="18"/>
  <c r="P132" i="18"/>
  <c r="R128" i="18"/>
  <c r="Q125" i="18"/>
  <c r="P122" i="18"/>
  <c r="R118" i="18"/>
  <c r="Q115" i="18"/>
  <c r="P112" i="18"/>
  <c r="R108" i="18"/>
  <c r="Q105" i="18"/>
  <c r="P102" i="18"/>
  <c r="R98" i="18"/>
  <c r="Q95" i="18"/>
  <c r="P92" i="18"/>
  <c r="R88" i="18"/>
  <c r="Q85" i="18"/>
  <c r="P82" i="18"/>
  <c r="R78" i="18"/>
  <c r="Q75" i="18"/>
  <c r="P72" i="18"/>
  <c r="R68" i="18"/>
  <c r="Q65" i="18"/>
  <c r="P62" i="18"/>
  <c r="R58" i="18"/>
  <c r="Q55" i="18"/>
  <c r="P52" i="18"/>
  <c r="R48" i="18"/>
  <c r="Q45" i="18"/>
  <c r="P42" i="18"/>
  <c r="R38" i="18"/>
  <c r="Q35" i="18"/>
  <c r="P32" i="18"/>
  <c r="R28" i="18"/>
  <c r="Q25" i="18"/>
  <c r="P22" i="18"/>
  <c r="R18" i="18"/>
  <c r="B127" i="18"/>
  <c r="B117" i="18"/>
  <c r="B107" i="18"/>
  <c r="B97" i="18"/>
  <c r="B87" i="18"/>
  <c r="B77" i="18"/>
  <c r="B67" i="18"/>
  <c r="B57" i="18"/>
  <c r="B47" i="18"/>
  <c r="B37" i="18"/>
  <c r="B27" i="18"/>
  <c r="O15" i="17"/>
  <c r="S15" i="17" s="1"/>
  <c r="CA15" i="17"/>
  <c r="CB15" i="17" s="1"/>
  <c r="BR15" i="17"/>
  <c r="BT15" i="17"/>
  <c r="BX15" i="17"/>
  <c r="BY15" i="17" s="1"/>
  <c r="Y15" i="17"/>
  <c r="AC15" i="17" s="1"/>
  <c r="AU15" i="17"/>
  <c r="E15" i="17"/>
  <c r="I15" i="17" s="1"/>
  <c r="A16" i="17"/>
  <c r="AZ16" i="17" s="1"/>
  <c r="N15" i="17"/>
  <c r="D15" i="17"/>
  <c r="X15" i="17"/>
  <c r="P15" i="17" l="1"/>
  <c r="R15" i="17"/>
  <c r="CH143" i="21"/>
  <c r="CG143" i="21"/>
  <c r="AT145" i="21"/>
  <c r="A146" i="21"/>
  <c r="BT144" i="21"/>
  <c r="BU144" i="21" s="1"/>
  <c r="BX144" i="21"/>
  <c r="BY144" i="21" s="1"/>
  <c r="CA144" i="21"/>
  <c r="CB144" i="21" s="1"/>
  <c r="BR144" i="21"/>
  <c r="BS144" i="21" s="1"/>
  <c r="CD144" i="21" s="1"/>
  <c r="CE144" i="21" s="1"/>
  <c r="CF144" i="21" s="1"/>
  <c r="CH141" i="20"/>
  <c r="CG141" i="20"/>
  <c r="CA143" i="20"/>
  <c r="CB143" i="20" s="1"/>
  <c r="BX143" i="20"/>
  <c r="BY143" i="20" s="1"/>
  <c r="BT143" i="20"/>
  <c r="BU143" i="20" s="1"/>
  <c r="BR143" i="20"/>
  <c r="BS143" i="20" s="1"/>
  <c r="CD143" i="20" s="1"/>
  <c r="CE143" i="20" s="1"/>
  <c r="CF143" i="20" s="1"/>
  <c r="CD142" i="20"/>
  <c r="CE142" i="20" s="1"/>
  <c r="CF142" i="20" s="1"/>
  <c r="AT144" i="20"/>
  <c r="A145" i="20"/>
  <c r="T15" i="17"/>
  <c r="U15" i="17" s="1"/>
  <c r="J15" i="17"/>
  <c r="K15" i="17" s="1"/>
  <c r="BF16" i="17"/>
  <c r="AD4" i="17"/>
  <c r="AE4" i="17" s="1"/>
  <c r="AD15" i="17"/>
  <c r="AE15" i="17" s="1"/>
  <c r="Z15" i="17"/>
  <c r="AB15" i="17"/>
  <c r="F15" i="17"/>
  <c r="H15" i="17"/>
  <c r="A17" i="17"/>
  <c r="BF17" i="17" s="1"/>
  <c r="B16" i="17"/>
  <c r="AT16" i="17"/>
  <c r="BR16" i="17" s="1"/>
  <c r="BS16" i="17" s="1"/>
  <c r="AA15" i="17"/>
  <c r="V16" i="17"/>
  <c r="L16" i="17"/>
  <c r="G15" i="17"/>
  <c r="Q15" i="17"/>
  <c r="V17" i="17" l="1"/>
  <c r="Y17" i="17" s="1"/>
  <c r="B17" i="17"/>
  <c r="AM15" i="17"/>
  <c r="AN15" i="17" s="1"/>
  <c r="BP15" i="17" s="1"/>
  <c r="BU15" i="17" s="1"/>
  <c r="CK15" i="17" s="1"/>
  <c r="CH144" i="21"/>
  <c r="CG144" i="21"/>
  <c r="AT146" i="21"/>
  <c r="A147" i="21"/>
  <c r="CA145" i="21"/>
  <c r="CB145" i="21" s="1"/>
  <c r="BX145" i="21"/>
  <c r="BY145" i="21" s="1"/>
  <c r="BT145" i="21"/>
  <c r="BU145" i="21" s="1"/>
  <c r="BR145" i="21"/>
  <c r="BS145" i="21" s="1"/>
  <c r="CD145" i="21" s="1"/>
  <c r="CE145" i="21" s="1"/>
  <c r="CF145" i="21" s="1"/>
  <c r="CH142" i="20"/>
  <c r="CG142" i="20"/>
  <c r="AT145" i="20"/>
  <c r="A146" i="20"/>
  <c r="BT144" i="20"/>
  <c r="BU144" i="20" s="1"/>
  <c r="BX144" i="20"/>
  <c r="BY144" i="20" s="1"/>
  <c r="CA144" i="20"/>
  <c r="CB144" i="20" s="1"/>
  <c r="BR144" i="20"/>
  <c r="BS144" i="20" s="1"/>
  <c r="CD144" i="20" s="1"/>
  <c r="CE144" i="20" s="1"/>
  <c r="CF144" i="20" s="1"/>
  <c r="CH143" i="20"/>
  <c r="CG143" i="20"/>
  <c r="AL15" i="17"/>
  <c r="AH15" i="17"/>
  <c r="A18" i="17"/>
  <c r="BF18" i="17" s="1"/>
  <c r="L17" i="17"/>
  <c r="N17" i="17" s="1"/>
  <c r="T17" i="17" s="1"/>
  <c r="CA16" i="17"/>
  <c r="CB16" i="17" s="1"/>
  <c r="BT16" i="17"/>
  <c r="BX16" i="17"/>
  <c r="BY16" i="17" s="1"/>
  <c r="AT17" i="17"/>
  <c r="BR17" i="17" s="1"/>
  <c r="AZ17" i="17"/>
  <c r="AU16" i="17"/>
  <c r="AG15" i="17"/>
  <c r="AK15" i="17" s="1"/>
  <c r="O16" i="17"/>
  <c r="N16" i="17"/>
  <c r="T16" i="17" s="1"/>
  <c r="X17" i="17"/>
  <c r="AD17" i="17" s="1"/>
  <c r="E16" i="17"/>
  <c r="D16" i="17"/>
  <c r="J16" i="17" s="1"/>
  <c r="D17" i="17"/>
  <c r="J17" i="17" s="1"/>
  <c r="E17" i="17"/>
  <c r="Y16" i="17"/>
  <c r="X16" i="17"/>
  <c r="AD16" i="17" s="1"/>
  <c r="B18" i="17" l="1"/>
  <c r="L18" i="17"/>
  <c r="O18" i="17" s="1"/>
  <c r="CD16" i="17"/>
  <c r="CE16" i="17" s="1"/>
  <c r="CF16" i="17" s="1"/>
  <c r="CG16" i="17" s="1"/>
  <c r="CH16" i="17" s="1"/>
  <c r="O17" i="17"/>
  <c r="S17" i="17" s="1"/>
  <c r="AZ18" i="17"/>
  <c r="AT147" i="21"/>
  <c r="A148" i="21"/>
  <c r="BT146" i="21"/>
  <c r="BU146" i="21" s="1"/>
  <c r="BX146" i="21"/>
  <c r="BY146" i="21" s="1"/>
  <c r="CA146" i="21"/>
  <c r="CB146" i="21" s="1"/>
  <c r="BR146" i="21"/>
  <c r="BS146" i="21" s="1"/>
  <c r="CD146" i="21" s="1"/>
  <c r="CE146" i="21" s="1"/>
  <c r="CF146" i="21" s="1"/>
  <c r="CG145" i="21"/>
  <c r="CH145" i="21"/>
  <c r="AT146" i="20"/>
  <c r="A147" i="20"/>
  <c r="BR145" i="20"/>
  <c r="BS145" i="20" s="1"/>
  <c r="BX145" i="20"/>
  <c r="BY145" i="20" s="1"/>
  <c r="CA145" i="20"/>
  <c r="CB145" i="20" s="1"/>
  <c r="BT145" i="20"/>
  <c r="BU145" i="20" s="1"/>
  <c r="CH144" i="20"/>
  <c r="CG144" i="20"/>
  <c r="CL15" i="17"/>
  <c r="CU15" i="17"/>
  <c r="A19" i="17"/>
  <c r="BF19" i="17" s="1"/>
  <c r="AT18" i="17"/>
  <c r="BT18" i="17" s="1"/>
  <c r="V18" i="17"/>
  <c r="X18" i="17" s="1"/>
  <c r="AD18" i="17" s="1"/>
  <c r="BX17" i="17"/>
  <c r="BY17" i="17" s="1"/>
  <c r="CA17" i="17"/>
  <c r="CB17" i="17" s="1"/>
  <c r="BS17" i="17"/>
  <c r="BT17" i="17"/>
  <c r="AU17" i="17"/>
  <c r="AC17" i="17"/>
  <c r="AB17" i="17"/>
  <c r="Z17" i="17"/>
  <c r="Z16" i="17"/>
  <c r="AB16" i="17"/>
  <c r="AC16" i="17"/>
  <c r="U17" i="17"/>
  <c r="Q17" i="17"/>
  <c r="N18" i="17"/>
  <c r="T18" i="17" s="1"/>
  <c r="E18" i="17"/>
  <c r="D18" i="17"/>
  <c r="J18" i="17" s="1"/>
  <c r="F16" i="17"/>
  <c r="I16" i="17"/>
  <c r="H16" i="17"/>
  <c r="AA17" i="17"/>
  <c r="AE17" i="17"/>
  <c r="AA16" i="17"/>
  <c r="AE16" i="17"/>
  <c r="I17" i="17"/>
  <c r="H17" i="17"/>
  <c r="F17" i="17"/>
  <c r="K17" i="17"/>
  <c r="G17" i="17"/>
  <c r="Q16" i="17"/>
  <c r="U16" i="17"/>
  <c r="G16" i="17"/>
  <c r="AL16" i="17" s="1"/>
  <c r="K16" i="17"/>
  <c r="P16" i="17"/>
  <c r="S16" i="17"/>
  <c r="R16" i="17"/>
  <c r="AI15" i="17"/>
  <c r="AW15" i="17" s="1"/>
  <c r="P17" i="17" l="1"/>
  <c r="R17" i="17"/>
  <c r="AG17" i="17"/>
  <c r="AM17" i="17"/>
  <c r="AN17" i="17" s="1"/>
  <c r="BP17" i="17" s="1"/>
  <c r="BU17" i="17" s="1"/>
  <c r="CH146" i="21"/>
  <c r="CG146" i="21"/>
  <c r="AT148" i="21"/>
  <c r="A149" i="21"/>
  <c r="CA147" i="21"/>
  <c r="CB147" i="21" s="1"/>
  <c r="BT147" i="21"/>
  <c r="BU147" i="21" s="1"/>
  <c r="BX147" i="21"/>
  <c r="BY147" i="21" s="1"/>
  <c r="BR147" i="21"/>
  <c r="BS147" i="21" s="1"/>
  <c r="CD147" i="21" s="1"/>
  <c r="CE147" i="21" s="1"/>
  <c r="CF147" i="21" s="1"/>
  <c r="CD145" i="20"/>
  <c r="CE145" i="20" s="1"/>
  <c r="CF145" i="20" s="1"/>
  <c r="AT147" i="20"/>
  <c r="A148" i="20"/>
  <c r="BT146" i="20"/>
  <c r="BU146" i="20" s="1"/>
  <c r="CA146" i="20"/>
  <c r="CB146" i="20" s="1"/>
  <c r="BX146" i="20"/>
  <c r="BY146" i="20" s="1"/>
  <c r="BR146" i="20"/>
  <c r="BS146" i="20" s="1"/>
  <c r="CD146" i="20" s="1"/>
  <c r="CE146" i="20" s="1"/>
  <c r="CF146" i="20" s="1"/>
  <c r="Y18" i="17"/>
  <c r="AC18" i="17" s="1"/>
  <c r="V19" i="17"/>
  <c r="Y19" i="17" s="1"/>
  <c r="B19" i="17"/>
  <c r="E19" i="17" s="1"/>
  <c r="A20" i="17"/>
  <c r="B20" i="17" s="1"/>
  <c r="AT19" i="17"/>
  <c r="L19" i="17"/>
  <c r="N19" i="17" s="1"/>
  <c r="T19" i="17" s="1"/>
  <c r="AZ19" i="17"/>
  <c r="CD17" i="17"/>
  <c r="CE17" i="17" s="1"/>
  <c r="BR18" i="17"/>
  <c r="BS18" i="17" s="1"/>
  <c r="AU18" i="17"/>
  <c r="CA18" i="17"/>
  <c r="CB18" i="17" s="1"/>
  <c r="AL17" i="17"/>
  <c r="BX18" i="17"/>
  <c r="BY18" i="17" s="1"/>
  <c r="CJ16" i="17"/>
  <c r="CA19" i="17"/>
  <c r="CB19" i="17" s="1"/>
  <c r="AX15" i="17"/>
  <c r="AH16" i="17"/>
  <c r="H18" i="17"/>
  <c r="F18" i="17"/>
  <c r="I18" i="17"/>
  <c r="D19" i="17"/>
  <c r="J19" i="17" s="1"/>
  <c r="Q18" i="17"/>
  <c r="U18" i="17"/>
  <c r="G18" i="17"/>
  <c r="K18" i="17"/>
  <c r="AM16" i="17"/>
  <c r="R18" i="17"/>
  <c r="P18" i="17"/>
  <c r="S18" i="17"/>
  <c r="AJ15" i="17"/>
  <c r="AQ15" i="17"/>
  <c r="L20" i="17"/>
  <c r="AG16" i="17"/>
  <c r="AA18" i="17"/>
  <c r="AE18" i="17"/>
  <c r="AH17" i="17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5" i="5"/>
  <c r="I9" i="7"/>
  <c r="C115" i="12"/>
  <c r="B115" i="12"/>
  <c r="C114" i="12"/>
  <c r="Q114" i="12" s="1"/>
  <c r="B114" i="12"/>
  <c r="C113" i="12"/>
  <c r="B113" i="12"/>
  <c r="G112" i="12"/>
  <c r="C112" i="12"/>
  <c r="B112" i="12"/>
  <c r="C111" i="12"/>
  <c r="B111" i="12"/>
  <c r="G110" i="12"/>
  <c r="H110" i="12" s="1"/>
  <c r="D110" i="12"/>
  <c r="C110" i="12"/>
  <c r="M110" i="12" s="1"/>
  <c r="B110" i="12"/>
  <c r="Q109" i="12"/>
  <c r="G109" i="12"/>
  <c r="K109" i="12" s="1"/>
  <c r="E109" i="12"/>
  <c r="F109" i="12" s="1"/>
  <c r="D109" i="12"/>
  <c r="C109" i="12"/>
  <c r="J109" i="12" s="1"/>
  <c r="B109" i="12"/>
  <c r="B108" i="12"/>
  <c r="C108" i="12" s="1"/>
  <c r="Q107" i="12"/>
  <c r="M107" i="12"/>
  <c r="J107" i="12"/>
  <c r="G107" i="12"/>
  <c r="K107" i="12" s="1"/>
  <c r="E107" i="12"/>
  <c r="F107" i="12" s="1"/>
  <c r="D107" i="12"/>
  <c r="B107" i="12"/>
  <c r="C107" i="12" s="1"/>
  <c r="Q106" i="12"/>
  <c r="M106" i="12"/>
  <c r="J106" i="12"/>
  <c r="B106" i="12"/>
  <c r="C106" i="12" s="1"/>
  <c r="G106" i="12" s="1"/>
  <c r="K106" i="12" s="1"/>
  <c r="Q105" i="12"/>
  <c r="M105" i="12"/>
  <c r="B105" i="12"/>
  <c r="C105" i="12" s="1"/>
  <c r="M104" i="12"/>
  <c r="E104" i="12"/>
  <c r="F104" i="12" s="1"/>
  <c r="C104" i="12"/>
  <c r="B104" i="12"/>
  <c r="B103" i="12"/>
  <c r="C103" i="12" s="1"/>
  <c r="J102" i="12"/>
  <c r="G102" i="12"/>
  <c r="C102" i="12"/>
  <c r="B102" i="12"/>
  <c r="J101" i="12"/>
  <c r="G101" i="12"/>
  <c r="D101" i="12"/>
  <c r="C101" i="12"/>
  <c r="B101" i="12"/>
  <c r="C100" i="12"/>
  <c r="B100" i="12"/>
  <c r="C99" i="12"/>
  <c r="B99" i="12"/>
  <c r="M98" i="12"/>
  <c r="G98" i="12"/>
  <c r="K98" i="12" s="1"/>
  <c r="E98" i="12"/>
  <c r="F98" i="12" s="1"/>
  <c r="D98" i="12"/>
  <c r="B98" i="12"/>
  <c r="C98" i="12" s="1"/>
  <c r="Q98" i="12" s="1"/>
  <c r="D97" i="12"/>
  <c r="B97" i="12"/>
  <c r="C97" i="12" s="1"/>
  <c r="B96" i="12"/>
  <c r="C96" i="12" s="1"/>
  <c r="M95" i="12"/>
  <c r="C95" i="12"/>
  <c r="B95" i="12"/>
  <c r="J94" i="12"/>
  <c r="G94" i="12"/>
  <c r="H94" i="12" s="1"/>
  <c r="B94" i="12"/>
  <c r="C94" i="12" s="1"/>
  <c r="Q93" i="12"/>
  <c r="M93" i="12"/>
  <c r="B93" i="12"/>
  <c r="C93" i="12" s="1"/>
  <c r="B92" i="12"/>
  <c r="C92" i="12" s="1"/>
  <c r="B91" i="12"/>
  <c r="C91" i="12" s="1"/>
  <c r="J90" i="12"/>
  <c r="G90" i="12"/>
  <c r="C90" i="12"/>
  <c r="M90" i="12" s="1"/>
  <c r="B90" i="12"/>
  <c r="B89" i="12"/>
  <c r="C89" i="12" s="1"/>
  <c r="B88" i="12"/>
  <c r="C88" i="12" s="1"/>
  <c r="Q87" i="12"/>
  <c r="J87" i="12"/>
  <c r="G87" i="12"/>
  <c r="K87" i="12" s="1"/>
  <c r="F87" i="12"/>
  <c r="E87" i="12"/>
  <c r="D87" i="12"/>
  <c r="B87" i="12"/>
  <c r="C87" i="12" s="1"/>
  <c r="M86" i="12"/>
  <c r="J86" i="12"/>
  <c r="D86" i="12"/>
  <c r="C86" i="12"/>
  <c r="B86" i="12"/>
  <c r="Q85" i="12"/>
  <c r="J85" i="12"/>
  <c r="E85" i="12"/>
  <c r="F85" i="12" s="1"/>
  <c r="C85" i="12"/>
  <c r="B85" i="12"/>
  <c r="Q84" i="12"/>
  <c r="M84" i="12"/>
  <c r="J84" i="12"/>
  <c r="C84" i="12"/>
  <c r="B84" i="12"/>
  <c r="B83" i="12"/>
  <c r="C83" i="12" s="1"/>
  <c r="B82" i="12"/>
  <c r="C82" i="12" s="1"/>
  <c r="B81" i="12"/>
  <c r="C81" i="12" s="1"/>
  <c r="Q80" i="12"/>
  <c r="F80" i="12"/>
  <c r="E80" i="12"/>
  <c r="C80" i="12"/>
  <c r="B80" i="12"/>
  <c r="G79" i="12"/>
  <c r="B79" i="12"/>
  <c r="C79" i="12" s="1"/>
  <c r="C78" i="12"/>
  <c r="B78" i="12"/>
  <c r="B77" i="12"/>
  <c r="C77" i="12" s="1"/>
  <c r="M77" i="12" s="1"/>
  <c r="Q76" i="12"/>
  <c r="G76" i="12"/>
  <c r="K76" i="12" s="1"/>
  <c r="E76" i="12"/>
  <c r="F76" i="12" s="1"/>
  <c r="C76" i="12"/>
  <c r="B76" i="12"/>
  <c r="M75" i="12"/>
  <c r="J75" i="12"/>
  <c r="B75" i="12"/>
  <c r="C75" i="12" s="1"/>
  <c r="Q74" i="12"/>
  <c r="J74" i="12"/>
  <c r="G74" i="12"/>
  <c r="K74" i="12" s="1"/>
  <c r="B74" i="12"/>
  <c r="C74" i="12" s="1"/>
  <c r="B73" i="12"/>
  <c r="C73" i="12" s="1"/>
  <c r="C72" i="12"/>
  <c r="B72" i="12"/>
  <c r="B71" i="12"/>
  <c r="C71" i="12" s="1"/>
  <c r="Q70" i="12"/>
  <c r="J70" i="12"/>
  <c r="G70" i="12"/>
  <c r="R70" i="12" s="1"/>
  <c r="S70" i="12" s="1"/>
  <c r="T70" i="12" s="1"/>
  <c r="F70" i="12"/>
  <c r="E70" i="12"/>
  <c r="D70" i="12"/>
  <c r="C70" i="12"/>
  <c r="M70" i="12" s="1"/>
  <c r="B70" i="12"/>
  <c r="M69" i="12"/>
  <c r="F69" i="12"/>
  <c r="E69" i="12"/>
  <c r="C69" i="12"/>
  <c r="B69" i="12"/>
  <c r="M68" i="12"/>
  <c r="J68" i="12"/>
  <c r="G68" i="12"/>
  <c r="L68" i="12" s="1"/>
  <c r="E68" i="12"/>
  <c r="F68" i="12" s="1"/>
  <c r="B68" i="12"/>
  <c r="C68" i="12" s="1"/>
  <c r="Q67" i="12"/>
  <c r="M67" i="12"/>
  <c r="G67" i="12"/>
  <c r="D67" i="12"/>
  <c r="B67" i="12"/>
  <c r="C67" i="12" s="1"/>
  <c r="J67" i="12" s="1"/>
  <c r="M66" i="12"/>
  <c r="J66" i="12"/>
  <c r="B66" i="12"/>
  <c r="C66" i="12" s="1"/>
  <c r="B65" i="12"/>
  <c r="C65" i="12" s="1"/>
  <c r="B64" i="12"/>
  <c r="C64" i="12" s="1"/>
  <c r="B63" i="12"/>
  <c r="C63" i="12" s="1"/>
  <c r="Q62" i="12"/>
  <c r="J62" i="12"/>
  <c r="E62" i="12"/>
  <c r="F62" i="12" s="1"/>
  <c r="D62" i="12"/>
  <c r="C62" i="12"/>
  <c r="B62" i="12"/>
  <c r="J61" i="12"/>
  <c r="G61" i="12"/>
  <c r="B61" i="12"/>
  <c r="C61" i="12" s="1"/>
  <c r="J60" i="12"/>
  <c r="G60" i="12"/>
  <c r="K60" i="12" s="1"/>
  <c r="E60" i="12"/>
  <c r="F60" i="12" s="1"/>
  <c r="C60" i="12"/>
  <c r="Q60" i="12" s="1"/>
  <c r="B60" i="12"/>
  <c r="B59" i="12"/>
  <c r="C59" i="12" s="1"/>
  <c r="B58" i="12"/>
  <c r="C58" i="12" s="1"/>
  <c r="B57" i="12"/>
  <c r="C57" i="12" s="1"/>
  <c r="B56" i="12"/>
  <c r="C56" i="12" s="1"/>
  <c r="B55" i="12"/>
  <c r="C55" i="12" s="1"/>
  <c r="J54" i="12"/>
  <c r="E54" i="12"/>
  <c r="F54" i="12" s="1"/>
  <c r="D54" i="12"/>
  <c r="C54" i="12"/>
  <c r="B54" i="12"/>
  <c r="M53" i="12"/>
  <c r="B53" i="12"/>
  <c r="C53" i="12" s="1"/>
  <c r="J53" i="12" s="1"/>
  <c r="B52" i="12"/>
  <c r="C52" i="12" s="1"/>
  <c r="J51" i="12"/>
  <c r="G51" i="12"/>
  <c r="F51" i="12"/>
  <c r="E51" i="12"/>
  <c r="B51" i="12"/>
  <c r="C51" i="12" s="1"/>
  <c r="M51" i="12" s="1"/>
  <c r="M50" i="12"/>
  <c r="C50" i="12"/>
  <c r="G50" i="12" s="1"/>
  <c r="B50" i="12"/>
  <c r="Q49" i="12"/>
  <c r="J49" i="12"/>
  <c r="E49" i="12"/>
  <c r="F49" i="12" s="1"/>
  <c r="D49" i="12"/>
  <c r="C49" i="12"/>
  <c r="G49" i="12" s="1"/>
  <c r="K49" i="12" s="1"/>
  <c r="B49" i="12"/>
  <c r="M48" i="12"/>
  <c r="C48" i="12"/>
  <c r="D48" i="12" s="1"/>
  <c r="B48" i="12"/>
  <c r="B47" i="12"/>
  <c r="C47" i="12" s="1"/>
  <c r="M46" i="12"/>
  <c r="B46" i="12"/>
  <c r="C46" i="12" s="1"/>
  <c r="B45" i="12"/>
  <c r="C45" i="12" s="1"/>
  <c r="C44" i="12"/>
  <c r="B44" i="12"/>
  <c r="B43" i="12"/>
  <c r="C43" i="12" s="1"/>
  <c r="C42" i="12"/>
  <c r="B42" i="12"/>
  <c r="M41" i="12"/>
  <c r="J41" i="12"/>
  <c r="B41" i="12"/>
  <c r="C41" i="12" s="1"/>
  <c r="G41" i="12" s="1"/>
  <c r="K41" i="12" s="1"/>
  <c r="Q40" i="12"/>
  <c r="J40" i="12"/>
  <c r="G40" i="12"/>
  <c r="K40" i="12" s="1"/>
  <c r="E40" i="12"/>
  <c r="F40" i="12" s="1"/>
  <c r="D40" i="12"/>
  <c r="C40" i="12"/>
  <c r="M40" i="12" s="1"/>
  <c r="B40" i="12"/>
  <c r="B39" i="12"/>
  <c r="C39" i="12" s="1"/>
  <c r="J38" i="12"/>
  <c r="G38" i="12"/>
  <c r="K38" i="12" s="1"/>
  <c r="E38" i="12"/>
  <c r="F38" i="12" s="1"/>
  <c r="C38" i="12"/>
  <c r="D38" i="12" s="1"/>
  <c r="B38" i="12"/>
  <c r="M37" i="12"/>
  <c r="C37" i="12"/>
  <c r="J37" i="12" s="1"/>
  <c r="B37" i="12"/>
  <c r="Q36" i="12"/>
  <c r="J36" i="12"/>
  <c r="G36" i="12"/>
  <c r="H36" i="12" s="1"/>
  <c r="F36" i="12"/>
  <c r="E36" i="12"/>
  <c r="D36" i="12"/>
  <c r="C36" i="12"/>
  <c r="M36" i="12" s="1"/>
  <c r="B36" i="12"/>
  <c r="B35" i="12"/>
  <c r="C35" i="12" s="1"/>
  <c r="J34" i="12"/>
  <c r="C34" i="12"/>
  <c r="B34" i="12"/>
  <c r="Q33" i="12"/>
  <c r="J33" i="12"/>
  <c r="G33" i="12"/>
  <c r="K33" i="12" s="1"/>
  <c r="E33" i="12"/>
  <c r="F33" i="12" s="1"/>
  <c r="D33" i="12"/>
  <c r="C33" i="12"/>
  <c r="M33" i="12" s="1"/>
  <c r="B33" i="12"/>
  <c r="B32" i="12"/>
  <c r="C32" i="12" s="1"/>
  <c r="B31" i="12"/>
  <c r="C31" i="12" s="1"/>
  <c r="B30" i="12"/>
  <c r="C30" i="12" s="1"/>
  <c r="C29" i="12"/>
  <c r="B29" i="12"/>
  <c r="C28" i="12"/>
  <c r="G28" i="12" s="1"/>
  <c r="H28" i="12" s="1"/>
  <c r="B28" i="12"/>
  <c r="B27" i="12"/>
  <c r="C27" i="12" s="1"/>
  <c r="Q26" i="12"/>
  <c r="J26" i="12"/>
  <c r="G26" i="12"/>
  <c r="K26" i="12" s="1"/>
  <c r="E26" i="12"/>
  <c r="F26" i="12" s="1"/>
  <c r="D26" i="12"/>
  <c r="C26" i="12"/>
  <c r="M26" i="12" s="1"/>
  <c r="B26" i="12"/>
  <c r="B25" i="12"/>
  <c r="C25" i="12" s="1"/>
  <c r="J24" i="12"/>
  <c r="C24" i="12"/>
  <c r="B24" i="12"/>
  <c r="Q23" i="12"/>
  <c r="J23" i="12"/>
  <c r="G23" i="12"/>
  <c r="K23" i="12" s="1"/>
  <c r="F23" i="12"/>
  <c r="E23" i="12"/>
  <c r="D23" i="12"/>
  <c r="C23" i="12"/>
  <c r="M23" i="12" s="1"/>
  <c r="B23" i="12"/>
  <c r="B22" i="12"/>
  <c r="C22" i="12" s="1"/>
  <c r="M21" i="12"/>
  <c r="J21" i="12"/>
  <c r="B21" i="12"/>
  <c r="C21" i="12" s="1"/>
  <c r="B20" i="12"/>
  <c r="C20" i="12" s="1"/>
  <c r="C19" i="12"/>
  <c r="B19" i="12"/>
  <c r="D18" i="12"/>
  <c r="C18" i="12"/>
  <c r="B18" i="12"/>
  <c r="J17" i="12"/>
  <c r="G17" i="12"/>
  <c r="K17" i="12" s="1"/>
  <c r="B17" i="12"/>
  <c r="C17" i="12" s="1"/>
  <c r="Q16" i="12"/>
  <c r="J16" i="12"/>
  <c r="G16" i="12"/>
  <c r="K16" i="12" s="1"/>
  <c r="F16" i="12"/>
  <c r="E16" i="12"/>
  <c r="D16" i="12"/>
  <c r="C16" i="12"/>
  <c r="M16" i="12" s="1"/>
  <c r="B16" i="12"/>
  <c r="B15" i="12"/>
  <c r="C15" i="12" s="1"/>
  <c r="F8" i="12"/>
  <c r="I7" i="12"/>
  <c r="I8" i="12" s="1"/>
  <c r="L6" i="12"/>
  <c r="C6" i="12"/>
  <c r="L5" i="12"/>
  <c r="BB4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U45" i="10"/>
  <c r="AX45" i="10" s="1"/>
  <c r="AV45" i="10"/>
  <c r="AW45" i="10"/>
  <c r="AU46" i="10"/>
  <c r="AX46" i="10" s="1"/>
  <c r="AV46" i="10"/>
  <c r="AW46" i="10"/>
  <c r="AU47" i="10"/>
  <c r="AX47" i="10" s="1"/>
  <c r="AV47" i="10"/>
  <c r="AW47" i="10"/>
  <c r="AU48" i="10"/>
  <c r="AX48" i="10" s="1"/>
  <c r="AV48" i="10"/>
  <c r="AW48" i="10"/>
  <c r="AU49" i="10"/>
  <c r="AX49" i="10" s="1"/>
  <c r="AV49" i="10"/>
  <c r="AW49" i="10"/>
  <c r="AU50" i="10"/>
  <c r="AX50" i="10" s="1"/>
  <c r="AV50" i="10"/>
  <c r="AW50" i="10"/>
  <c r="AU51" i="10"/>
  <c r="AX51" i="10" s="1"/>
  <c r="AV51" i="10"/>
  <c r="AW51" i="10"/>
  <c r="AU52" i="10"/>
  <c r="AX52" i="10" s="1"/>
  <c r="AV52" i="10"/>
  <c r="AW52" i="10"/>
  <c r="AU53" i="10"/>
  <c r="AX53" i="10" s="1"/>
  <c r="AV53" i="10"/>
  <c r="AW53" i="10"/>
  <c r="AU54" i="10"/>
  <c r="AX54" i="10" s="1"/>
  <c r="AV54" i="10"/>
  <c r="AW54" i="10"/>
  <c r="AU55" i="10"/>
  <c r="AX55" i="10" s="1"/>
  <c r="AV55" i="10"/>
  <c r="AW55" i="10"/>
  <c r="AU56" i="10"/>
  <c r="AX56" i="10" s="1"/>
  <c r="AV56" i="10"/>
  <c r="AW56" i="10"/>
  <c r="AU57" i="10"/>
  <c r="AX57" i="10" s="1"/>
  <c r="AV57" i="10"/>
  <c r="AW57" i="10"/>
  <c r="AU58" i="10"/>
  <c r="AX58" i="10" s="1"/>
  <c r="AV58" i="10"/>
  <c r="AW58" i="10"/>
  <c r="AU59" i="10"/>
  <c r="AX59" i="10" s="1"/>
  <c r="AV59" i="10"/>
  <c r="AW59" i="10"/>
  <c r="AU60" i="10"/>
  <c r="AX60" i="10" s="1"/>
  <c r="AV60" i="10"/>
  <c r="AW60" i="10"/>
  <c r="AU61" i="10"/>
  <c r="AX61" i="10" s="1"/>
  <c r="AV61" i="10"/>
  <c r="AW61" i="10"/>
  <c r="AU62" i="10"/>
  <c r="AX62" i="10" s="1"/>
  <c r="AV62" i="10"/>
  <c r="AW62" i="10"/>
  <c r="AU63" i="10"/>
  <c r="AX63" i="10" s="1"/>
  <c r="AV63" i="10"/>
  <c r="AW63" i="10"/>
  <c r="AU64" i="10"/>
  <c r="AX64" i="10" s="1"/>
  <c r="AV64" i="10"/>
  <c r="AW64" i="10"/>
  <c r="AU65" i="10"/>
  <c r="AX65" i="10" s="1"/>
  <c r="AV65" i="10"/>
  <c r="AW65" i="10"/>
  <c r="AU66" i="10"/>
  <c r="AX66" i="10" s="1"/>
  <c r="AV66" i="10"/>
  <c r="AW66" i="10"/>
  <c r="AU67" i="10"/>
  <c r="AX67" i="10" s="1"/>
  <c r="AV67" i="10"/>
  <c r="AW67" i="10"/>
  <c r="AU68" i="10"/>
  <c r="AX68" i="10" s="1"/>
  <c r="AV68" i="10"/>
  <c r="AW68" i="10"/>
  <c r="AU69" i="10"/>
  <c r="AX69" i="10" s="1"/>
  <c r="AV69" i="10"/>
  <c r="AW69" i="10"/>
  <c r="AU70" i="10"/>
  <c r="AX70" i="10" s="1"/>
  <c r="AV70" i="10"/>
  <c r="AW70" i="10"/>
  <c r="AU71" i="10"/>
  <c r="AX71" i="10" s="1"/>
  <c r="AV71" i="10"/>
  <c r="AW71" i="10"/>
  <c r="AU72" i="10"/>
  <c r="AX72" i="10" s="1"/>
  <c r="AV72" i="10"/>
  <c r="AW72" i="10"/>
  <c r="AU73" i="10"/>
  <c r="AX73" i="10" s="1"/>
  <c r="AV73" i="10"/>
  <c r="AW73" i="10"/>
  <c r="AU74" i="10"/>
  <c r="AX74" i="10" s="1"/>
  <c r="AV74" i="10"/>
  <c r="AW74" i="10"/>
  <c r="AU75" i="10"/>
  <c r="AX75" i="10" s="1"/>
  <c r="AV75" i="10"/>
  <c r="AW75" i="10"/>
  <c r="AU76" i="10"/>
  <c r="AX76" i="10" s="1"/>
  <c r="AV76" i="10"/>
  <c r="AW76" i="10"/>
  <c r="AU77" i="10"/>
  <c r="AX77" i="10" s="1"/>
  <c r="AV77" i="10"/>
  <c r="AW77" i="10"/>
  <c r="AU78" i="10"/>
  <c r="AX78" i="10" s="1"/>
  <c r="AV78" i="10"/>
  <c r="AW78" i="10"/>
  <c r="AU79" i="10"/>
  <c r="AX79" i="10" s="1"/>
  <c r="AV79" i="10"/>
  <c r="AW79" i="10"/>
  <c r="AU80" i="10"/>
  <c r="AX80" i="10" s="1"/>
  <c r="AV80" i="10"/>
  <c r="AW80" i="10"/>
  <c r="AU81" i="10"/>
  <c r="AX81" i="10" s="1"/>
  <c r="AV81" i="10"/>
  <c r="AW81" i="10"/>
  <c r="AU82" i="10"/>
  <c r="AX82" i="10" s="1"/>
  <c r="AV82" i="10"/>
  <c r="AW82" i="10"/>
  <c r="AU83" i="10"/>
  <c r="AX83" i="10" s="1"/>
  <c r="AV83" i="10"/>
  <c r="AW83" i="10"/>
  <c r="AR74" i="10"/>
  <c r="AR75" i="10"/>
  <c r="AR65" i="10"/>
  <c r="AR55" i="10"/>
  <c r="AR25" i="10"/>
  <c r="AR45" i="10"/>
  <c r="AR83" i="10"/>
  <c r="AR82" i="10"/>
  <c r="AR81" i="10"/>
  <c r="AR80" i="10"/>
  <c r="AR79" i="10"/>
  <c r="AR78" i="10"/>
  <c r="AR77" i="10"/>
  <c r="AR76" i="10"/>
  <c r="AR73" i="10"/>
  <c r="AR72" i="10"/>
  <c r="AR71" i="10"/>
  <c r="AR70" i="10"/>
  <c r="AR69" i="10"/>
  <c r="AR68" i="10"/>
  <c r="AR67" i="10"/>
  <c r="AR66" i="10"/>
  <c r="AR64" i="10"/>
  <c r="AR63" i="10"/>
  <c r="AR62" i="10"/>
  <c r="AR61" i="10"/>
  <c r="AR60" i="10"/>
  <c r="AR59" i="10"/>
  <c r="AR58" i="10"/>
  <c r="AR57" i="10"/>
  <c r="AR56" i="10"/>
  <c r="AR54" i="10"/>
  <c r="AR53" i="10"/>
  <c r="AR52" i="10"/>
  <c r="AR51" i="10"/>
  <c r="AR50" i="10"/>
  <c r="AR49" i="10"/>
  <c r="AR48" i="10"/>
  <c r="AR47" i="10"/>
  <c r="AR46" i="10"/>
  <c r="AR44" i="10"/>
  <c r="AR43" i="10"/>
  <c r="AR42" i="10"/>
  <c r="AR41" i="10"/>
  <c r="AR40" i="10"/>
  <c r="AR39" i="10"/>
  <c r="AR38" i="10"/>
  <c r="AR37" i="10"/>
  <c r="AR36" i="10"/>
  <c r="AR35" i="10"/>
  <c r="AR34" i="10"/>
  <c r="AR33" i="10"/>
  <c r="AR32" i="10"/>
  <c r="AR31" i="10"/>
  <c r="AR30" i="10"/>
  <c r="AR29" i="10"/>
  <c r="AR28" i="10"/>
  <c r="AR27" i="10"/>
  <c r="AR26" i="10"/>
  <c r="BA20" i="10"/>
  <c r="BC20" i="10" s="1"/>
  <c r="BD20" i="10" s="1"/>
  <c r="BE20" i="10" s="1"/>
  <c r="AQ103" i="10"/>
  <c r="AQ95" i="10"/>
  <c r="AQ96" i="10"/>
  <c r="AQ97" i="10"/>
  <c r="AQ98" i="10"/>
  <c r="AQ99" i="10"/>
  <c r="AQ100" i="10"/>
  <c r="AQ101" i="10"/>
  <c r="AQ88" i="10"/>
  <c r="AQ75" i="10"/>
  <c r="AQ76" i="10"/>
  <c r="AQ77" i="10"/>
  <c r="AQ78" i="10"/>
  <c r="AQ79" i="10"/>
  <c r="AQ80" i="10"/>
  <c r="AQ82" i="10"/>
  <c r="AQ66" i="10"/>
  <c r="AQ69" i="10"/>
  <c r="AQ57" i="10"/>
  <c r="AQ58" i="10"/>
  <c r="AQ59" i="10"/>
  <c r="AQ60" i="10"/>
  <c r="AQ61" i="10"/>
  <c r="AQ62" i="10"/>
  <c r="AQ64" i="10"/>
  <c r="AQ47" i="10"/>
  <c r="AQ50" i="10"/>
  <c r="AQ18" i="10"/>
  <c r="BE15" i="10"/>
  <c r="BB118" i="10"/>
  <c r="BD103" i="10"/>
  <c r="BE103" i="10" s="1"/>
  <c r="BD102" i="10"/>
  <c r="BE102" i="10" s="1"/>
  <c r="BD98" i="10"/>
  <c r="BE98" i="10" s="1"/>
  <c r="BD94" i="10"/>
  <c r="BE94" i="10" s="1"/>
  <c r="BA69" i="10"/>
  <c r="BC69" i="10" s="1"/>
  <c r="BD69" i="10" s="1"/>
  <c r="BE69" i="10" s="1"/>
  <c r="BD64" i="10"/>
  <c r="BE64" i="10" s="1"/>
  <c r="BD55" i="10"/>
  <c r="BE55" i="10" s="1"/>
  <c r="BA103" i="10"/>
  <c r="BC103" i="10" s="1"/>
  <c r="AQ104" i="10" s="1"/>
  <c r="BA108" i="10"/>
  <c r="BC108" i="10" s="1"/>
  <c r="BA98" i="10"/>
  <c r="BC98" i="10" s="1"/>
  <c r="BA112" i="10"/>
  <c r="BB119" i="10" s="1"/>
  <c r="BA102" i="10"/>
  <c r="BC102" i="10" s="1"/>
  <c r="BA94" i="10"/>
  <c r="BC94" i="10" s="1"/>
  <c r="AQ102" i="10" s="1"/>
  <c r="BA93" i="10"/>
  <c r="BC93" i="10" s="1"/>
  <c r="BC83" i="10"/>
  <c r="BD83" i="10" s="1"/>
  <c r="BE83" i="10" s="1"/>
  <c r="BA83" i="10"/>
  <c r="BB83" i="10" s="1"/>
  <c r="BA84" i="10"/>
  <c r="BC84" i="10" s="1"/>
  <c r="AQ93" i="10" s="1"/>
  <c r="BA79" i="10"/>
  <c r="BC79" i="10" s="1"/>
  <c r="BA73" i="10"/>
  <c r="BC73" i="10" s="1"/>
  <c r="BD73" i="10" s="1"/>
  <c r="BE73" i="10" s="1"/>
  <c r="BA74" i="10"/>
  <c r="BC74" i="10" s="1"/>
  <c r="AQ83" i="10" s="1"/>
  <c r="BA65" i="10"/>
  <c r="BC65" i="10" s="1"/>
  <c r="AQ65" i="10" s="1"/>
  <c r="BA24" i="10"/>
  <c r="BC24" i="10" s="1"/>
  <c r="BD24" i="10" s="1"/>
  <c r="BE24" i="10" s="1"/>
  <c r="BB15" i="10"/>
  <c r="BA44" i="10"/>
  <c r="BC44" i="10" s="1"/>
  <c r="BA54" i="10"/>
  <c r="BC54" i="10" s="1"/>
  <c r="BA49" i="10"/>
  <c r="BC49" i="10" s="1"/>
  <c r="BA64" i="10"/>
  <c r="BC64" i="10" s="1"/>
  <c r="BA59" i="10"/>
  <c r="BC59" i="10" s="1"/>
  <c r="BD59" i="10" s="1"/>
  <c r="BE59" i="10" s="1"/>
  <c r="BA55" i="10"/>
  <c r="BC55" i="10" s="1"/>
  <c r="AQ55" i="10" s="1"/>
  <c r="BA45" i="10"/>
  <c r="BC45" i="10" s="1"/>
  <c r="AQ45" i="10" s="1"/>
  <c r="BA36" i="10"/>
  <c r="BC36" i="10" s="1"/>
  <c r="BA25" i="10"/>
  <c r="BB25" i="10" s="1"/>
  <c r="AO16" i="10"/>
  <c r="AQ16" i="10" s="1"/>
  <c r="AO17" i="10"/>
  <c r="AQ17" i="10" s="1"/>
  <c r="AO18" i="10"/>
  <c r="AO19" i="10"/>
  <c r="AQ19" i="10" s="1"/>
  <c r="AO20" i="10"/>
  <c r="AQ20" i="10" s="1"/>
  <c r="AO21" i="10"/>
  <c r="AQ21" i="10" s="1"/>
  <c r="AO22" i="10"/>
  <c r="AQ22" i="10" s="1"/>
  <c r="AO23" i="10"/>
  <c r="AQ23" i="10" s="1"/>
  <c r="AO24" i="10"/>
  <c r="AQ24" i="10" s="1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H115" i="10"/>
  <c r="AF115" i="10"/>
  <c r="B115" i="10"/>
  <c r="C115" i="10" s="1"/>
  <c r="AH114" i="10"/>
  <c r="AF114" i="10"/>
  <c r="B114" i="10"/>
  <c r="C114" i="10" s="1"/>
  <c r="AH113" i="10"/>
  <c r="AF113" i="10"/>
  <c r="B113" i="10"/>
  <c r="C113" i="10" s="1"/>
  <c r="AI112" i="10"/>
  <c r="AH112" i="10"/>
  <c r="AF112" i="10"/>
  <c r="E112" i="10"/>
  <c r="F112" i="10" s="1"/>
  <c r="B112" i="10"/>
  <c r="C112" i="10" s="1"/>
  <c r="AJ111" i="10"/>
  <c r="AL111" i="10" s="1"/>
  <c r="AI111" i="10"/>
  <c r="AH111" i="10"/>
  <c r="AF111" i="10"/>
  <c r="B111" i="10"/>
  <c r="C111" i="10" s="1"/>
  <c r="D111" i="10" s="1"/>
  <c r="AH110" i="10"/>
  <c r="AF110" i="10"/>
  <c r="B110" i="10"/>
  <c r="C110" i="10" s="1"/>
  <c r="AH109" i="10"/>
  <c r="AF109" i="10"/>
  <c r="B109" i="10"/>
  <c r="C109" i="10" s="1"/>
  <c r="AH108" i="10"/>
  <c r="AF108" i="10"/>
  <c r="B108" i="10"/>
  <c r="C108" i="10" s="1"/>
  <c r="AH107" i="10"/>
  <c r="AF107" i="10"/>
  <c r="C107" i="10"/>
  <c r="B107" i="10"/>
  <c r="AH106" i="10"/>
  <c r="AF106" i="10"/>
  <c r="B106" i="10"/>
  <c r="C106" i="10" s="1"/>
  <c r="AH105" i="10"/>
  <c r="AF105" i="10"/>
  <c r="B105" i="10"/>
  <c r="C105" i="10" s="1"/>
  <c r="AH104" i="10"/>
  <c r="AF104" i="10"/>
  <c r="B104" i="10"/>
  <c r="C104" i="10" s="1"/>
  <c r="AH103" i="10"/>
  <c r="AF103" i="10"/>
  <c r="C103" i="10"/>
  <c r="B103" i="10"/>
  <c r="AH102" i="10"/>
  <c r="AF102" i="10"/>
  <c r="B102" i="10"/>
  <c r="C102" i="10" s="1"/>
  <c r="AH101" i="10"/>
  <c r="AF101" i="10"/>
  <c r="B101" i="10"/>
  <c r="C101" i="10" s="1"/>
  <c r="AH100" i="10"/>
  <c r="AF100" i="10"/>
  <c r="B100" i="10"/>
  <c r="C100" i="10" s="1"/>
  <c r="AH99" i="10"/>
  <c r="AF99" i="10"/>
  <c r="E99" i="10"/>
  <c r="F99" i="10" s="1"/>
  <c r="D99" i="10"/>
  <c r="C99" i="10"/>
  <c r="B99" i="10"/>
  <c r="AH98" i="10"/>
  <c r="AF98" i="10"/>
  <c r="B98" i="10"/>
  <c r="C98" i="10" s="1"/>
  <c r="AH97" i="10"/>
  <c r="AF97" i="10"/>
  <c r="B97" i="10"/>
  <c r="C97" i="10" s="1"/>
  <c r="AH96" i="10"/>
  <c r="AF96" i="10"/>
  <c r="B96" i="10"/>
  <c r="C96" i="10" s="1"/>
  <c r="AH95" i="10"/>
  <c r="AF95" i="10"/>
  <c r="B95" i="10"/>
  <c r="C95" i="10" s="1"/>
  <c r="AH94" i="10"/>
  <c r="AF94" i="10"/>
  <c r="B94" i="10"/>
  <c r="C94" i="10" s="1"/>
  <c r="AH93" i="10"/>
  <c r="AF93" i="10"/>
  <c r="B93" i="10"/>
  <c r="C93" i="10" s="1"/>
  <c r="AH92" i="10"/>
  <c r="AF92" i="10"/>
  <c r="B92" i="10"/>
  <c r="C92" i="10" s="1"/>
  <c r="AH91" i="10"/>
  <c r="AF91" i="10"/>
  <c r="B91" i="10"/>
  <c r="C91" i="10" s="1"/>
  <c r="AI90" i="10"/>
  <c r="AH90" i="10"/>
  <c r="AF90" i="10"/>
  <c r="C90" i="10"/>
  <c r="B90" i="10"/>
  <c r="AH89" i="10"/>
  <c r="AF89" i="10"/>
  <c r="C89" i="10"/>
  <c r="B89" i="10"/>
  <c r="AH88" i="10"/>
  <c r="AF88" i="10"/>
  <c r="B88" i="10"/>
  <c r="C88" i="10" s="1"/>
  <c r="AH87" i="10"/>
  <c r="AF87" i="10"/>
  <c r="B87" i="10"/>
  <c r="C87" i="10" s="1"/>
  <c r="AH86" i="10"/>
  <c r="AF86" i="10"/>
  <c r="E86" i="10"/>
  <c r="F86" i="10" s="1"/>
  <c r="C86" i="10"/>
  <c r="B86" i="10"/>
  <c r="AH85" i="10"/>
  <c r="AF85" i="10"/>
  <c r="B85" i="10"/>
  <c r="C85" i="10" s="1"/>
  <c r="AH84" i="10"/>
  <c r="AF84" i="10"/>
  <c r="B84" i="10"/>
  <c r="C84" i="10" s="1"/>
  <c r="AH83" i="10"/>
  <c r="AF83" i="10"/>
  <c r="E83" i="10"/>
  <c r="F83" i="10" s="1"/>
  <c r="B83" i="10"/>
  <c r="C83" i="10" s="1"/>
  <c r="AH82" i="10"/>
  <c r="AF82" i="10"/>
  <c r="B82" i="10"/>
  <c r="C82" i="10" s="1"/>
  <c r="AH81" i="10"/>
  <c r="AF81" i="10"/>
  <c r="C81" i="10"/>
  <c r="AI81" i="10" s="1"/>
  <c r="B81" i="10"/>
  <c r="AK80" i="10"/>
  <c r="AH80" i="10"/>
  <c r="AF80" i="10"/>
  <c r="B80" i="10"/>
  <c r="C80" i="10" s="1"/>
  <c r="AI80" i="10" s="1"/>
  <c r="AH79" i="10"/>
  <c r="AF79" i="10"/>
  <c r="B79" i="10"/>
  <c r="C79" i="10" s="1"/>
  <c r="AH78" i="10"/>
  <c r="AF78" i="10"/>
  <c r="B78" i="10"/>
  <c r="C78" i="10" s="1"/>
  <c r="AH77" i="10"/>
  <c r="AF77" i="10"/>
  <c r="B77" i="10"/>
  <c r="C77" i="10" s="1"/>
  <c r="AH76" i="10"/>
  <c r="AF76" i="10"/>
  <c r="B76" i="10"/>
  <c r="C76" i="10" s="1"/>
  <c r="AH75" i="10"/>
  <c r="AF75" i="10"/>
  <c r="C75" i="10"/>
  <c r="B75" i="10"/>
  <c r="AI74" i="10"/>
  <c r="AH74" i="10"/>
  <c r="AF74" i="10"/>
  <c r="C74" i="10"/>
  <c r="E74" i="10" s="1"/>
  <c r="F74" i="10" s="1"/>
  <c r="B74" i="10"/>
  <c r="AH73" i="10"/>
  <c r="AF73" i="10"/>
  <c r="B73" i="10"/>
  <c r="C73" i="10" s="1"/>
  <c r="AI72" i="10"/>
  <c r="AH72" i="10"/>
  <c r="AF72" i="10"/>
  <c r="B72" i="10"/>
  <c r="C72" i="10" s="1"/>
  <c r="D72" i="10" s="1"/>
  <c r="AH71" i="10"/>
  <c r="AF71" i="10"/>
  <c r="B71" i="10"/>
  <c r="C71" i="10" s="1"/>
  <c r="AH70" i="10"/>
  <c r="AF70" i="10"/>
  <c r="C70" i="10"/>
  <c r="B70" i="10"/>
  <c r="AH69" i="10"/>
  <c r="AF69" i="10"/>
  <c r="B69" i="10"/>
  <c r="C69" i="10" s="1"/>
  <c r="AH68" i="10"/>
  <c r="AF68" i="10"/>
  <c r="B68" i="10"/>
  <c r="C68" i="10" s="1"/>
  <c r="AH67" i="10"/>
  <c r="AF67" i="10"/>
  <c r="E67" i="10"/>
  <c r="F67" i="10" s="1"/>
  <c r="C67" i="10"/>
  <c r="B67" i="10"/>
  <c r="AI66" i="10"/>
  <c r="AH66" i="10"/>
  <c r="AF66" i="10"/>
  <c r="B66" i="10"/>
  <c r="C66" i="10" s="1"/>
  <c r="AH65" i="10"/>
  <c r="AF65" i="10"/>
  <c r="D65" i="10"/>
  <c r="C65" i="10"/>
  <c r="E65" i="10" s="1"/>
  <c r="F65" i="10" s="1"/>
  <c r="B65" i="10"/>
  <c r="AH64" i="10"/>
  <c r="AF64" i="10"/>
  <c r="B64" i="10"/>
  <c r="C64" i="10" s="1"/>
  <c r="AH63" i="10"/>
  <c r="AF63" i="10"/>
  <c r="D63" i="10"/>
  <c r="B63" i="10"/>
  <c r="C63" i="10" s="1"/>
  <c r="AH62" i="10"/>
  <c r="AF62" i="10"/>
  <c r="C62" i="10"/>
  <c r="B62" i="10"/>
  <c r="AH61" i="10"/>
  <c r="AF61" i="10"/>
  <c r="B61" i="10"/>
  <c r="C61" i="10" s="1"/>
  <c r="AH60" i="10"/>
  <c r="AF60" i="10"/>
  <c r="B60" i="10"/>
  <c r="C60" i="10" s="1"/>
  <c r="AH59" i="10"/>
  <c r="AF59" i="10"/>
  <c r="C59" i="10"/>
  <c r="B59" i="10"/>
  <c r="AH58" i="10"/>
  <c r="AF58" i="10"/>
  <c r="B58" i="10"/>
  <c r="C58" i="10" s="1"/>
  <c r="AI57" i="10"/>
  <c r="AH57" i="10"/>
  <c r="AF57" i="10"/>
  <c r="C57" i="10"/>
  <c r="E57" i="10" s="1"/>
  <c r="F57" i="10" s="1"/>
  <c r="B57" i="10"/>
  <c r="AH56" i="10"/>
  <c r="AF56" i="10"/>
  <c r="B56" i="10"/>
  <c r="C56" i="10" s="1"/>
  <c r="E56" i="10" s="1"/>
  <c r="F56" i="10" s="1"/>
  <c r="AH55" i="10"/>
  <c r="AF55" i="10"/>
  <c r="E55" i="10"/>
  <c r="F55" i="10" s="1"/>
  <c r="C55" i="10"/>
  <c r="B55" i="10"/>
  <c r="AI54" i="10"/>
  <c r="AH54" i="10"/>
  <c r="AF54" i="10"/>
  <c r="B54" i="10"/>
  <c r="C54" i="10" s="1"/>
  <c r="AH53" i="10"/>
  <c r="AF53" i="10"/>
  <c r="D53" i="10"/>
  <c r="B53" i="10"/>
  <c r="C53" i="10" s="1"/>
  <c r="AH52" i="10"/>
  <c r="AF52" i="10"/>
  <c r="B52" i="10"/>
  <c r="C52" i="10" s="1"/>
  <c r="AH51" i="10"/>
  <c r="AF51" i="10"/>
  <c r="B51" i="10"/>
  <c r="C51" i="10" s="1"/>
  <c r="AH50" i="10"/>
  <c r="AF50" i="10"/>
  <c r="C50" i="10"/>
  <c r="B50" i="10"/>
  <c r="AH49" i="10"/>
  <c r="AF49" i="10"/>
  <c r="F49" i="10"/>
  <c r="E49" i="10"/>
  <c r="D49" i="10"/>
  <c r="C49" i="10"/>
  <c r="B49" i="10"/>
  <c r="AH48" i="10"/>
  <c r="AF48" i="10"/>
  <c r="B48" i="10"/>
  <c r="C48" i="10" s="1"/>
  <c r="AH47" i="10"/>
  <c r="AF47" i="10"/>
  <c r="C47" i="10"/>
  <c r="B47" i="10"/>
  <c r="AH46" i="10"/>
  <c r="AF46" i="10"/>
  <c r="B46" i="10"/>
  <c r="C46" i="10" s="1"/>
  <c r="AH45" i="10"/>
  <c r="AF45" i="10"/>
  <c r="E45" i="10"/>
  <c r="F45" i="10" s="1"/>
  <c r="B45" i="10"/>
  <c r="C45" i="10" s="1"/>
  <c r="AH44" i="10"/>
  <c r="AF44" i="10"/>
  <c r="B44" i="10"/>
  <c r="C44" i="10" s="1"/>
  <c r="AH43" i="10"/>
  <c r="AF43" i="10"/>
  <c r="B43" i="10"/>
  <c r="C43" i="10" s="1"/>
  <c r="AH42" i="10"/>
  <c r="AF42" i="10"/>
  <c r="C42" i="10"/>
  <c r="B42" i="10"/>
  <c r="AH41" i="10"/>
  <c r="AF41" i="10"/>
  <c r="B41" i="10"/>
  <c r="C41" i="10" s="1"/>
  <c r="AJ40" i="10"/>
  <c r="AL40" i="10" s="1"/>
  <c r="AH40" i="10"/>
  <c r="AF40" i="10"/>
  <c r="C40" i="10"/>
  <c r="AI40" i="10" s="1"/>
  <c r="B40" i="10"/>
  <c r="BL39" i="10"/>
  <c r="AH39" i="10"/>
  <c r="AF39" i="10"/>
  <c r="B39" i="10"/>
  <c r="C39" i="10" s="1"/>
  <c r="BK38" i="10"/>
  <c r="AH38" i="10"/>
  <c r="AF38" i="10"/>
  <c r="B38" i="10"/>
  <c r="C38" i="10" s="1"/>
  <c r="AH37" i="10"/>
  <c r="AF37" i="10"/>
  <c r="C37" i="10"/>
  <c r="B37" i="10"/>
  <c r="AI36" i="10"/>
  <c r="AH36" i="10"/>
  <c r="AF36" i="10"/>
  <c r="D36" i="10"/>
  <c r="C36" i="10"/>
  <c r="B36" i="10"/>
  <c r="AH35" i="10"/>
  <c r="AF35" i="10"/>
  <c r="C35" i="10"/>
  <c r="B35" i="10"/>
  <c r="AH34" i="10"/>
  <c r="AF34" i="10"/>
  <c r="B34" i="10"/>
  <c r="C34" i="10" s="1"/>
  <c r="AJ33" i="10"/>
  <c r="AL33" i="10" s="1"/>
  <c r="AI33" i="10"/>
  <c r="AH33" i="10"/>
  <c r="AF33" i="10"/>
  <c r="B33" i="10"/>
  <c r="C33" i="10" s="1"/>
  <c r="AH32" i="10"/>
  <c r="AF32" i="10"/>
  <c r="B32" i="10"/>
  <c r="C32" i="10" s="1"/>
  <c r="AH31" i="10"/>
  <c r="AF31" i="10"/>
  <c r="C31" i="10"/>
  <c r="B31" i="10"/>
  <c r="AH30" i="10"/>
  <c r="AF30" i="10"/>
  <c r="B30" i="10"/>
  <c r="C30" i="10" s="1"/>
  <c r="AH29" i="10"/>
  <c r="AF29" i="10"/>
  <c r="B29" i="10"/>
  <c r="C29" i="10" s="1"/>
  <c r="AI28" i="10"/>
  <c r="AH28" i="10"/>
  <c r="AF28" i="10"/>
  <c r="B28" i="10"/>
  <c r="C28" i="10" s="1"/>
  <c r="AH27" i="10"/>
  <c r="AF27" i="10"/>
  <c r="D27" i="10"/>
  <c r="B27" i="10"/>
  <c r="C27" i="10" s="1"/>
  <c r="AH26" i="10"/>
  <c r="AF26" i="10"/>
  <c r="B26" i="10"/>
  <c r="C26" i="10" s="1"/>
  <c r="AH25" i="10"/>
  <c r="AF25" i="10"/>
  <c r="B25" i="10"/>
  <c r="C25" i="10" s="1"/>
  <c r="AH24" i="10"/>
  <c r="AF24" i="10"/>
  <c r="B24" i="10"/>
  <c r="C24" i="10" s="1"/>
  <c r="AH23" i="10"/>
  <c r="AF23" i="10"/>
  <c r="B23" i="10"/>
  <c r="C23" i="10" s="1"/>
  <c r="AI23" i="10" s="1"/>
  <c r="AJ23" i="10" s="1"/>
  <c r="AL23" i="10" s="1"/>
  <c r="AI22" i="10"/>
  <c r="AH22" i="10"/>
  <c r="AF22" i="10"/>
  <c r="E22" i="10"/>
  <c r="F22" i="10" s="1"/>
  <c r="D22" i="10"/>
  <c r="C22" i="10"/>
  <c r="B22" i="10"/>
  <c r="AH21" i="10"/>
  <c r="AF21" i="10"/>
  <c r="C21" i="10"/>
  <c r="B21" i="10"/>
  <c r="AH20" i="10"/>
  <c r="AF20" i="10"/>
  <c r="B20" i="10"/>
  <c r="C20" i="10" s="1"/>
  <c r="AH19" i="10"/>
  <c r="AF19" i="10"/>
  <c r="B19" i="10"/>
  <c r="C19" i="10" s="1"/>
  <c r="AH18" i="10"/>
  <c r="AF18" i="10"/>
  <c r="E18" i="10"/>
  <c r="F18" i="10" s="1"/>
  <c r="B18" i="10"/>
  <c r="C18" i="10" s="1"/>
  <c r="AH17" i="10"/>
  <c r="AF17" i="10"/>
  <c r="C17" i="10"/>
  <c r="B17" i="10"/>
  <c r="BF16" i="10"/>
  <c r="AI16" i="10"/>
  <c r="AH16" i="10"/>
  <c r="AF16" i="10"/>
  <c r="E16" i="10"/>
  <c r="F16" i="10" s="1"/>
  <c r="D16" i="10"/>
  <c r="C16" i="10"/>
  <c r="B16" i="10"/>
  <c r="AO15" i="10"/>
  <c r="AL15" i="10"/>
  <c r="AH15" i="10"/>
  <c r="AF15" i="10"/>
  <c r="E15" i="10"/>
  <c r="F15" i="10" s="1"/>
  <c r="D15" i="10"/>
  <c r="C15" i="10"/>
  <c r="AI15" i="10" s="1"/>
  <c r="B15" i="10"/>
  <c r="AR12" i="10"/>
  <c r="AS12" i="10" s="1"/>
  <c r="AP12" i="10"/>
  <c r="AR10" i="10"/>
  <c r="AP10" i="10"/>
  <c r="AW9" i="10"/>
  <c r="AU9" i="10"/>
  <c r="AR9" i="10"/>
  <c r="AS9" i="10" s="1"/>
  <c r="AR94" i="10" s="1"/>
  <c r="AP9" i="10"/>
  <c r="AW8" i="10"/>
  <c r="AU8" i="10"/>
  <c r="AR8" i="10"/>
  <c r="AS8" i="10" s="1"/>
  <c r="AR88" i="10" s="1"/>
  <c r="AP8" i="10"/>
  <c r="AW7" i="10"/>
  <c r="AU7" i="10"/>
  <c r="AS7" i="10"/>
  <c r="AR7" i="10"/>
  <c r="AP7" i="10"/>
  <c r="AW6" i="10"/>
  <c r="AU6" i="10"/>
  <c r="AR6" i="10"/>
  <c r="AS6" i="10" s="1"/>
  <c r="AP6" i="10"/>
  <c r="F6" i="10"/>
  <c r="C6" i="10"/>
  <c r="G7" i="10" s="1"/>
  <c r="H7" i="10" s="1"/>
  <c r="AW5" i="10"/>
  <c r="AU5" i="10"/>
  <c r="AR5" i="10"/>
  <c r="AS5" i="10" s="1"/>
  <c r="AP5" i="10"/>
  <c r="AU4" i="10"/>
  <c r="AR4" i="10"/>
  <c r="AS4" i="10" s="1"/>
  <c r="AP4" i="10"/>
  <c r="AU3" i="10"/>
  <c r="AR3" i="10"/>
  <c r="AS3" i="10" s="1"/>
  <c r="Y33" i="10" s="1"/>
  <c r="X33" i="10" s="1"/>
  <c r="AP3" i="10"/>
  <c r="AU2" i="10"/>
  <c r="AR2" i="10"/>
  <c r="AS2" i="10" s="1"/>
  <c r="AR20" i="10" s="1"/>
  <c r="AP2" i="10"/>
  <c r="Q16" i="7"/>
  <c r="L17" i="7"/>
  <c r="K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6" i="7"/>
  <c r="L16" i="7"/>
  <c r="I8" i="7"/>
  <c r="I7" i="7"/>
  <c r="L5" i="7"/>
  <c r="L6" i="7"/>
  <c r="R66" i="7"/>
  <c r="S66" i="7" s="1"/>
  <c r="T66" i="7" s="1"/>
  <c r="R18" i="7"/>
  <c r="S18" i="7" s="1"/>
  <c r="T18" i="7" s="1"/>
  <c r="Q28" i="7"/>
  <c r="Q35" i="7"/>
  <c r="Q44" i="7"/>
  <c r="Q60" i="7"/>
  <c r="Q78" i="7"/>
  <c r="Q94" i="7"/>
  <c r="J25" i="7"/>
  <c r="M49" i="7"/>
  <c r="J50" i="7"/>
  <c r="J72" i="7"/>
  <c r="M78" i="7"/>
  <c r="J88" i="7"/>
  <c r="M112" i="7"/>
  <c r="M115" i="7"/>
  <c r="F8" i="7"/>
  <c r="AR12" i="6"/>
  <c r="AS12" i="6" s="1"/>
  <c r="AP12" i="6"/>
  <c r="G17" i="7"/>
  <c r="H17" i="7" s="1"/>
  <c r="G27" i="7"/>
  <c r="G28" i="7"/>
  <c r="H28" i="7" s="1"/>
  <c r="G35" i="7"/>
  <c r="G36" i="7"/>
  <c r="H36" i="7" s="1"/>
  <c r="G49" i="7"/>
  <c r="G50" i="7"/>
  <c r="H50" i="7" s="1"/>
  <c r="G56" i="7"/>
  <c r="H56" i="7" s="1"/>
  <c r="G57" i="7"/>
  <c r="H57" i="7" s="1"/>
  <c r="G58" i="7"/>
  <c r="H58" i="7"/>
  <c r="G64" i="7"/>
  <c r="G67" i="7"/>
  <c r="H67" i="7" s="1"/>
  <c r="G74" i="7"/>
  <c r="H74" i="7" s="1"/>
  <c r="G83" i="7"/>
  <c r="H83" i="7" s="1"/>
  <c r="G95" i="7"/>
  <c r="G96" i="7"/>
  <c r="H96" i="7"/>
  <c r="G102" i="7"/>
  <c r="G108" i="7"/>
  <c r="G109" i="7"/>
  <c r="G111" i="7"/>
  <c r="G16" i="7"/>
  <c r="H16" i="7"/>
  <c r="B115" i="7"/>
  <c r="C115" i="7" s="1"/>
  <c r="C114" i="7"/>
  <c r="Q114" i="7" s="1"/>
  <c r="B114" i="7"/>
  <c r="B113" i="7"/>
  <c r="C113" i="7" s="1"/>
  <c r="B112" i="7"/>
  <c r="C112" i="7" s="1"/>
  <c r="B111" i="7"/>
  <c r="C111" i="7" s="1"/>
  <c r="C110" i="7"/>
  <c r="B110" i="7"/>
  <c r="B109" i="7"/>
  <c r="C109" i="7" s="1"/>
  <c r="J109" i="7" s="1"/>
  <c r="B108" i="7"/>
  <c r="C108" i="7" s="1"/>
  <c r="M108" i="7" s="1"/>
  <c r="B107" i="7"/>
  <c r="C107" i="7" s="1"/>
  <c r="B106" i="7"/>
  <c r="C106" i="7" s="1"/>
  <c r="B105" i="7"/>
  <c r="C105" i="7" s="1"/>
  <c r="G105" i="7" s="1"/>
  <c r="B104" i="7"/>
  <c r="C104" i="7" s="1"/>
  <c r="G104" i="7" s="1"/>
  <c r="B103" i="7"/>
  <c r="C103" i="7" s="1"/>
  <c r="B102" i="7"/>
  <c r="C102" i="7" s="1"/>
  <c r="B101" i="7"/>
  <c r="C101" i="7" s="1"/>
  <c r="B100" i="7"/>
  <c r="C100" i="7" s="1"/>
  <c r="B99" i="7"/>
  <c r="C99" i="7" s="1"/>
  <c r="M99" i="7" s="1"/>
  <c r="B98" i="7"/>
  <c r="C98" i="7" s="1"/>
  <c r="J98" i="7" s="1"/>
  <c r="B97" i="7"/>
  <c r="C97" i="7" s="1"/>
  <c r="B96" i="7"/>
  <c r="C96" i="7" s="1"/>
  <c r="B95" i="7"/>
  <c r="C95" i="7" s="1"/>
  <c r="B94" i="7"/>
  <c r="C94" i="7" s="1"/>
  <c r="D94" i="7" s="1"/>
  <c r="B93" i="7"/>
  <c r="C93" i="7" s="1"/>
  <c r="B92" i="7"/>
  <c r="C92" i="7" s="1"/>
  <c r="J92" i="7" s="1"/>
  <c r="C91" i="7"/>
  <c r="B91" i="7"/>
  <c r="B90" i="7"/>
  <c r="C90" i="7" s="1"/>
  <c r="B89" i="7"/>
  <c r="C89" i="7" s="1"/>
  <c r="B88" i="7"/>
  <c r="C88" i="7" s="1"/>
  <c r="M88" i="7" s="1"/>
  <c r="B87" i="7"/>
  <c r="C87" i="7" s="1"/>
  <c r="C86" i="7"/>
  <c r="B86" i="7"/>
  <c r="B85" i="7"/>
  <c r="C85" i="7" s="1"/>
  <c r="B84" i="7"/>
  <c r="C84" i="7" s="1"/>
  <c r="B83" i="7"/>
  <c r="C83" i="7" s="1"/>
  <c r="J83" i="7" s="1"/>
  <c r="B82" i="7"/>
  <c r="C82" i="7" s="1"/>
  <c r="B81" i="7"/>
  <c r="C81" i="7" s="1"/>
  <c r="B80" i="7"/>
  <c r="C80" i="7" s="1"/>
  <c r="M80" i="7" s="1"/>
  <c r="B79" i="7"/>
  <c r="C79" i="7" s="1"/>
  <c r="M79" i="7" s="1"/>
  <c r="B78" i="7"/>
  <c r="C78" i="7" s="1"/>
  <c r="G78" i="7" s="1"/>
  <c r="B77" i="7"/>
  <c r="C77" i="7" s="1"/>
  <c r="B76" i="7"/>
  <c r="C76" i="7" s="1"/>
  <c r="G76" i="7" s="1"/>
  <c r="B75" i="7"/>
  <c r="C75" i="7" s="1"/>
  <c r="B74" i="7"/>
  <c r="C74" i="7" s="1"/>
  <c r="E74" i="7" s="1"/>
  <c r="F74" i="7" s="1"/>
  <c r="C73" i="7"/>
  <c r="G73" i="7" s="1"/>
  <c r="B73" i="7"/>
  <c r="B72" i="7"/>
  <c r="C72" i="7" s="1"/>
  <c r="B71" i="7"/>
  <c r="C71" i="7" s="1"/>
  <c r="B70" i="7"/>
  <c r="C70" i="7" s="1"/>
  <c r="B69" i="7"/>
  <c r="C69" i="7" s="1"/>
  <c r="B68" i="7"/>
  <c r="C68" i="7" s="1"/>
  <c r="Q68" i="7" s="1"/>
  <c r="B67" i="7"/>
  <c r="C67" i="7" s="1"/>
  <c r="B66" i="7"/>
  <c r="C66" i="7" s="1"/>
  <c r="G66" i="7" s="1"/>
  <c r="B65" i="7"/>
  <c r="C65" i="7" s="1"/>
  <c r="Q65" i="7" s="1"/>
  <c r="B64" i="7"/>
  <c r="C64" i="7" s="1"/>
  <c r="Q64" i="7" s="1"/>
  <c r="B63" i="7"/>
  <c r="C63" i="7" s="1"/>
  <c r="Q63" i="7" s="1"/>
  <c r="B62" i="7"/>
  <c r="C62" i="7" s="1"/>
  <c r="B61" i="7"/>
  <c r="C61" i="7" s="1"/>
  <c r="D60" i="7"/>
  <c r="B60" i="7"/>
  <c r="C60" i="7" s="1"/>
  <c r="B59" i="7"/>
  <c r="C59" i="7" s="1"/>
  <c r="M59" i="7" s="1"/>
  <c r="B58" i="7"/>
  <c r="C58" i="7" s="1"/>
  <c r="Q58" i="7" s="1"/>
  <c r="B57" i="7"/>
  <c r="C57" i="7" s="1"/>
  <c r="J57" i="7" s="1"/>
  <c r="B56" i="7"/>
  <c r="C56" i="7" s="1"/>
  <c r="B55" i="7"/>
  <c r="C55" i="7" s="1"/>
  <c r="J55" i="7" s="1"/>
  <c r="B54" i="7"/>
  <c r="C54" i="7" s="1"/>
  <c r="Q54" i="7" s="1"/>
  <c r="B53" i="7"/>
  <c r="C53" i="7" s="1"/>
  <c r="Q53" i="7" s="1"/>
  <c r="B52" i="7"/>
  <c r="C52" i="7" s="1"/>
  <c r="B51" i="7"/>
  <c r="C51" i="7" s="1"/>
  <c r="C50" i="7"/>
  <c r="B50" i="7"/>
  <c r="B49" i="7"/>
  <c r="C49" i="7" s="1"/>
  <c r="Q49" i="7" s="1"/>
  <c r="B48" i="7"/>
  <c r="C48" i="7" s="1"/>
  <c r="B47" i="7"/>
  <c r="C47" i="7" s="1"/>
  <c r="B46" i="7"/>
  <c r="C46" i="7" s="1"/>
  <c r="C45" i="7"/>
  <c r="Q45" i="7" s="1"/>
  <c r="B45" i="7"/>
  <c r="B44" i="7"/>
  <c r="C44" i="7" s="1"/>
  <c r="B43" i="7"/>
  <c r="C43" i="7" s="1"/>
  <c r="B42" i="7"/>
  <c r="C42" i="7" s="1"/>
  <c r="G42" i="7" s="1"/>
  <c r="B41" i="7"/>
  <c r="C41" i="7" s="1"/>
  <c r="J41" i="7" s="1"/>
  <c r="C40" i="7"/>
  <c r="B40" i="7"/>
  <c r="B39" i="7"/>
  <c r="C39" i="7" s="1"/>
  <c r="Q39" i="7" s="1"/>
  <c r="B38" i="7"/>
  <c r="C38" i="7" s="1"/>
  <c r="B37" i="7"/>
  <c r="C37" i="7" s="1"/>
  <c r="E36" i="7"/>
  <c r="F36" i="7" s="1"/>
  <c r="B36" i="7"/>
  <c r="C36" i="7" s="1"/>
  <c r="B35" i="7"/>
  <c r="C35" i="7" s="1"/>
  <c r="M35" i="7" s="1"/>
  <c r="B34" i="7"/>
  <c r="C34" i="7" s="1"/>
  <c r="B33" i="7"/>
  <c r="C33" i="7" s="1"/>
  <c r="B32" i="7"/>
  <c r="C32" i="7" s="1"/>
  <c r="M32" i="7" s="1"/>
  <c r="B31" i="7"/>
  <c r="C31" i="7" s="1"/>
  <c r="B30" i="7"/>
  <c r="C30" i="7" s="1"/>
  <c r="E30" i="7" s="1"/>
  <c r="F30" i="7" s="1"/>
  <c r="B29" i="7"/>
  <c r="C29" i="7" s="1"/>
  <c r="M29" i="7" s="1"/>
  <c r="B28" i="7"/>
  <c r="C28" i="7" s="1"/>
  <c r="M28" i="7" s="1"/>
  <c r="B27" i="7"/>
  <c r="C27" i="7" s="1"/>
  <c r="J27" i="7" s="1"/>
  <c r="B26" i="7"/>
  <c r="C26" i="7" s="1"/>
  <c r="G26" i="7" s="1"/>
  <c r="B25" i="7"/>
  <c r="C25" i="7" s="1"/>
  <c r="B24" i="7"/>
  <c r="C24" i="7" s="1"/>
  <c r="E23" i="7"/>
  <c r="F23" i="7" s="1"/>
  <c r="B23" i="7"/>
  <c r="C23" i="7" s="1"/>
  <c r="J23" i="7" s="1"/>
  <c r="B22" i="7"/>
  <c r="C22" i="7" s="1"/>
  <c r="B21" i="7"/>
  <c r="C21" i="7" s="1"/>
  <c r="B20" i="7"/>
  <c r="C20" i="7" s="1"/>
  <c r="Q20" i="7" s="1"/>
  <c r="B19" i="7"/>
  <c r="C19" i="7" s="1"/>
  <c r="B18" i="7"/>
  <c r="C18" i="7" s="1"/>
  <c r="J18" i="7" s="1"/>
  <c r="B17" i="7"/>
  <c r="C17" i="7" s="1"/>
  <c r="M17" i="7" s="1"/>
  <c r="B16" i="7"/>
  <c r="C16" i="7" s="1"/>
  <c r="J16" i="7" s="1"/>
  <c r="B15" i="7"/>
  <c r="C15" i="7" s="1"/>
  <c r="C6" i="7"/>
  <c r="BB39" i="6"/>
  <c r="BA38" i="6"/>
  <c r="AO16" i="6"/>
  <c r="AQ16" i="6" s="1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94" i="6"/>
  <c r="AQ86" i="6"/>
  <c r="AQ87" i="6"/>
  <c r="AQ88" i="6"/>
  <c r="AQ89" i="6"/>
  <c r="AQ90" i="6"/>
  <c r="AQ91" i="6"/>
  <c r="AQ92" i="6"/>
  <c r="AQ93" i="6"/>
  <c r="AQ85" i="6"/>
  <c r="AQ84" i="6"/>
  <c r="AQ76" i="6"/>
  <c r="AQ77" i="6"/>
  <c r="AQ78" i="6"/>
  <c r="AQ79" i="6"/>
  <c r="AQ80" i="6"/>
  <c r="AQ81" i="6"/>
  <c r="AQ82" i="6"/>
  <c r="AQ83" i="6"/>
  <c r="AQ75" i="6"/>
  <c r="AQ66" i="6"/>
  <c r="AQ67" i="6"/>
  <c r="AQ68" i="6"/>
  <c r="AQ69" i="6"/>
  <c r="AQ70" i="6"/>
  <c r="AQ71" i="6"/>
  <c r="AQ72" i="6"/>
  <c r="AQ73" i="6"/>
  <c r="AQ74" i="6"/>
  <c r="AQ65" i="6"/>
  <c r="AQ56" i="6"/>
  <c r="AQ57" i="6"/>
  <c r="AQ58" i="6"/>
  <c r="AQ59" i="6"/>
  <c r="AQ60" i="6"/>
  <c r="AQ61" i="6"/>
  <c r="AQ62" i="6"/>
  <c r="AQ63" i="6"/>
  <c r="AQ64" i="6"/>
  <c r="AQ55" i="6"/>
  <c r="AQ54" i="6"/>
  <c r="AQ47" i="6"/>
  <c r="AQ48" i="6"/>
  <c r="AQ49" i="6"/>
  <c r="AQ50" i="6"/>
  <c r="AQ51" i="6"/>
  <c r="AQ52" i="6"/>
  <c r="AQ53" i="6"/>
  <c r="AQ46" i="6"/>
  <c r="AQ45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26" i="6"/>
  <c r="AQ17" i="6"/>
  <c r="AQ18" i="6"/>
  <c r="AQ19" i="6"/>
  <c r="AQ20" i="6"/>
  <c r="AQ21" i="6"/>
  <c r="AQ22" i="6"/>
  <c r="AQ23" i="6"/>
  <c r="AQ24" i="6"/>
  <c r="AQ25" i="6"/>
  <c r="AQ15" i="6"/>
  <c r="AV16" i="6"/>
  <c r="AO101" i="6"/>
  <c r="AO111" i="6"/>
  <c r="AO86" i="6"/>
  <c r="AO78" i="6"/>
  <c r="AO81" i="6"/>
  <c r="AO68" i="6"/>
  <c r="AO56" i="6"/>
  <c r="AO64" i="6"/>
  <c r="AO53" i="6"/>
  <c r="AK99" i="6"/>
  <c r="AI19" i="6"/>
  <c r="AJ19" i="6" s="1"/>
  <c r="AL19" i="6" s="1"/>
  <c r="AI49" i="6"/>
  <c r="AK49" i="6" s="1"/>
  <c r="AI69" i="6"/>
  <c r="AK69" i="6" s="1"/>
  <c r="AI89" i="6"/>
  <c r="AJ89" i="6" s="1"/>
  <c r="AL89" i="6" s="1"/>
  <c r="AI99" i="6"/>
  <c r="AJ99" i="6" s="1"/>
  <c r="AL99" i="6" s="1"/>
  <c r="AJ113" i="6"/>
  <c r="AL113" i="6" s="1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5" i="6"/>
  <c r="AF115" i="6"/>
  <c r="B115" i="6"/>
  <c r="C115" i="6" s="1"/>
  <c r="AI115" i="6" s="1"/>
  <c r="AK115" i="6" s="1"/>
  <c r="AF114" i="6"/>
  <c r="B114" i="6"/>
  <c r="C114" i="6" s="1"/>
  <c r="AI114" i="6" s="1"/>
  <c r="AO114" i="6" s="1"/>
  <c r="AF113" i="6"/>
  <c r="B113" i="6"/>
  <c r="C113" i="6" s="1"/>
  <c r="AI113" i="6" s="1"/>
  <c r="AK113" i="6" s="1"/>
  <c r="AF112" i="6"/>
  <c r="B112" i="6"/>
  <c r="C112" i="6" s="1"/>
  <c r="D112" i="6" s="1"/>
  <c r="AF111" i="6"/>
  <c r="B111" i="6"/>
  <c r="C111" i="6" s="1"/>
  <c r="AI111" i="6" s="1"/>
  <c r="AK111" i="6" s="1"/>
  <c r="AF110" i="6"/>
  <c r="B110" i="6"/>
  <c r="C110" i="6" s="1"/>
  <c r="AI110" i="6" s="1"/>
  <c r="AF109" i="6"/>
  <c r="B109" i="6"/>
  <c r="C109" i="6" s="1"/>
  <c r="D109" i="6" s="1"/>
  <c r="AF108" i="6"/>
  <c r="B108" i="6"/>
  <c r="C108" i="6" s="1"/>
  <c r="E108" i="6" s="1"/>
  <c r="F108" i="6" s="1"/>
  <c r="AF107" i="6"/>
  <c r="B107" i="6"/>
  <c r="C107" i="6" s="1"/>
  <c r="E107" i="6" s="1"/>
  <c r="F107" i="6" s="1"/>
  <c r="AF106" i="6"/>
  <c r="B106" i="6"/>
  <c r="C106" i="6" s="1"/>
  <c r="AI106" i="6" s="1"/>
  <c r="AO106" i="6" s="1"/>
  <c r="AF105" i="6"/>
  <c r="B105" i="6"/>
  <c r="C105" i="6" s="1"/>
  <c r="AI105" i="6" s="1"/>
  <c r="AK105" i="6" s="1"/>
  <c r="AF104" i="6"/>
  <c r="B104" i="6"/>
  <c r="C104" i="6" s="1"/>
  <c r="AI104" i="6" s="1"/>
  <c r="AK104" i="6" s="1"/>
  <c r="AF103" i="6"/>
  <c r="B103" i="6"/>
  <c r="C103" i="6" s="1"/>
  <c r="AI103" i="6" s="1"/>
  <c r="AK103" i="6" s="1"/>
  <c r="AF102" i="6"/>
  <c r="B102" i="6"/>
  <c r="C102" i="6" s="1"/>
  <c r="AI102" i="6" s="1"/>
  <c r="AF101" i="6"/>
  <c r="B101" i="6"/>
  <c r="C101" i="6" s="1"/>
  <c r="AI101" i="6" s="1"/>
  <c r="AK101" i="6" s="1"/>
  <c r="AF100" i="6"/>
  <c r="B100" i="6"/>
  <c r="C100" i="6" s="1"/>
  <c r="AI100" i="6" s="1"/>
  <c r="AO100" i="6" s="1"/>
  <c r="AF99" i="6"/>
  <c r="B99" i="6"/>
  <c r="C99" i="6" s="1"/>
  <c r="D99" i="6" s="1"/>
  <c r="AF98" i="6"/>
  <c r="B98" i="6"/>
  <c r="C98" i="6" s="1"/>
  <c r="E98" i="6" s="1"/>
  <c r="F98" i="6" s="1"/>
  <c r="AF97" i="6"/>
  <c r="B97" i="6"/>
  <c r="C97" i="6" s="1"/>
  <c r="AI97" i="6" s="1"/>
  <c r="AO97" i="6" s="1"/>
  <c r="AF96" i="6"/>
  <c r="B96" i="6"/>
  <c r="C96" i="6" s="1"/>
  <c r="AF95" i="6"/>
  <c r="B95" i="6"/>
  <c r="C95" i="6" s="1"/>
  <c r="AI95" i="6" s="1"/>
  <c r="AO95" i="6" s="1"/>
  <c r="AF94" i="6"/>
  <c r="B94" i="6"/>
  <c r="C94" i="6" s="1"/>
  <c r="E94" i="6" s="1"/>
  <c r="F94" i="6" s="1"/>
  <c r="AF93" i="6"/>
  <c r="B93" i="6"/>
  <c r="C93" i="6" s="1"/>
  <c r="AI93" i="6" s="1"/>
  <c r="AK93" i="6" s="1"/>
  <c r="AF92" i="6"/>
  <c r="B92" i="6"/>
  <c r="C92" i="6" s="1"/>
  <c r="AI92" i="6" s="1"/>
  <c r="AF91" i="6"/>
  <c r="B91" i="6"/>
  <c r="C91" i="6" s="1"/>
  <c r="AF90" i="6"/>
  <c r="B90" i="6"/>
  <c r="C90" i="6" s="1"/>
  <c r="E90" i="6" s="1"/>
  <c r="F90" i="6" s="1"/>
  <c r="AF89" i="6"/>
  <c r="B89" i="6"/>
  <c r="C89" i="6" s="1"/>
  <c r="AF88" i="6"/>
  <c r="B88" i="6"/>
  <c r="C88" i="6" s="1"/>
  <c r="AI88" i="6" s="1"/>
  <c r="AK88" i="6" s="1"/>
  <c r="AF87" i="6"/>
  <c r="B87" i="6"/>
  <c r="C87" i="6" s="1"/>
  <c r="AF86" i="6"/>
  <c r="B86" i="6"/>
  <c r="C86" i="6" s="1"/>
  <c r="AI86" i="6" s="1"/>
  <c r="AF85" i="6"/>
  <c r="B85" i="6"/>
  <c r="C85" i="6" s="1"/>
  <c r="AI85" i="6" s="1"/>
  <c r="AO85" i="6" s="1"/>
  <c r="AF84" i="6"/>
  <c r="B84" i="6"/>
  <c r="C84" i="6" s="1"/>
  <c r="AI84" i="6" s="1"/>
  <c r="AK84" i="6" s="1"/>
  <c r="AF83" i="6"/>
  <c r="B83" i="6"/>
  <c r="C83" i="6" s="1"/>
  <c r="AI83" i="6" s="1"/>
  <c r="AO83" i="6" s="1"/>
  <c r="AF82" i="6"/>
  <c r="B82" i="6"/>
  <c r="C82" i="6" s="1"/>
  <c r="AI82" i="6" s="1"/>
  <c r="AF81" i="6"/>
  <c r="B81" i="6"/>
  <c r="C81" i="6" s="1"/>
  <c r="AI81" i="6" s="1"/>
  <c r="AK81" i="6" s="1"/>
  <c r="AF80" i="6"/>
  <c r="B80" i="6"/>
  <c r="C80" i="6" s="1"/>
  <c r="E80" i="6" s="1"/>
  <c r="F80" i="6" s="1"/>
  <c r="AF79" i="6"/>
  <c r="B79" i="6"/>
  <c r="C79" i="6" s="1"/>
  <c r="AI79" i="6" s="1"/>
  <c r="AF78" i="6"/>
  <c r="B78" i="6"/>
  <c r="C78" i="6" s="1"/>
  <c r="AI78" i="6" s="1"/>
  <c r="AK78" i="6" s="1"/>
  <c r="AF77" i="6"/>
  <c r="B77" i="6"/>
  <c r="C77" i="6" s="1"/>
  <c r="D77" i="6" s="1"/>
  <c r="AF76" i="6"/>
  <c r="B76" i="6"/>
  <c r="C76" i="6" s="1"/>
  <c r="AI76" i="6" s="1"/>
  <c r="AK76" i="6" s="1"/>
  <c r="AF75" i="6"/>
  <c r="B75" i="6"/>
  <c r="C75" i="6" s="1"/>
  <c r="AI75" i="6" s="1"/>
  <c r="AK75" i="6" s="1"/>
  <c r="AF74" i="6"/>
  <c r="B74" i="6"/>
  <c r="C74" i="6" s="1"/>
  <c r="AI74" i="6" s="1"/>
  <c r="AO74" i="6" s="1"/>
  <c r="AF73" i="6"/>
  <c r="B73" i="6"/>
  <c r="C73" i="6" s="1"/>
  <c r="AI73" i="6" s="1"/>
  <c r="AK73" i="6" s="1"/>
  <c r="AF72" i="6"/>
  <c r="B72" i="6"/>
  <c r="C72" i="6" s="1"/>
  <c r="AI72" i="6" s="1"/>
  <c r="AF71" i="6"/>
  <c r="B71" i="6"/>
  <c r="C71" i="6" s="1"/>
  <c r="AF70" i="6"/>
  <c r="B70" i="6"/>
  <c r="C70" i="6" s="1"/>
  <c r="AI70" i="6" s="1"/>
  <c r="AF69" i="6"/>
  <c r="B69" i="6"/>
  <c r="C69" i="6" s="1"/>
  <c r="AF68" i="6"/>
  <c r="B68" i="6"/>
  <c r="C68" i="6" s="1"/>
  <c r="AI68" i="6" s="1"/>
  <c r="AK68" i="6" s="1"/>
  <c r="AF67" i="6"/>
  <c r="B67" i="6"/>
  <c r="C67" i="6" s="1"/>
  <c r="E67" i="6" s="1"/>
  <c r="F67" i="6" s="1"/>
  <c r="AF66" i="6"/>
  <c r="B66" i="6"/>
  <c r="C66" i="6" s="1"/>
  <c r="AI66" i="6" s="1"/>
  <c r="AO66" i="6" s="1"/>
  <c r="AF65" i="6"/>
  <c r="B65" i="6"/>
  <c r="C65" i="6" s="1"/>
  <c r="AI65" i="6" s="1"/>
  <c r="AO65" i="6" s="1"/>
  <c r="AF64" i="6"/>
  <c r="B64" i="6"/>
  <c r="C64" i="6" s="1"/>
  <c r="AI64" i="6" s="1"/>
  <c r="AK64" i="6" s="1"/>
  <c r="AF63" i="6"/>
  <c r="B63" i="6"/>
  <c r="C63" i="6" s="1"/>
  <c r="AI63" i="6" s="1"/>
  <c r="AK63" i="6" s="1"/>
  <c r="AF62" i="6"/>
  <c r="B62" i="6"/>
  <c r="C62" i="6" s="1"/>
  <c r="AI62" i="6" s="1"/>
  <c r="AF61" i="6"/>
  <c r="B61" i="6"/>
  <c r="C61" i="6" s="1"/>
  <c r="AI61" i="6" s="1"/>
  <c r="AK61" i="6" s="1"/>
  <c r="AF60" i="6"/>
  <c r="B60" i="6"/>
  <c r="C60" i="6" s="1"/>
  <c r="AI60" i="6" s="1"/>
  <c r="AO60" i="6" s="1"/>
  <c r="AF59" i="6"/>
  <c r="B59" i="6"/>
  <c r="C59" i="6" s="1"/>
  <c r="D59" i="6" s="1"/>
  <c r="AF58" i="6"/>
  <c r="B58" i="6"/>
  <c r="C58" i="6" s="1"/>
  <c r="AI58" i="6" s="1"/>
  <c r="AK58" i="6" s="1"/>
  <c r="AF57" i="6"/>
  <c r="B57" i="6"/>
  <c r="C57" i="6" s="1"/>
  <c r="AF56" i="6"/>
  <c r="B56" i="6"/>
  <c r="C56" i="6" s="1"/>
  <c r="AI56" i="6" s="1"/>
  <c r="AK56" i="6" s="1"/>
  <c r="AF55" i="6"/>
  <c r="B55" i="6"/>
  <c r="C55" i="6" s="1"/>
  <c r="AI55" i="6" s="1"/>
  <c r="AK55" i="6" s="1"/>
  <c r="AF54" i="6"/>
  <c r="B54" i="6"/>
  <c r="C54" i="6" s="1"/>
  <c r="AI54" i="6" s="1"/>
  <c r="AK54" i="6" s="1"/>
  <c r="AF53" i="6"/>
  <c r="B53" i="6"/>
  <c r="C53" i="6" s="1"/>
  <c r="AI53" i="6" s="1"/>
  <c r="AK53" i="6" s="1"/>
  <c r="AF52" i="6"/>
  <c r="B52" i="6"/>
  <c r="C52" i="6" s="1"/>
  <c r="E52" i="6" s="1"/>
  <c r="F52" i="6" s="1"/>
  <c r="AF51" i="6"/>
  <c r="B51" i="6"/>
  <c r="C51" i="6" s="1"/>
  <c r="AI51" i="6" s="1"/>
  <c r="AO51" i="6" s="1"/>
  <c r="AF50" i="6"/>
  <c r="B50" i="6"/>
  <c r="C50" i="6" s="1"/>
  <c r="AI50" i="6" s="1"/>
  <c r="AF49" i="6"/>
  <c r="B49" i="6"/>
  <c r="C49" i="6" s="1"/>
  <c r="AF48" i="6"/>
  <c r="B48" i="6"/>
  <c r="C48" i="6" s="1"/>
  <c r="E48" i="6" s="1"/>
  <c r="F48" i="6" s="1"/>
  <c r="AF47" i="6"/>
  <c r="B47" i="6"/>
  <c r="C47" i="6" s="1"/>
  <c r="E47" i="6" s="1"/>
  <c r="F47" i="6" s="1"/>
  <c r="AF46" i="6"/>
  <c r="B46" i="6"/>
  <c r="C46" i="6" s="1"/>
  <c r="AI46" i="6" s="1"/>
  <c r="AF45" i="6"/>
  <c r="B45" i="6"/>
  <c r="C45" i="6" s="1"/>
  <c r="AI45" i="6" s="1"/>
  <c r="AF44" i="6"/>
  <c r="B44" i="6"/>
  <c r="C44" i="6" s="1"/>
  <c r="AI44" i="6" s="1"/>
  <c r="AF43" i="6"/>
  <c r="B43" i="6"/>
  <c r="C43" i="6" s="1"/>
  <c r="AI43" i="6" s="1"/>
  <c r="AF42" i="6"/>
  <c r="B42" i="6"/>
  <c r="C42" i="6" s="1"/>
  <c r="D42" i="6" s="1"/>
  <c r="AF41" i="6"/>
  <c r="B41" i="6"/>
  <c r="C41" i="6" s="1"/>
  <c r="AI41" i="6" s="1"/>
  <c r="AF40" i="6"/>
  <c r="B40" i="6"/>
  <c r="C40" i="6" s="1"/>
  <c r="AI40" i="6" s="1"/>
  <c r="AF39" i="6"/>
  <c r="B39" i="6"/>
  <c r="C39" i="6" s="1"/>
  <c r="AI39" i="6" s="1"/>
  <c r="AF38" i="6"/>
  <c r="B38" i="6"/>
  <c r="C38" i="6" s="1"/>
  <c r="AI38" i="6" s="1"/>
  <c r="AF37" i="6"/>
  <c r="B37" i="6"/>
  <c r="C37" i="6" s="1"/>
  <c r="AI37" i="6" s="1"/>
  <c r="AF36" i="6"/>
  <c r="B36" i="6"/>
  <c r="C36" i="6" s="1"/>
  <c r="AI36" i="6" s="1"/>
  <c r="AF35" i="6"/>
  <c r="B35" i="6"/>
  <c r="C35" i="6" s="1"/>
  <c r="AI35" i="6" s="1"/>
  <c r="AF34" i="6"/>
  <c r="B34" i="6"/>
  <c r="C34" i="6" s="1"/>
  <c r="AI34" i="6" s="1"/>
  <c r="AF33" i="6"/>
  <c r="B33" i="6"/>
  <c r="C33" i="6" s="1"/>
  <c r="E33" i="6" s="1"/>
  <c r="F33" i="6" s="1"/>
  <c r="AF32" i="6"/>
  <c r="B32" i="6"/>
  <c r="C32" i="6" s="1"/>
  <c r="AI32" i="6" s="1"/>
  <c r="AF31" i="6"/>
  <c r="B31" i="6"/>
  <c r="C31" i="6" s="1"/>
  <c r="AI31" i="6" s="1"/>
  <c r="AF30" i="6"/>
  <c r="B30" i="6"/>
  <c r="C30" i="6" s="1"/>
  <c r="D30" i="6" s="1"/>
  <c r="AF29" i="6"/>
  <c r="B29" i="6"/>
  <c r="C29" i="6" s="1"/>
  <c r="E29" i="6" s="1"/>
  <c r="F29" i="6" s="1"/>
  <c r="AF28" i="6"/>
  <c r="B28" i="6"/>
  <c r="C28" i="6" s="1"/>
  <c r="E28" i="6" s="1"/>
  <c r="F28" i="6" s="1"/>
  <c r="AF27" i="6"/>
  <c r="B27" i="6"/>
  <c r="C27" i="6" s="1"/>
  <c r="AF26" i="6"/>
  <c r="B26" i="6"/>
  <c r="C26" i="6" s="1"/>
  <c r="AI26" i="6" s="1"/>
  <c r="AF25" i="6"/>
  <c r="B25" i="6"/>
  <c r="C25" i="6" s="1"/>
  <c r="AI25" i="6" s="1"/>
  <c r="AF24" i="6"/>
  <c r="B24" i="6"/>
  <c r="C24" i="6" s="1"/>
  <c r="AI24" i="6" s="1"/>
  <c r="AF23" i="6"/>
  <c r="B23" i="6"/>
  <c r="C23" i="6" s="1"/>
  <c r="AI23" i="6" s="1"/>
  <c r="AF22" i="6"/>
  <c r="B22" i="6"/>
  <c r="C22" i="6" s="1"/>
  <c r="AI22" i="6" s="1"/>
  <c r="AJ22" i="6" s="1"/>
  <c r="AL22" i="6" s="1"/>
  <c r="AF21" i="6"/>
  <c r="B21" i="6"/>
  <c r="C21" i="6" s="1"/>
  <c r="AI21" i="6" s="1"/>
  <c r="AF20" i="6"/>
  <c r="B20" i="6"/>
  <c r="C20" i="6" s="1"/>
  <c r="AI20" i="6" s="1"/>
  <c r="AF19" i="6"/>
  <c r="B19" i="6"/>
  <c r="C19" i="6" s="1"/>
  <c r="E19" i="6" s="1"/>
  <c r="F19" i="6" s="1"/>
  <c r="AF18" i="6"/>
  <c r="B18" i="6"/>
  <c r="C18" i="6" s="1"/>
  <c r="AI18" i="6" s="1"/>
  <c r="AF17" i="6"/>
  <c r="B17" i="6"/>
  <c r="C17" i="6" s="1"/>
  <c r="AI17" i="6" s="1"/>
  <c r="AF16" i="6"/>
  <c r="B16" i="6"/>
  <c r="C16" i="6" s="1"/>
  <c r="AF15" i="6"/>
  <c r="B15" i="6"/>
  <c r="C15" i="6" s="1"/>
  <c r="AI15" i="6" s="1"/>
  <c r="AK15" i="6" s="1"/>
  <c r="AR10" i="6"/>
  <c r="AP10" i="6"/>
  <c r="AW9" i="6"/>
  <c r="AU9" i="6"/>
  <c r="AR9" i="6"/>
  <c r="AS9" i="6" s="1"/>
  <c r="AP9" i="6"/>
  <c r="AW8" i="6"/>
  <c r="AU8" i="6"/>
  <c r="AR8" i="6"/>
  <c r="AS8" i="6" s="1"/>
  <c r="AP8" i="6"/>
  <c r="AW7" i="6"/>
  <c r="AU7" i="6"/>
  <c r="AR7" i="6"/>
  <c r="AS7" i="6" s="1"/>
  <c r="AP7" i="6"/>
  <c r="AW6" i="6"/>
  <c r="AU6" i="6"/>
  <c r="AR6" i="6"/>
  <c r="AS6" i="6" s="1"/>
  <c r="AP6" i="6"/>
  <c r="F6" i="6"/>
  <c r="C6" i="6"/>
  <c r="G7" i="6" s="1"/>
  <c r="H7" i="6" s="1"/>
  <c r="AW5" i="6"/>
  <c r="AU5" i="6"/>
  <c r="AR5" i="6"/>
  <c r="AS5" i="6" s="1"/>
  <c r="AP5" i="6"/>
  <c r="AU4" i="6"/>
  <c r="AR4" i="6"/>
  <c r="AS4" i="6" s="1"/>
  <c r="AP4" i="6"/>
  <c r="AU3" i="6"/>
  <c r="AR3" i="6"/>
  <c r="AS3" i="6" s="1"/>
  <c r="AP3" i="6"/>
  <c r="AU2" i="6"/>
  <c r="AR2" i="6"/>
  <c r="AS2" i="6" s="1"/>
  <c r="Y20" i="6" s="1"/>
  <c r="X20" i="6" s="1"/>
  <c r="AP2" i="6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R115" i="5"/>
  <c r="AQ115" i="5"/>
  <c r="AP115" i="5"/>
  <c r="AO15" i="5" s="1"/>
  <c r="AD79" i="3"/>
  <c r="T19" i="5"/>
  <c r="AJ115" i="5"/>
  <c r="AI115" i="5"/>
  <c r="AF115" i="5"/>
  <c r="B115" i="5"/>
  <c r="C115" i="5" s="1"/>
  <c r="AJ114" i="5"/>
  <c r="AF114" i="5"/>
  <c r="B114" i="5"/>
  <c r="C114" i="5" s="1"/>
  <c r="AJ113" i="5"/>
  <c r="AF113" i="5"/>
  <c r="B113" i="5"/>
  <c r="C113" i="5" s="1"/>
  <c r="AJ112" i="5"/>
  <c r="AF112" i="5"/>
  <c r="B112" i="5"/>
  <c r="C112" i="5" s="1"/>
  <c r="AJ111" i="5"/>
  <c r="AF111" i="5"/>
  <c r="B111" i="5"/>
  <c r="C111" i="5" s="1"/>
  <c r="AJ110" i="5"/>
  <c r="AF110" i="5"/>
  <c r="B110" i="5"/>
  <c r="C110" i="5" s="1"/>
  <c r="AJ109" i="5"/>
  <c r="AF109" i="5"/>
  <c r="B109" i="5"/>
  <c r="C109" i="5" s="1"/>
  <c r="AJ108" i="5"/>
  <c r="AF108" i="5"/>
  <c r="B108" i="5"/>
  <c r="C108" i="5" s="1"/>
  <c r="AJ107" i="5"/>
  <c r="AF107" i="5"/>
  <c r="B107" i="5"/>
  <c r="C107" i="5" s="1"/>
  <c r="AJ106" i="5"/>
  <c r="AF106" i="5"/>
  <c r="B106" i="5"/>
  <c r="C106" i="5" s="1"/>
  <c r="E106" i="5" s="1"/>
  <c r="F106" i="5" s="1"/>
  <c r="AJ105" i="5"/>
  <c r="AF105" i="5"/>
  <c r="B105" i="5"/>
  <c r="C105" i="5" s="1"/>
  <c r="E105" i="5" s="1"/>
  <c r="F105" i="5" s="1"/>
  <c r="AJ104" i="5"/>
  <c r="AF104" i="5"/>
  <c r="B104" i="5"/>
  <c r="C104" i="5" s="1"/>
  <c r="E104" i="5" s="1"/>
  <c r="F104" i="5" s="1"/>
  <c r="AJ103" i="5"/>
  <c r="AF103" i="5"/>
  <c r="B103" i="5"/>
  <c r="C103" i="5" s="1"/>
  <c r="AJ102" i="5"/>
  <c r="AF102" i="5"/>
  <c r="B102" i="5"/>
  <c r="C102" i="5" s="1"/>
  <c r="AJ101" i="5"/>
  <c r="AF101" i="5"/>
  <c r="B101" i="5"/>
  <c r="C101" i="5" s="1"/>
  <c r="AJ100" i="5"/>
  <c r="AF100" i="5"/>
  <c r="B100" i="5"/>
  <c r="C100" i="5" s="1"/>
  <c r="AJ99" i="5"/>
  <c r="AF99" i="5"/>
  <c r="B99" i="5"/>
  <c r="C99" i="5" s="1"/>
  <c r="AJ98" i="5"/>
  <c r="AF98" i="5"/>
  <c r="B98" i="5"/>
  <c r="C98" i="5" s="1"/>
  <c r="AJ97" i="5"/>
  <c r="AF97" i="5"/>
  <c r="B97" i="5"/>
  <c r="C97" i="5" s="1"/>
  <c r="AJ96" i="5"/>
  <c r="AF96" i="5"/>
  <c r="B96" i="5"/>
  <c r="C96" i="5" s="1"/>
  <c r="E96" i="5" s="1"/>
  <c r="F96" i="5" s="1"/>
  <c r="AJ95" i="5"/>
  <c r="AF95" i="5"/>
  <c r="B95" i="5"/>
  <c r="C95" i="5" s="1"/>
  <c r="E95" i="5" s="1"/>
  <c r="F95" i="5" s="1"/>
  <c r="AJ94" i="5"/>
  <c r="AI94" i="5"/>
  <c r="AF94" i="5"/>
  <c r="B94" i="5"/>
  <c r="C94" i="5" s="1"/>
  <c r="AJ93" i="5"/>
  <c r="AF93" i="5"/>
  <c r="B93" i="5"/>
  <c r="C93" i="5" s="1"/>
  <c r="AJ92" i="5"/>
  <c r="AF92" i="5"/>
  <c r="B92" i="5"/>
  <c r="C92" i="5" s="1"/>
  <c r="AJ91" i="5"/>
  <c r="AF91" i="5"/>
  <c r="B91" i="5"/>
  <c r="C91" i="5" s="1"/>
  <c r="AJ90" i="5"/>
  <c r="AF90" i="5"/>
  <c r="B90" i="5"/>
  <c r="C90" i="5" s="1"/>
  <c r="AJ89" i="5"/>
  <c r="AF89" i="5"/>
  <c r="B89" i="5"/>
  <c r="C89" i="5" s="1"/>
  <c r="AJ88" i="5"/>
  <c r="AF88" i="5"/>
  <c r="B88" i="5"/>
  <c r="C88" i="5" s="1"/>
  <c r="AJ87" i="5"/>
  <c r="AF87" i="5"/>
  <c r="B87" i="5"/>
  <c r="C87" i="5" s="1"/>
  <c r="E87" i="5" s="1"/>
  <c r="F87" i="5" s="1"/>
  <c r="AJ86" i="5"/>
  <c r="AF86" i="5"/>
  <c r="B86" i="5"/>
  <c r="C86" i="5" s="1"/>
  <c r="AJ85" i="5"/>
  <c r="AK85" i="5" s="1"/>
  <c r="AI85" i="5"/>
  <c r="AF85" i="5"/>
  <c r="B85" i="5"/>
  <c r="C85" i="5" s="1"/>
  <c r="AJ84" i="5"/>
  <c r="AF84" i="5"/>
  <c r="B84" i="5"/>
  <c r="C84" i="5" s="1"/>
  <c r="AJ83" i="5"/>
  <c r="AF83" i="5"/>
  <c r="B83" i="5"/>
  <c r="C83" i="5" s="1"/>
  <c r="AJ82" i="5"/>
  <c r="AF82" i="5"/>
  <c r="B82" i="5"/>
  <c r="C82" i="5" s="1"/>
  <c r="AJ81" i="5"/>
  <c r="AF81" i="5"/>
  <c r="B81" i="5"/>
  <c r="C81" i="5" s="1"/>
  <c r="D81" i="5" s="1"/>
  <c r="AJ80" i="5"/>
  <c r="AF80" i="5"/>
  <c r="B80" i="5"/>
  <c r="C80" i="5" s="1"/>
  <c r="D80" i="5" s="1"/>
  <c r="AJ79" i="5"/>
  <c r="AF79" i="5"/>
  <c r="B79" i="5"/>
  <c r="C79" i="5" s="1"/>
  <c r="AJ78" i="5"/>
  <c r="AF78" i="5"/>
  <c r="B78" i="5"/>
  <c r="C78" i="5" s="1"/>
  <c r="AJ77" i="5"/>
  <c r="AF77" i="5"/>
  <c r="B77" i="5"/>
  <c r="C77" i="5" s="1"/>
  <c r="AJ76" i="5"/>
  <c r="AI76" i="5"/>
  <c r="AF76" i="5"/>
  <c r="B76" i="5"/>
  <c r="C76" i="5" s="1"/>
  <c r="AJ75" i="5"/>
  <c r="AF75" i="5"/>
  <c r="B75" i="5"/>
  <c r="C75" i="5" s="1"/>
  <c r="AJ74" i="5"/>
  <c r="AF74" i="5"/>
  <c r="B74" i="5"/>
  <c r="C74" i="5" s="1"/>
  <c r="AJ73" i="5"/>
  <c r="AF73" i="5"/>
  <c r="B73" i="5"/>
  <c r="C73" i="5" s="1"/>
  <c r="AJ72" i="5"/>
  <c r="AF72" i="5"/>
  <c r="B72" i="5"/>
  <c r="C72" i="5" s="1"/>
  <c r="AJ71" i="5"/>
  <c r="AF71" i="5"/>
  <c r="B71" i="5"/>
  <c r="C71" i="5" s="1"/>
  <c r="AJ70" i="5"/>
  <c r="AF70" i="5"/>
  <c r="B70" i="5"/>
  <c r="C70" i="5" s="1"/>
  <c r="AJ69" i="5"/>
  <c r="AF69" i="5"/>
  <c r="B69" i="5"/>
  <c r="C69" i="5" s="1"/>
  <c r="AJ68" i="5"/>
  <c r="AF68" i="5"/>
  <c r="B68" i="5"/>
  <c r="C68" i="5" s="1"/>
  <c r="AJ67" i="5"/>
  <c r="AF67" i="5"/>
  <c r="B67" i="5"/>
  <c r="C67" i="5" s="1"/>
  <c r="AJ66" i="5"/>
  <c r="AF66" i="5"/>
  <c r="B66" i="5"/>
  <c r="C66" i="5" s="1"/>
  <c r="E66" i="5" s="1"/>
  <c r="F66" i="5" s="1"/>
  <c r="AJ65" i="5"/>
  <c r="AI65" i="5"/>
  <c r="AF65" i="5"/>
  <c r="B65" i="5"/>
  <c r="C65" i="5" s="1"/>
  <c r="E65" i="5" s="1"/>
  <c r="F65" i="5" s="1"/>
  <c r="AJ64" i="5"/>
  <c r="AF64" i="5"/>
  <c r="B64" i="5"/>
  <c r="C64" i="5" s="1"/>
  <c r="AJ63" i="5"/>
  <c r="AF63" i="5"/>
  <c r="B63" i="5"/>
  <c r="C63" i="5" s="1"/>
  <c r="D63" i="5" s="1"/>
  <c r="AJ62" i="5"/>
  <c r="AF62" i="5"/>
  <c r="B62" i="5"/>
  <c r="C62" i="5" s="1"/>
  <c r="AJ61" i="5"/>
  <c r="AF61" i="5"/>
  <c r="B61" i="5"/>
  <c r="C61" i="5" s="1"/>
  <c r="AJ60" i="5"/>
  <c r="AF60" i="5"/>
  <c r="B60" i="5"/>
  <c r="C60" i="5" s="1"/>
  <c r="AJ59" i="5"/>
  <c r="AF59" i="5"/>
  <c r="B59" i="5"/>
  <c r="C59" i="5" s="1"/>
  <c r="E59" i="5" s="1"/>
  <c r="F59" i="5" s="1"/>
  <c r="AJ58" i="5"/>
  <c r="AF58" i="5"/>
  <c r="B58" i="5"/>
  <c r="C58" i="5" s="1"/>
  <c r="AJ57" i="5"/>
  <c r="AF57" i="5"/>
  <c r="B57" i="5"/>
  <c r="C57" i="5" s="1"/>
  <c r="AJ56" i="5"/>
  <c r="AF56" i="5"/>
  <c r="B56" i="5"/>
  <c r="C56" i="5" s="1"/>
  <c r="AJ55" i="5"/>
  <c r="AI55" i="5"/>
  <c r="AF55" i="5"/>
  <c r="B55" i="5"/>
  <c r="C55" i="5" s="1"/>
  <c r="D55" i="5" s="1"/>
  <c r="AJ54" i="5"/>
  <c r="AI54" i="5" s="1"/>
  <c r="AH54" i="5" s="1"/>
  <c r="AF54" i="5"/>
  <c r="B54" i="5"/>
  <c r="C54" i="5" s="1"/>
  <c r="E54" i="5" s="1"/>
  <c r="F54" i="5" s="1"/>
  <c r="AJ53" i="5"/>
  <c r="AI53" i="5" s="1"/>
  <c r="AH53" i="5" s="1"/>
  <c r="AF53" i="5"/>
  <c r="B53" i="5"/>
  <c r="C53" i="5" s="1"/>
  <c r="AJ52" i="5"/>
  <c r="AI52" i="5" s="1"/>
  <c r="AH52" i="5" s="1"/>
  <c r="AF52" i="5"/>
  <c r="B52" i="5"/>
  <c r="C52" i="5" s="1"/>
  <c r="D52" i="5" s="1"/>
  <c r="AJ51" i="5"/>
  <c r="AI51" i="5" s="1"/>
  <c r="AH51" i="5" s="1"/>
  <c r="AF51" i="5"/>
  <c r="B51" i="5"/>
  <c r="C51" i="5" s="1"/>
  <c r="AJ50" i="5"/>
  <c r="AI50" i="5" s="1"/>
  <c r="AH50" i="5"/>
  <c r="AF50" i="5"/>
  <c r="B50" i="5"/>
  <c r="C50" i="5" s="1"/>
  <c r="AJ49" i="5"/>
  <c r="AI49" i="5" s="1"/>
  <c r="AH49" i="5" s="1"/>
  <c r="AF49" i="5"/>
  <c r="B49" i="5"/>
  <c r="C49" i="5" s="1"/>
  <c r="AJ48" i="5"/>
  <c r="AI48" i="5" s="1"/>
  <c r="AH48" i="5" s="1"/>
  <c r="AF48" i="5"/>
  <c r="B48" i="5"/>
  <c r="C48" i="5" s="1"/>
  <c r="AJ47" i="5"/>
  <c r="AI47" i="5"/>
  <c r="AH47" i="5" s="1"/>
  <c r="AF47" i="5"/>
  <c r="B47" i="5"/>
  <c r="C47" i="5" s="1"/>
  <c r="D47" i="5" s="1"/>
  <c r="AJ46" i="5"/>
  <c r="AI46" i="5" s="1"/>
  <c r="AH46" i="5" s="1"/>
  <c r="AF46" i="5"/>
  <c r="B46" i="5"/>
  <c r="C46" i="5" s="1"/>
  <c r="AJ45" i="5"/>
  <c r="AI45" i="5" s="1"/>
  <c r="AH45" i="5" s="1"/>
  <c r="AF45" i="5"/>
  <c r="B45" i="5"/>
  <c r="C45" i="5" s="1"/>
  <c r="AJ44" i="5"/>
  <c r="AI44" i="5" s="1"/>
  <c r="AH44" i="5"/>
  <c r="AF44" i="5"/>
  <c r="B44" i="5"/>
  <c r="C44" i="5" s="1"/>
  <c r="D44" i="5" s="1"/>
  <c r="AJ43" i="5"/>
  <c r="AI43" i="5" s="1"/>
  <c r="AH43" i="5" s="1"/>
  <c r="AF43" i="5"/>
  <c r="B43" i="5"/>
  <c r="C43" i="5" s="1"/>
  <c r="AJ42" i="5"/>
  <c r="AI42" i="5" s="1"/>
  <c r="AH42" i="5" s="1"/>
  <c r="AF42" i="5"/>
  <c r="B42" i="5"/>
  <c r="C42" i="5" s="1"/>
  <c r="AJ41" i="5"/>
  <c r="AI41" i="5" s="1"/>
  <c r="AH41" i="5" s="1"/>
  <c r="AF41" i="5"/>
  <c r="B41" i="5"/>
  <c r="C41" i="5" s="1"/>
  <c r="AJ40" i="5"/>
  <c r="AI40" i="5" s="1"/>
  <c r="AH40" i="5" s="1"/>
  <c r="AF40" i="5"/>
  <c r="B40" i="5"/>
  <c r="C40" i="5" s="1"/>
  <c r="D40" i="5" s="1"/>
  <c r="AJ39" i="5"/>
  <c r="AI39" i="5" s="1"/>
  <c r="AH39" i="5" s="1"/>
  <c r="AF39" i="5"/>
  <c r="B39" i="5"/>
  <c r="C39" i="5" s="1"/>
  <c r="E39" i="5" s="1"/>
  <c r="F39" i="5" s="1"/>
  <c r="AJ38" i="5"/>
  <c r="AI38" i="5" s="1"/>
  <c r="AH38" i="5" s="1"/>
  <c r="AF38" i="5"/>
  <c r="B38" i="5"/>
  <c r="C38" i="5" s="1"/>
  <c r="AJ37" i="5"/>
  <c r="AI37" i="5" s="1"/>
  <c r="AH37" i="5" s="1"/>
  <c r="AF37" i="5"/>
  <c r="B37" i="5"/>
  <c r="C37" i="5" s="1"/>
  <c r="AJ36" i="5"/>
  <c r="AI36" i="5" s="1"/>
  <c r="AH36" i="5" s="1"/>
  <c r="AF36" i="5"/>
  <c r="B36" i="5"/>
  <c r="C36" i="5" s="1"/>
  <c r="D36" i="5" s="1"/>
  <c r="AJ35" i="5"/>
  <c r="AI35" i="5"/>
  <c r="AF35" i="5"/>
  <c r="E35" i="5"/>
  <c r="F35" i="5" s="1"/>
  <c r="B35" i="5"/>
  <c r="C35" i="5" s="1"/>
  <c r="AJ34" i="5"/>
  <c r="AF34" i="5"/>
  <c r="B34" i="5"/>
  <c r="C34" i="5" s="1"/>
  <c r="AJ33" i="5"/>
  <c r="AF33" i="5"/>
  <c r="B33" i="5"/>
  <c r="C33" i="5" s="1"/>
  <c r="D33" i="5" s="1"/>
  <c r="AJ32" i="5"/>
  <c r="AF32" i="5"/>
  <c r="B32" i="5"/>
  <c r="C32" i="5" s="1"/>
  <c r="AJ31" i="5"/>
  <c r="AF31" i="5"/>
  <c r="B31" i="5"/>
  <c r="C31" i="5" s="1"/>
  <c r="AJ30" i="5"/>
  <c r="AF30" i="5"/>
  <c r="B30" i="5"/>
  <c r="C30" i="5" s="1"/>
  <c r="E30" i="5" s="1"/>
  <c r="F30" i="5" s="1"/>
  <c r="AJ29" i="5"/>
  <c r="AF29" i="5"/>
  <c r="B29" i="5"/>
  <c r="C29" i="5" s="1"/>
  <c r="E29" i="5" s="1"/>
  <c r="F29" i="5" s="1"/>
  <c r="AJ28" i="5"/>
  <c r="AF28" i="5"/>
  <c r="B28" i="5"/>
  <c r="C28" i="5" s="1"/>
  <c r="AJ27" i="5"/>
  <c r="AF27" i="5"/>
  <c r="B27" i="5"/>
  <c r="C27" i="5" s="1"/>
  <c r="AJ26" i="5"/>
  <c r="AF26" i="5"/>
  <c r="B26" i="5"/>
  <c r="C26" i="5" s="1"/>
  <c r="AJ25" i="5"/>
  <c r="AI25" i="5"/>
  <c r="AF25" i="5"/>
  <c r="B25" i="5"/>
  <c r="C25" i="5" s="1"/>
  <c r="AJ24" i="5"/>
  <c r="AF24" i="5"/>
  <c r="B24" i="5"/>
  <c r="C24" i="5" s="1"/>
  <c r="AJ23" i="5"/>
  <c r="AF23" i="5"/>
  <c r="B23" i="5"/>
  <c r="C23" i="5" s="1"/>
  <c r="AJ22" i="5"/>
  <c r="AF22" i="5"/>
  <c r="B22" i="5"/>
  <c r="C22" i="5" s="1"/>
  <c r="AJ21" i="5"/>
  <c r="AF21" i="5"/>
  <c r="B21" i="5"/>
  <c r="C21" i="5" s="1"/>
  <c r="AJ20" i="5"/>
  <c r="AF20" i="5"/>
  <c r="B20" i="5"/>
  <c r="C20" i="5" s="1"/>
  <c r="AJ19" i="5"/>
  <c r="AF19" i="5"/>
  <c r="B19" i="5"/>
  <c r="C19" i="5" s="1"/>
  <c r="AJ18" i="5"/>
  <c r="AF18" i="5"/>
  <c r="B18" i="5"/>
  <c r="C18" i="5" s="1"/>
  <c r="AJ17" i="5"/>
  <c r="AF17" i="5"/>
  <c r="B17" i="5"/>
  <c r="C17" i="5" s="1"/>
  <c r="AJ16" i="5"/>
  <c r="AF16" i="5"/>
  <c r="B16" i="5"/>
  <c r="C16" i="5" s="1"/>
  <c r="AJ15" i="5"/>
  <c r="AF15" i="5"/>
  <c r="B15" i="5"/>
  <c r="C15" i="5" s="1"/>
  <c r="E15" i="5" s="1"/>
  <c r="F15" i="5" s="1"/>
  <c r="AP10" i="5"/>
  <c r="AN10" i="5"/>
  <c r="AU9" i="5"/>
  <c r="AS9" i="5"/>
  <c r="AQ9" i="5"/>
  <c r="AP9" i="5"/>
  <c r="AN9" i="5"/>
  <c r="AU8" i="5"/>
  <c r="AS8" i="5"/>
  <c r="AP8" i="5"/>
  <c r="AQ8" i="5" s="1"/>
  <c r="AN8" i="5"/>
  <c r="AU7" i="5"/>
  <c r="AS7" i="5"/>
  <c r="AP7" i="5"/>
  <c r="AQ7" i="5" s="1"/>
  <c r="AN7" i="5"/>
  <c r="AU6" i="5"/>
  <c r="AS6" i="5"/>
  <c r="AP6" i="5"/>
  <c r="AQ6" i="5" s="1"/>
  <c r="AN6" i="5"/>
  <c r="F6" i="5"/>
  <c r="C6" i="5"/>
  <c r="G7" i="5" s="1"/>
  <c r="H7" i="5" s="1"/>
  <c r="AU5" i="5"/>
  <c r="AS5" i="5"/>
  <c r="AP5" i="5"/>
  <c r="AQ5" i="5" s="1"/>
  <c r="Y58" i="5" s="1"/>
  <c r="AN5" i="5"/>
  <c r="AS4" i="5"/>
  <c r="AP4" i="5"/>
  <c r="AQ4" i="5" s="1"/>
  <c r="AN4" i="5"/>
  <c r="AS3" i="5"/>
  <c r="AP3" i="5"/>
  <c r="AQ3" i="5" s="1"/>
  <c r="AN3" i="5"/>
  <c r="AS2" i="5"/>
  <c r="AP2" i="5"/>
  <c r="AQ2" i="5" s="1"/>
  <c r="AN2" i="5"/>
  <c r="AK85" i="3"/>
  <c r="AK94" i="3"/>
  <c r="AI115" i="3"/>
  <c r="AK115" i="3" s="1"/>
  <c r="AK76" i="3"/>
  <c r="AI94" i="3"/>
  <c r="AI85" i="3"/>
  <c r="AI76" i="3"/>
  <c r="AK55" i="3"/>
  <c r="AK25" i="3"/>
  <c r="AI65" i="3"/>
  <c r="AU5" i="3"/>
  <c r="AU6" i="3"/>
  <c r="AU7" i="3"/>
  <c r="AU8" i="3"/>
  <c r="AU9" i="3"/>
  <c r="AP10" i="3"/>
  <c r="AN10" i="3"/>
  <c r="AH18" i="17" l="1"/>
  <c r="A21" i="17"/>
  <c r="A22" i="17" s="1"/>
  <c r="BF22" i="17" s="1"/>
  <c r="AB18" i="17"/>
  <c r="AG18" i="17" s="1"/>
  <c r="Z18" i="17"/>
  <c r="AN16" i="17"/>
  <c r="BP16" i="17" s="1"/>
  <c r="BU16" i="17" s="1"/>
  <c r="X19" i="17"/>
  <c r="AD19" i="17" s="1"/>
  <c r="AE19" i="17" s="1"/>
  <c r="BF21" i="17"/>
  <c r="AZ21" i="17"/>
  <c r="O19" i="17"/>
  <c r="P19" i="17" s="1"/>
  <c r="BT19" i="17"/>
  <c r="BR19" i="17"/>
  <c r="BS19" i="17" s="1"/>
  <c r="CD19" i="17" s="1"/>
  <c r="CE19" i="17" s="1"/>
  <c r="BF20" i="17"/>
  <c r="AZ20" i="17"/>
  <c r="CH147" i="21"/>
  <c r="CG147" i="21"/>
  <c r="AT149" i="21"/>
  <c r="A150" i="21"/>
  <c r="BT148" i="21"/>
  <c r="BU148" i="21" s="1"/>
  <c r="CA148" i="21"/>
  <c r="CB148" i="21" s="1"/>
  <c r="BX148" i="21"/>
  <c r="BY148" i="21" s="1"/>
  <c r="BR148" i="21"/>
  <c r="BS148" i="21" s="1"/>
  <c r="CH146" i="20"/>
  <c r="CG146" i="20"/>
  <c r="AT148" i="20"/>
  <c r="A149" i="20"/>
  <c r="BT147" i="20"/>
  <c r="BU147" i="20" s="1"/>
  <c r="BX147" i="20"/>
  <c r="BY147" i="20" s="1"/>
  <c r="BR147" i="20"/>
  <c r="BS147" i="20" s="1"/>
  <c r="CA147" i="20"/>
  <c r="CB147" i="20" s="1"/>
  <c r="CG145" i="20"/>
  <c r="CH145" i="20"/>
  <c r="BX19" i="17"/>
  <c r="BY19" i="17" s="1"/>
  <c r="CF17" i="17"/>
  <c r="CG17" i="17" s="1"/>
  <c r="CH17" i="17" s="1"/>
  <c r="AU19" i="17"/>
  <c r="CD18" i="17"/>
  <c r="CE18" i="17" s="1"/>
  <c r="CF18" i="17" s="1"/>
  <c r="CG18" i="17" s="1"/>
  <c r="CH18" i="17" s="1"/>
  <c r="V20" i="17"/>
  <c r="Y20" i="17" s="1"/>
  <c r="AT20" i="17"/>
  <c r="BR20" i="17" s="1"/>
  <c r="AI17" i="17"/>
  <c r="AL18" i="17"/>
  <c r="AT21" i="17"/>
  <c r="BR21" i="17" s="1"/>
  <c r="AK17" i="17"/>
  <c r="AR15" i="17"/>
  <c r="AK16" i="17"/>
  <c r="AI16" i="17"/>
  <c r="AW16" i="17" s="1"/>
  <c r="BG16" i="17" s="1"/>
  <c r="BH16" i="17" s="1"/>
  <c r="AM18" i="17"/>
  <c r="AN18" i="17" s="1"/>
  <c r="BP18" i="17" s="1"/>
  <c r="BU18" i="17" s="1"/>
  <c r="G19" i="17"/>
  <c r="K19" i="17"/>
  <c r="L21" i="17"/>
  <c r="V21" i="17"/>
  <c r="B21" i="17"/>
  <c r="H19" i="17"/>
  <c r="F19" i="17"/>
  <c r="I19" i="17"/>
  <c r="AC19" i="17"/>
  <c r="AB19" i="17"/>
  <c r="Z19" i="17"/>
  <c r="U19" i="17"/>
  <c r="Q19" i="17"/>
  <c r="E20" i="17"/>
  <c r="D20" i="17"/>
  <c r="J20" i="17" s="1"/>
  <c r="O20" i="17"/>
  <c r="N20" i="17"/>
  <c r="T20" i="17" s="1"/>
  <c r="AO71" i="5"/>
  <c r="AQ71" i="5" s="1"/>
  <c r="AO55" i="5"/>
  <c r="AQ55" i="5" s="1"/>
  <c r="AO106" i="5"/>
  <c r="L106" i="12"/>
  <c r="I9" i="12"/>
  <c r="R74" i="12"/>
  <c r="S74" i="12" s="1"/>
  <c r="T74" i="12" s="1"/>
  <c r="R94" i="12"/>
  <c r="S94" i="12" s="1"/>
  <c r="T94" i="12" s="1"/>
  <c r="L94" i="12"/>
  <c r="L28" i="12"/>
  <c r="K94" i="12"/>
  <c r="H38" i="12"/>
  <c r="R40" i="12"/>
  <c r="S40" i="12" s="1"/>
  <c r="T40" i="12" s="1"/>
  <c r="L49" i="12"/>
  <c r="R76" i="12"/>
  <c r="S76" i="12" s="1"/>
  <c r="T76" i="12" s="1"/>
  <c r="H23" i="12"/>
  <c r="H33" i="12"/>
  <c r="R49" i="12"/>
  <c r="S49" i="12" s="1"/>
  <c r="T49" i="12" s="1"/>
  <c r="H68" i="12"/>
  <c r="R23" i="12"/>
  <c r="S23" i="12" s="1"/>
  <c r="T23" i="12" s="1"/>
  <c r="R33" i="12"/>
  <c r="S33" i="12" s="1"/>
  <c r="T33" i="12" s="1"/>
  <c r="K68" i="12"/>
  <c r="N68" i="12" s="1"/>
  <c r="O68" i="12" s="1"/>
  <c r="H106" i="12"/>
  <c r="R36" i="12"/>
  <c r="S36" i="12" s="1"/>
  <c r="T36" i="12" s="1"/>
  <c r="R38" i="12"/>
  <c r="S38" i="12" s="1"/>
  <c r="T38" i="12" s="1"/>
  <c r="H49" i="12"/>
  <c r="H74" i="12"/>
  <c r="K110" i="12"/>
  <c r="K28" i="12"/>
  <c r="H76" i="12"/>
  <c r="G15" i="12"/>
  <c r="H15" i="12" s="1"/>
  <c r="E15" i="12"/>
  <c r="F15" i="12" s="1"/>
  <c r="D15" i="12"/>
  <c r="J59" i="12"/>
  <c r="G59" i="12"/>
  <c r="R59" i="12" s="1"/>
  <c r="S59" i="12" s="1"/>
  <c r="T59" i="12" s="1"/>
  <c r="E59" i="12"/>
  <c r="F59" i="12" s="1"/>
  <c r="D59" i="12"/>
  <c r="Q59" i="12"/>
  <c r="M59" i="12"/>
  <c r="J22" i="12"/>
  <c r="G22" i="12"/>
  <c r="L22" i="12" s="1"/>
  <c r="Q22" i="12"/>
  <c r="E22" i="12"/>
  <c r="F22" i="12" s="1"/>
  <c r="D22" i="12"/>
  <c r="M22" i="12"/>
  <c r="J32" i="12"/>
  <c r="G32" i="12"/>
  <c r="L32" i="12" s="1"/>
  <c r="Q32" i="12"/>
  <c r="E32" i="12"/>
  <c r="F32" i="12" s="1"/>
  <c r="D32" i="12"/>
  <c r="M32" i="12"/>
  <c r="Q55" i="12"/>
  <c r="E55" i="12"/>
  <c r="F55" i="12" s="1"/>
  <c r="M55" i="12"/>
  <c r="J55" i="12"/>
  <c r="G55" i="12"/>
  <c r="L55" i="12" s="1"/>
  <c r="D55" i="12"/>
  <c r="Q17" i="12"/>
  <c r="E17" i="12"/>
  <c r="F17" i="12" s="1"/>
  <c r="D17" i="12"/>
  <c r="M17" i="12"/>
  <c r="R17" i="12"/>
  <c r="S17" i="12" s="1"/>
  <c r="T17" i="12" s="1"/>
  <c r="L41" i="12"/>
  <c r="N41" i="12" s="1"/>
  <c r="O41" i="12" s="1"/>
  <c r="H41" i="12"/>
  <c r="J46" i="12"/>
  <c r="G46" i="12"/>
  <c r="R46" i="12" s="1"/>
  <c r="S46" i="12" s="1"/>
  <c r="T46" i="12" s="1"/>
  <c r="E46" i="12"/>
  <c r="F46" i="12" s="1"/>
  <c r="Q46" i="12"/>
  <c r="D46" i="12"/>
  <c r="E56" i="12"/>
  <c r="F56" i="12" s="1"/>
  <c r="Q56" i="12"/>
  <c r="D56" i="12"/>
  <c r="M56" i="12"/>
  <c r="J56" i="12"/>
  <c r="G56" i="12"/>
  <c r="R56" i="12" s="1"/>
  <c r="S56" i="12" s="1"/>
  <c r="T56" i="12" s="1"/>
  <c r="J78" i="12"/>
  <c r="Q78" i="12"/>
  <c r="M78" i="12"/>
  <c r="G78" i="12"/>
  <c r="L78" i="12" s="1"/>
  <c r="E78" i="12"/>
  <c r="F78" i="12" s="1"/>
  <c r="D78" i="12"/>
  <c r="G88" i="12"/>
  <c r="R88" i="12" s="1"/>
  <c r="S88" i="12" s="1"/>
  <c r="T88" i="12" s="1"/>
  <c r="E88" i="12"/>
  <c r="F88" i="12" s="1"/>
  <c r="Q88" i="12"/>
  <c r="D88" i="12"/>
  <c r="M88" i="12"/>
  <c r="J88" i="12"/>
  <c r="J25" i="12"/>
  <c r="G25" i="12"/>
  <c r="R25" i="12" s="1"/>
  <c r="S25" i="12" s="1"/>
  <c r="T25" i="12" s="1"/>
  <c r="Q25" i="12"/>
  <c r="E25" i="12"/>
  <c r="F25" i="12" s="1"/>
  <c r="D25" i="12"/>
  <c r="G31" i="12"/>
  <c r="R31" i="12" s="1"/>
  <c r="S31" i="12" s="1"/>
  <c r="T31" i="12" s="1"/>
  <c r="Q31" i="12"/>
  <c r="E31" i="12"/>
  <c r="F31" i="12" s="1"/>
  <c r="D31" i="12"/>
  <c r="M31" i="12"/>
  <c r="L51" i="12"/>
  <c r="K51" i="12"/>
  <c r="H51" i="12"/>
  <c r="Q91" i="12"/>
  <c r="E91" i="12"/>
  <c r="F91" i="12" s="1"/>
  <c r="J91" i="12"/>
  <c r="G91" i="12"/>
  <c r="R91" i="12" s="1"/>
  <c r="S91" i="12" s="1"/>
  <c r="T91" i="12" s="1"/>
  <c r="M91" i="12"/>
  <c r="D91" i="12"/>
  <c r="H17" i="12"/>
  <c r="D20" i="12"/>
  <c r="M20" i="12"/>
  <c r="Q20" i="12"/>
  <c r="E20" i="12"/>
  <c r="F20" i="12" s="1"/>
  <c r="Q27" i="12"/>
  <c r="E27" i="12"/>
  <c r="F27" i="12" s="1"/>
  <c r="D27" i="12"/>
  <c r="M27" i="12"/>
  <c r="J27" i="12"/>
  <c r="J29" i="12"/>
  <c r="G29" i="12"/>
  <c r="L29" i="12" s="1"/>
  <c r="Q29" i="12"/>
  <c r="E29" i="12"/>
  <c r="F29" i="12" s="1"/>
  <c r="M29" i="12"/>
  <c r="J31" i="12"/>
  <c r="M57" i="12"/>
  <c r="Q57" i="12"/>
  <c r="J57" i="12"/>
  <c r="G57" i="12"/>
  <c r="L57" i="12" s="1"/>
  <c r="E57" i="12"/>
  <c r="F57" i="12" s="1"/>
  <c r="D57" i="12"/>
  <c r="Q71" i="12"/>
  <c r="E71" i="12"/>
  <c r="F71" i="12" s="1"/>
  <c r="G71" i="12"/>
  <c r="L71" i="12" s="1"/>
  <c r="J71" i="12"/>
  <c r="M71" i="12"/>
  <c r="D71" i="12"/>
  <c r="Q92" i="12"/>
  <c r="D92" i="12"/>
  <c r="G92" i="12"/>
  <c r="R92" i="12" s="1"/>
  <c r="S92" i="12" s="1"/>
  <c r="T92" i="12" s="1"/>
  <c r="E92" i="12"/>
  <c r="F92" i="12" s="1"/>
  <c r="M92" i="12"/>
  <c r="D103" i="12"/>
  <c r="M103" i="12"/>
  <c r="Q103" i="12"/>
  <c r="J103" i="12"/>
  <c r="G103" i="12"/>
  <c r="E103" i="12"/>
  <c r="F103" i="12" s="1"/>
  <c r="H16" i="12"/>
  <c r="M25" i="12"/>
  <c r="G27" i="12"/>
  <c r="L27" i="12" s="1"/>
  <c r="D29" i="12"/>
  <c r="Q35" i="12"/>
  <c r="J35" i="12"/>
  <c r="G35" i="12"/>
  <c r="R35" i="12" s="1"/>
  <c r="S35" i="12" s="1"/>
  <c r="T35" i="12" s="1"/>
  <c r="E35" i="12"/>
  <c r="F35" i="12" s="1"/>
  <c r="D35" i="12"/>
  <c r="M44" i="12"/>
  <c r="J44" i="12"/>
  <c r="G44" i="12"/>
  <c r="R44" i="12" s="1"/>
  <c r="S44" i="12" s="1"/>
  <c r="T44" i="12" s="1"/>
  <c r="E44" i="12"/>
  <c r="F44" i="12" s="1"/>
  <c r="Q44" i="12"/>
  <c r="D44" i="12"/>
  <c r="Q47" i="12"/>
  <c r="D47" i="12"/>
  <c r="M47" i="12"/>
  <c r="J47" i="12"/>
  <c r="E47" i="12"/>
  <c r="F47" i="12" s="1"/>
  <c r="M63" i="12"/>
  <c r="J63" i="12"/>
  <c r="G63" i="12"/>
  <c r="L63" i="12" s="1"/>
  <c r="E63" i="12"/>
  <c r="F63" i="12" s="1"/>
  <c r="D63" i="12"/>
  <c r="L79" i="12"/>
  <c r="K79" i="12"/>
  <c r="H79" i="12"/>
  <c r="J82" i="12"/>
  <c r="G82" i="12"/>
  <c r="L82" i="12" s="1"/>
  <c r="E82" i="12"/>
  <c r="F82" i="12" s="1"/>
  <c r="M82" i="12"/>
  <c r="D82" i="12"/>
  <c r="Q82" i="12"/>
  <c r="J89" i="12"/>
  <c r="M89" i="12"/>
  <c r="Q89" i="12"/>
  <c r="G89" i="12"/>
  <c r="E89" i="12"/>
  <c r="F89" i="12" s="1"/>
  <c r="D89" i="12"/>
  <c r="J92" i="12"/>
  <c r="G20" i="12"/>
  <c r="L20" i="12" s="1"/>
  <c r="J52" i="12"/>
  <c r="G52" i="12"/>
  <c r="E52" i="12"/>
  <c r="F52" i="12" s="1"/>
  <c r="D52" i="12"/>
  <c r="Q52" i="12"/>
  <c r="M52" i="12"/>
  <c r="J108" i="12"/>
  <c r="M108" i="12"/>
  <c r="G108" i="12"/>
  <c r="E108" i="12"/>
  <c r="F108" i="12" s="1"/>
  <c r="Q108" i="12"/>
  <c r="L17" i="12"/>
  <c r="J20" i="12"/>
  <c r="M35" i="12"/>
  <c r="M42" i="12"/>
  <c r="J42" i="12"/>
  <c r="G42" i="12"/>
  <c r="R42" i="12" s="1"/>
  <c r="S42" i="12" s="1"/>
  <c r="T42" i="12" s="1"/>
  <c r="E42" i="12"/>
  <c r="F42" i="12" s="1"/>
  <c r="G47" i="12"/>
  <c r="R47" i="12" s="1"/>
  <c r="S47" i="12" s="1"/>
  <c r="T47" i="12" s="1"/>
  <c r="K50" i="12"/>
  <c r="H50" i="12"/>
  <c r="Q58" i="12"/>
  <c r="E58" i="12"/>
  <c r="F58" i="12" s="1"/>
  <c r="D58" i="12"/>
  <c r="J58" i="12"/>
  <c r="M58" i="12"/>
  <c r="G58" i="12"/>
  <c r="R58" i="12" s="1"/>
  <c r="S58" i="12" s="1"/>
  <c r="T58" i="12" s="1"/>
  <c r="K61" i="12"/>
  <c r="H61" i="12"/>
  <c r="Q63" i="12"/>
  <c r="M83" i="12"/>
  <c r="G83" i="12"/>
  <c r="E83" i="12"/>
  <c r="F83" i="12" s="1"/>
  <c r="Q83" i="12"/>
  <c r="J83" i="12"/>
  <c r="D83" i="12"/>
  <c r="H98" i="12"/>
  <c r="D108" i="12"/>
  <c r="M113" i="12"/>
  <c r="J113" i="12"/>
  <c r="Q113" i="12"/>
  <c r="E113" i="12"/>
  <c r="F113" i="12" s="1"/>
  <c r="D113" i="12"/>
  <c r="G113" i="12"/>
  <c r="L113" i="12" s="1"/>
  <c r="J19" i="12"/>
  <c r="G19" i="12"/>
  <c r="Q19" i="12"/>
  <c r="E19" i="12"/>
  <c r="F19" i="12" s="1"/>
  <c r="M19" i="12"/>
  <c r="D30" i="12"/>
  <c r="M30" i="12"/>
  <c r="J30" i="12"/>
  <c r="Q30" i="12"/>
  <c r="E30" i="12"/>
  <c r="F30" i="12" s="1"/>
  <c r="D42" i="12"/>
  <c r="Q45" i="12"/>
  <c r="E45" i="12"/>
  <c r="F45" i="12" s="1"/>
  <c r="D45" i="12"/>
  <c r="M45" i="12"/>
  <c r="J45" i="12"/>
  <c r="L50" i="12"/>
  <c r="K67" i="12"/>
  <c r="H67" i="12"/>
  <c r="L67" i="12"/>
  <c r="R16" i="12"/>
  <c r="S16" i="12" s="1"/>
  <c r="T16" i="12" s="1"/>
  <c r="D19" i="12"/>
  <c r="G45" i="12"/>
  <c r="H87" i="12"/>
  <c r="G21" i="12"/>
  <c r="R21" i="12" s="1"/>
  <c r="S21" i="12" s="1"/>
  <c r="T21" i="12" s="1"/>
  <c r="Q21" i="12"/>
  <c r="E21" i="12"/>
  <c r="F21" i="12" s="1"/>
  <c r="D21" i="12"/>
  <c r="G30" i="12"/>
  <c r="Q42" i="12"/>
  <c r="G65" i="12"/>
  <c r="L65" i="12" s="1"/>
  <c r="J65" i="12"/>
  <c r="E65" i="12"/>
  <c r="F65" i="12" s="1"/>
  <c r="D65" i="12"/>
  <c r="Q65" i="12"/>
  <c r="M65" i="12"/>
  <c r="G73" i="12"/>
  <c r="L73" i="12" s="1"/>
  <c r="E73" i="12"/>
  <c r="F73" i="12" s="1"/>
  <c r="D73" i="12"/>
  <c r="Q73" i="12"/>
  <c r="M73" i="12"/>
  <c r="J73" i="12"/>
  <c r="M96" i="12"/>
  <c r="Q96" i="12"/>
  <c r="J96" i="12"/>
  <c r="G96" i="12"/>
  <c r="R96" i="12" s="1"/>
  <c r="S96" i="12" s="1"/>
  <c r="T96" i="12" s="1"/>
  <c r="E96" i="12"/>
  <c r="F96" i="12" s="1"/>
  <c r="D96" i="12"/>
  <c r="G18" i="12"/>
  <c r="R18" i="12" s="1"/>
  <c r="S18" i="12" s="1"/>
  <c r="T18" i="12" s="1"/>
  <c r="Q18" i="12"/>
  <c r="E18" i="12"/>
  <c r="F18" i="12" s="1"/>
  <c r="M18" i="12"/>
  <c r="J18" i="12"/>
  <c r="G39" i="12"/>
  <c r="R39" i="12" s="1"/>
  <c r="S39" i="12" s="1"/>
  <c r="T39" i="12" s="1"/>
  <c r="E39" i="12"/>
  <c r="F39" i="12" s="1"/>
  <c r="Q39" i="12"/>
  <c r="D39" i="12"/>
  <c r="M39" i="12"/>
  <c r="J39" i="12"/>
  <c r="J43" i="12"/>
  <c r="E43" i="12"/>
  <c r="F43" i="12" s="1"/>
  <c r="Q43" i="12"/>
  <c r="D43" i="12"/>
  <c r="M43" i="12"/>
  <c r="G43" i="12"/>
  <c r="G97" i="12"/>
  <c r="M97" i="12"/>
  <c r="Q97" i="12"/>
  <c r="J97" i="12"/>
  <c r="E97" i="12"/>
  <c r="F97" i="12" s="1"/>
  <c r="G24" i="12"/>
  <c r="J28" i="12"/>
  <c r="G34" i="12"/>
  <c r="Q38" i="12"/>
  <c r="J50" i="12"/>
  <c r="G53" i="12"/>
  <c r="M54" i="12"/>
  <c r="G54" i="12"/>
  <c r="R54" i="12" s="1"/>
  <c r="S54" i="12" s="1"/>
  <c r="T54" i="12" s="1"/>
  <c r="Q61" i="12"/>
  <c r="E61" i="12"/>
  <c r="F61" i="12" s="1"/>
  <c r="D61" i="12"/>
  <c r="R61" i="12"/>
  <c r="S61" i="12" s="1"/>
  <c r="T61" i="12" s="1"/>
  <c r="M61" i="12"/>
  <c r="L61" i="12"/>
  <c r="K70" i="12"/>
  <c r="H70" i="12"/>
  <c r="J79" i="12"/>
  <c r="R79" i="12"/>
  <c r="S79" i="12" s="1"/>
  <c r="T79" i="12" s="1"/>
  <c r="E79" i="12"/>
  <c r="F79" i="12" s="1"/>
  <c r="Q79" i="12"/>
  <c r="D79" i="12"/>
  <c r="M79" i="12"/>
  <c r="G86" i="12"/>
  <c r="R86" i="12" s="1"/>
  <c r="S86" i="12" s="1"/>
  <c r="T86" i="12" s="1"/>
  <c r="E86" i="12"/>
  <c r="F86" i="12" s="1"/>
  <c r="Q86" i="12"/>
  <c r="H102" i="12"/>
  <c r="K102" i="12"/>
  <c r="D104" i="12"/>
  <c r="G104" i="12"/>
  <c r="J104" i="12"/>
  <c r="H112" i="12"/>
  <c r="K112" i="12"/>
  <c r="R26" i="12"/>
  <c r="S26" i="12" s="1"/>
  <c r="T26" i="12" s="1"/>
  <c r="M28" i="12"/>
  <c r="M100" i="12"/>
  <c r="J100" i="12"/>
  <c r="Q100" i="12"/>
  <c r="E100" i="12"/>
  <c r="F100" i="12" s="1"/>
  <c r="G100" i="12"/>
  <c r="R100" i="12" s="1"/>
  <c r="S100" i="12" s="1"/>
  <c r="T100" i="12" s="1"/>
  <c r="H101" i="12"/>
  <c r="K101" i="12"/>
  <c r="Q48" i="12"/>
  <c r="M72" i="12"/>
  <c r="G72" i="12"/>
  <c r="E72" i="12"/>
  <c r="F72" i="12" s="1"/>
  <c r="E77" i="12"/>
  <c r="F77" i="12" s="1"/>
  <c r="Q77" i="12"/>
  <c r="D77" i="12"/>
  <c r="D100" i="12"/>
  <c r="M24" i="12"/>
  <c r="H26" i="12"/>
  <c r="D28" i="12"/>
  <c r="M34" i="12"/>
  <c r="K36" i="12"/>
  <c r="D37" i="12"/>
  <c r="Q37" i="12"/>
  <c r="H40" i="12"/>
  <c r="E48" i="12"/>
  <c r="F48" i="12" s="1"/>
  <c r="D50" i="12"/>
  <c r="Q50" i="12"/>
  <c r="Q53" i="12"/>
  <c r="H60" i="12"/>
  <c r="D72" i="12"/>
  <c r="G77" i="12"/>
  <c r="L77" i="12" s="1"/>
  <c r="G95" i="12"/>
  <c r="L95" i="12" s="1"/>
  <c r="J95" i="12"/>
  <c r="Q95" i="12"/>
  <c r="Q104" i="12"/>
  <c r="Q111" i="12"/>
  <c r="E111" i="12"/>
  <c r="F111" i="12" s="1"/>
  <c r="M111" i="12"/>
  <c r="J111" i="12"/>
  <c r="G111" i="12"/>
  <c r="L111" i="12" s="1"/>
  <c r="D111" i="12"/>
  <c r="E28" i="12"/>
  <c r="F28" i="12" s="1"/>
  <c r="Q28" i="12"/>
  <c r="L36" i="12"/>
  <c r="E37" i="12"/>
  <c r="F37" i="12" s="1"/>
  <c r="D41" i="12"/>
  <c r="Q41" i="12"/>
  <c r="E50" i="12"/>
  <c r="F50" i="12" s="1"/>
  <c r="R50" i="12"/>
  <c r="S50" i="12" s="1"/>
  <c r="T50" i="12" s="1"/>
  <c r="R53" i="12"/>
  <c r="S53" i="12" s="1"/>
  <c r="T53" i="12" s="1"/>
  <c r="D64" i="12"/>
  <c r="E64" i="12"/>
  <c r="F64" i="12" s="1"/>
  <c r="Q64" i="12"/>
  <c r="J64" i="12"/>
  <c r="G64" i="12"/>
  <c r="R64" i="12" s="1"/>
  <c r="S64" i="12" s="1"/>
  <c r="T64" i="12" s="1"/>
  <c r="J72" i="12"/>
  <c r="Q81" i="12"/>
  <c r="E81" i="12"/>
  <c r="F81" i="12" s="1"/>
  <c r="M81" i="12"/>
  <c r="J81" i="12"/>
  <c r="K90" i="12"/>
  <c r="H90" i="12"/>
  <c r="D95" i="12"/>
  <c r="J99" i="12"/>
  <c r="M99" i="12"/>
  <c r="Q99" i="12"/>
  <c r="L23" i="12"/>
  <c r="N23" i="12" s="1"/>
  <c r="O23" i="12" s="1"/>
  <c r="D24" i="12"/>
  <c r="R28" i="12"/>
  <c r="S28" i="12" s="1"/>
  <c r="T28" i="12" s="1"/>
  <c r="L33" i="12"/>
  <c r="N33" i="12" s="1"/>
  <c r="O33" i="12" s="1"/>
  <c r="D34" i="12"/>
  <c r="L38" i="12"/>
  <c r="L40" i="12"/>
  <c r="N40" i="12" s="1"/>
  <c r="O40" i="12" s="1"/>
  <c r="E41" i="12"/>
  <c r="F41" i="12" s="1"/>
  <c r="R41" i="12"/>
  <c r="S41" i="12" s="1"/>
  <c r="T41" i="12" s="1"/>
  <c r="G48" i="12"/>
  <c r="M49" i="12"/>
  <c r="D53" i="12"/>
  <c r="R67" i="12"/>
  <c r="S67" i="12" s="1"/>
  <c r="T67" i="12" s="1"/>
  <c r="J69" i="12"/>
  <c r="G69" i="12"/>
  <c r="R69" i="12" s="1"/>
  <c r="S69" i="12" s="1"/>
  <c r="T69" i="12" s="1"/>
  <c r="Q69" i="12"/>
  <c r="G75" i="12"/>
  <c r="R75" i="12" s="1"/>
  <c r="S75" i="12" s="1"/>
  <c r="T75" i="12" s="1"/>
  <c r="E75" i="12"/>
  <c r="F75" i="12" s="1"/>
  <c r="Q75" i="12"/>
  <c r="D75" i="12"/>
  <c r="J77" i="12"/>
  <c r="D81" i="12"/>
  <c r="E95" i="12"/>
  <c r="F95" i="12" s="1"/>
  <c r="D99" i="12"/>
  <c r="Q102" i="12"/>
  <c r="E102" i="12"/>
  <c r="F102" i="12" s="1"/>
  <c r="L102" i="12"/>
  <c r="R102" i="12"/>
  <c r="S102" i="12" s="1"/>
  <c r="T102" i="12" s="1"/>
  <c r="M102" i="12"/>
  <c r="G105" i="12"/>
  <c r="L105" i="12" s="1"/>
  <c r="D105" i="12"/>
  <c r="E105" i="12"/>
  <c r="F105" i="12" s="1"/>
  <c r="N106" i="12"/>
  <c r="O106" i="12" s="1"/>
  <c r="L107" i="12"/>
  <c r="N107" i="12" s="1"/>
  <c r="O107" i="12" s="1"/>
  <c r="L16" i="12"/>
  <c r="N16" i="12" s="1"/>
  <c r="O16" i="12" s="1"/>
  <c r="E24" i="12"/>
  <c r="F24" i="12" s="1"/>
  <c r="Q24" i="12"/>
  <c r="L26" i="12"/>
  <c r="N26" i="12" s="1"/>
  <c r="O26" i="12" s="1"/>
  <c r="E34" i="12"/>
  <c r="F34" i="12" s="1"/>
  <c r="Q34" i="12"/>
  <c r="G37" i="12"/>
  <c r="L37" i="12" s="1"/>
  <c r="M38" i="12"/>
  <c r="E53" i="12"/>
  <c r="F53" i="12" s="1"/>
  <c r="D69" i="12"/>
  <c r="M80" i="12"/>
  <c r="J80" i="12"/>
  <c r="G80" i="12"/>
  <c r="L80" i="12" s="1"/>
  <c r="L90" i="12"/>
  <c r="J93" i="12"/>
  <c r="G93" i="12"/>
  <c r="E93" i="12"/>
  <c r="F93" i="12" s="1"/>
  <c r="D93" i="12"/>
  <c r="E99" i="12"/>
  <c r="F99" i="12" s="1"/>
  <c r="D102" i="12"/>
  <c r="J105" i="12"/>
  <c r="R101" i="12"/>
  <c r="S101" i="12" s="1"/>
  <c r="T101" i="12" s="1"/>
  <c r="L110" i="12"/>
  <c r="L109" i="12"/>
  <c r="L101" i="12"/>
  <c r="L98" i="12"/>
  <c r="R87" i="12"/>
  <c r="S87" i="12" s="1"/>
  <c r="T87" i="12" s="1"/>
  <c r="J48" i="12"/>
  <c r="Q51" i="12"/>
  <c r="D51" i="12"/>
  <c r="R51" i="12"/>
  <c r="S51" i="12" s="1"/>
  <c r="T51" i="12" s="1"/>
  <c r="Q54" i="12"/>
  <c r="G62" i="12"/>
  <c r="L62" i="12" s="1"/>
  <c r="R62" i="12"/>
  <c r="S62" i="12" s="1"/>
  <c r="T62" i="12" s="1"/>
  <c r="M62" i="12"/>
  <c r="M64" i="12"/>
  <c r="Q72" i="12"/>
  <c r="D74" i="12"/>
  <c r="M74" i="12"/>
  <c r="L74" i="12"/>
  <c r="N74" i="12" s="1"/>
  <c r="O74" i="12" s="1"/>
  <c r="E74" i="12"/>
  <c r="F74" i="12" s="1"/>
  <c r="D80" i="12"/>
  <c r="G81" i="12"/>
  <c r="L81" i="12" s="1"/>
  <c r="G99" i="12"/>
  <c r="E66" i="12"/>
  <c r="F66" i="12" s="1"/>
  <c r="Q66" i="12"/>
  <c r="D66" i="12"/>
  <c r="M60" i="12"/>
  <c r="L60" i="12"/>
  <c r="R60" i="12"/>
  <c r="S60" i="12" s="1"/>
  <c r="T60" i="12" s="1"/>
  <c r="M76" i="12"/>
  <c r="L76" i="12"/>
  <c r="J76" i="12"/>
  <c r="D84" i="12"/>
  <c r="G84" i="12"/>
  <c r="R84" i="12" s="1"/>
  <c r="S84" i="12" s="1"/>
  <c r="T84" i="12" s="1"/>
  <c r="G85" i="12"/>
  <c r="R85" i="12" s="1"/>
  <c r="S85" i="12" s="1"/>
  <c r="T85" i="12" s="1"/>
  <c r="M85" i="12"/>
  <c r="L85" i="12"/>
  <c r="D94" i="12"/>
  <c r="Q94" i="12"/>
  <c r="M94" i="12"/>
  <c r="N94" i="12" s="1"/>
  <c r="O94" i="12" s="1"/>
  <c r="D60" i="12"/>
  <c r="G66" i="12"/>
  <c r="R66" i="12" s="1"/>
  <c r="S66" i="12" s="1"/>
  <c r="T66" i="12" s="1"/>
  <c r="E67" i="12"/>
  <c r="F67" i="12" s="1"/>
  <c r="R68" i="12"/>
  <c r="S68" i="12" s="1"/>
  <c r="T68" i="12" s="1"/>
  <c r="Q68" i="12"/>
  <c r="D68" i="12"/>
  <c r="D76" i="12"/>
  <c r="E84" i="12"/>
  <c r="F84" i="12" s="1"/>
  <c r="D85" i="12"/>
  <c r="M87" i="12"/>
  <c r="L87" i="12"/>
  <c r="E94" i="12"/>
  <c r="F94" i="12" s="1"/>
  <c r="H107" i="12"/>
  <c r="J112" i="12"/>
  <c r="R112" i="12"/>
  <c r="S112" i="12" s="1"/>
  <c r="T112" i="12" s="1"/>
  <c r="Q112" i="12"/>
  <c r="E112" i="12"/>
  <c r="F112" i="12" s="1"/>
  <c r="M112" i="12"/>
  <c r="L112" i="12"/>
  <c r="D112" i="12"/>
  <c r="L70" i="12"/>
  <c r="R106" i="12"/>
  <c r="S106" i="12" s="1"/>
  <c r="T106" i="12" s="1"/>
  <c r="D90" i="12"/>
  <c r="Q90" i="12"/>
  <c r="Q101" i="12"/>
  <c r="E101" i="12"/>
  <c r="F101" i="12" s="1"/>
  <c r="M101" i="12"/>
  <c r="D106" i="12"/>
  <c r="H109" i="12"/>
  <c r="E90" i="12"/>
  <c r="F90" i="12" s="1"/>
  <c r="R90" i="12"/>
  <c r="S90" i="12" s="1"/>
  <c r="T90" i="12" s="1"/>
  <c r="R98" i="12"/>
  <c r="S98" i="12" s="1"/>
  <c r="T98" i="12" s="1"/>
  <c r="J98" i="12"/>
  <c r="E106" i="12"/>
  <c r="F106" i="12" s="1"/>
  <c r="R107" i="12"/>
  <c r="S107" i="12" s="1"/>
  <c r="T107" i="12" s="1"/>
  <c r="G115" i="12"/>
  <c r="L115" i="12" s="1"/>
  <c r="Q115" i="12"/>
  <c r="E115" i="12"/>
  <c r="F115" i="12" s="1"/>
  <c r="D115" i="12"/>
  <c r="M115" i="12"/>
  <c r="J115" i="12"/>
  <c r="M109" i="12"/>
  <c r="E110" i="12"/>
  <c r="F110" i="12" s="1"/>
  <c r="Q110" i="12"/>
  <c r="G114" i="12"/>
  <c r="R110" i="12"/>
  <c r="S110" i="12" s="1"/>
  <c r="T110" i="12" s="1"/>
  <c r="J114" i="12"/>
  <c r="R109" i="12"/>
  <c r="S109" i="12" s="1"/>
  <c r="T109" i="12" s="1"/>
  <c r="J110" i="12"/>
  <c r="M114" i="12"/>
  <c r="D114" i="12"/>
  <c r="E114" i="12"/>
  <c r="F114" i="12" s="1"/>
  <c r="AR85" i="10"/>
  <c r="AU85" i="10" s="1"/>
  <c r="AX85" i="10" s="1"/>
  <c r="AR90" i="10"/>
  <c r="AR93" i="10"/>
  <c r="AR89" i="10"/>
  <c r="AR91" i="10"/>
  <c r="AR84" i="10"/>
  <c r="AR92" i="10"/>
  <c r="AR86" i="10"/>
  <c r="AW85" i="10"/>
  <c r="AR87" i="10"/>
  <c r="AV85" i="10"/>
  <c r="AR96" i="10"/>
  <c r="AR106" i="10"/>
  <c r="AR97" i="10"/>
  <c r="AR107" i="10"/>
  <c r="AR98" i="10"/>
  <c r="AR108" i="10"/>
  <c r="AR99" i="10"/>
  <c r="AR109" i="10"/>
  <c r="AR100" i="10"/>
  <c r="AR110" i="10"/>
  <c r="AR101" i="10"/>
  <c r="AR111" i="10"/>
  <c r="AR102" i="10"/>
  <c r="AR112" i="10"/>
  <c r="AR103" i="10"/>
  <c r="AR113" i="10"/>
  <c r="AR104" i="10"/>
  <c r="AR114" i="10"/>
  <c r="AR95" i="10"/>
  <c r="AR105" i="10"/>
  <c r="AR115" i="10"/>
  <c r="AR21" i="10"/>
  <c r="AR22" i="10"/>
  <c r="AR23" i="10"/>
  <c r="AR24" i="10"/>
  <c r="AR15" i="10"/>
  <c r="AR16" i="10"/>
  <c r="AR17" i="10"/>
  <c r="AR18" i="10"/>
  <c r="AR19" i="10"/>
  <c r="AQ92" i="10"/>
  <c r="AQ113" i="10"/>
  <c r="BD49" i="10"/>
  <c r="BE49" i="10" s="1"/>
  <c r="BC112" i="10"/>
  <c r="BD112" i="10" s="1"/>
  <c r="BE112" i="10" s="1"/>
  <c r="AQ54" i="10"/>
  <c r="AQ73" i="10"/>
  <c r="BD54" i="10"/>
  <c r="BE54" i="10" s="1"/>
  <c r="BD84" i="10"/>
  <c r="BE84" i="10" s="1"/>
  <c r="AQ53" i="10"/>
  <c r="AQ63" i="10"/>
  <c r="AQ72" i="10"/>
  <c r="AQ81" i="10"/>
  <c r="AQ91" i="10"/>
  <c r="AQ112" i="10"/>
  <c r="BD88" i="10"/>
  <c r="BE88" i="10" s="1"/>
  <c r="AQ52" i="10"/>
  <c r="AQ71" i="10"/>
  <c r="AQ90" i="10"/>
  <c r="AQ111" i="10"/>
  <c r="BD93" i="10"/>
  <c r="BE93" i="10" s="1"/>
  <c r="AQ51" i="10"/>
  <c r="AQ70" i="10"/>
  <c r="AQ89" i="10"/>
  <c r="AQ110" i="10"/>
  <c r="AQ109" i="10"/>
  <c r="BD65" i="10"/>
  <c r="BE65" i="10" s="1"/>
  <c r="AQ49" i="10"/>
  <c r="AQ68" i="10"/>
  <c r="AQ87" i="10"/>
  <c r="AQ108" i="10"/>
  <c r="AQ48" i="10"/>
  <c r="AQ67" i="10"/>
  <c r="AQ86" i="10"/>
  <c r="AQ107" i="10"/>
  <c r="AQ106" i="10"/>
  <c r="AQ85" i="10"/>
  <c r="BC25" i="10"/>
  <c r="BD74" i="10"/>
  <c r="BE74" i="10" s="1"/>
  <c r="BD108" i="10"/>
  <c r="BE108" i="10" s="1"/>
  <c r="AQ46" i="10"/>
  <c r="AQ56" i="10"/>
  <c r="AQ74" i="10"/>
  <c r="AQ84" i="10"/>
  <c r="AQ94" i="10"/>
  <c r="AQ115" i="10"/>
  <c r="AQ105" i="10"/>
  <c r="BD45" i="10"/>
  <c r="BE45" i="10" s="1"/>
  <c r="BD79" i="10"/>
  <c r="BE79" i="10" s="1"/>
  <c r="AQ114" i="10"/>
  <c r="BB69" i="10"/>
  <c r="BB103" i="10"/>
  <c r="BB108" i="10"/>
  <c r="BB98" i="10"/>
  <c r="BB112" i="10"/>
  <c r="BB102" i="10"/>
  <c r="BB94" i="10"/>
  <c r="BB93" i="10"/>
  <c r="BB84" i="10"/>
  <c r="BB79" i="10"/>
  <c r="BB73" i="10"/>
  <c r="BB74" i="10"/>
  <c r="BB65" i="10"/>
  <c r="BB24" i="10"/>
  <c r="BB20" i="10"/>
  <c r="BB44" i="10"/>
  <c r="BB54" i="10"/>
  <c r="BB49" i="10"/>
  <c r="BB64" i="10"/>
  <c r="BB59" i="10"/>
  <c r="BB55" i="10"/>
  <c r="BB45" i="10"/>
  <c r="BB36" i="10"/>
  <c r="Y71" i="10"/>
  <c r="X71" i="10" s="1"/>
  <c r="Y70" i="10"/>
  <c r="X70" i="10" s="1"/>
  <c r="Y68" i="10"/>
  <c r="X68" i="10" s="1"/>
  <c r="Y74" i="10"/>
  <c r="Y72" i="10"/>
  <c r="Y69" i="10"/>
  <c r="X69" i="10" s="1"/>
  <c r="Y75" i="10"/>
  <c r="X75" i="10" s="1"/>
  <c r="Y73" i="10"/>
  <c r="X73" i="10" s="1"/>
  <c r="Y66" i="10"/>
  <c r="X66" i="10" s="1"/>
  <c r="Y67" i="10"/>
  <c r="Y55" i="10"/>
  <c r="Y46" i="10"/>
  <c r="X46" i="10" s="1"/>
  <c r="Y53" i="10"/>
  <c r="X53" i="10" s="1"/>
  <c r="Y51" i="10"/>
  <c r="X51" i="10" s="1"/>
  <c r="Y47" i="10"/>
  <c r="X47" i="10" s="1"/>
  <c r="Y52" i="10"/>
  <c r="X52" i="10" s="1"/>
  <c r="Y49" i="10"/>
  <c r="Y54" i="10"/>
  <c r="X54" i="10" s="1"/>
  <c r="Y48" i="10"/>
  <c r="Y50" i="10"/>
  <c r="X50" i="10" s="1"/>
  <c r="G18" i="10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Y23" i="10"/>
  <c r="X23" i="10" s="1"/>
  <c r="Y18" i="10"/>
  <c r="X18" i="10" s="1"/>
  <c r="Y17" i="10"/>
  <c r="X17" i="10" s="1"/>
  <c r="Y24" i="10"/>
  <c r="X24" i="10" s="1"/>
  <c r="Y25" i="10"/>
  <c r="X25" i="10" s="1"/>
  <c r="Y20" i="10"/>
  <c r="X20" i="10" s="1"/>
  <c r="Y16" i="10"/>
  <c r="X16" i="10" s="1"/>
  <c r="Y21" i="10"/>
  <c r="X21" i="10" s="1"/>
  <c r="Y22" i="10"/>
  <c r="Y15" i="10"/>
  <c r="Y19" i="10"/>
  <c r="X19" i="10" s="1"/>
  <c r="G45" i="10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E19" i="10"/>
  <c r="F19" i="10" s="1"/>
  <c r="Z19" i="10"/>
  <c r="D19" i="10"/>
  <c r="AI19" i="10"/>
  <c r="Y87" i="10"/>
  <c r="X87" i="10" s="1"/>
  <c r="Y94" i="10"/>
  <c r="X94" i="10" s="1"/>
  <c r="Y91" i="10"/>
  <c r="X91" i="10" s="1"/>
  <c r="Y90" i="10"/>
  <c r="X90" i="10" s="1"/>
  <c r="Y88" i="10"/>
  <c r="X88" i="10" s="1"/>
  <c r="Y95" i="10"/>
  <c r="X95" i="10" s="1"/>
  <c r="Y92" i="10"/>
  <c r="X92" i="10" s="1"/>
  <c r="Y89" i="10"/>
  <c r="Y93" i="10"/>
  <c r="X93" i="10" s="1"/>
  <c r="Y86" i="10"/>
  <c r="X86" i="10" s="1"/>
  <c r="E20" i="10"/>
  <c r="F20" i="10" s="1"/>
  <c r="AI20" i="10"/>
  <c r="D20" i="10"/>
  <c r="G22" i="10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AI17" i="10"/>
  <c r="E17" i="10"/>
  <c r="F17" i="10" s="1"/>
  <c r="D17" i="10"/>
  <c r="D18" i="10"/>
  <c r="AI18" i="10"/>
  <c r="AI27" i="10"/>
  <c r="E27" i="10"/>
  <c r="F27" i="10" s="1"/>
  <c r="E28" i="10"/>
  <c r="F28" i="10" s="1"/>
  <c r="D28" i="10"/>
  <c r="Y30" i="10"/>
  <c r="E44" i="10"/>
  <c r="F44" i="10" s="1"/>
  <c r="D44" i="10"/>
  <c r="AI44" i="10"/>
  <c r="Y39" i="10"/>
  <c r="X39" i="10" s="1"/>
  <c r="Y37" i="10"/>
  <c r="X37" i="10" s="1"/>
  <c r="Y32" i="10"/>
  <c r="X32" i="10" s="1"/>
  <c r="Y26" i="10"/>
  <c r="X26" i="10" s="1"/>
  <c r="Y31" i="10"/>
  <c r="X31" i="10" s="1"/>
  <c r="Y45" i="10"/>
  <c r="Y44" i="10"/>
  <c r="Y38" i="10"/>
  <c r="X38" i="10" s="1"/>
  <c r="Y35" i="10"/>
  <c r="X35" i="10" s="1"/>
  <c r="Y27" i="10"/>
  <c r="X27" i="10" s="1"/>
  <c r="Y34" i="10"/>
  <c r="X34" i="10" s="1"/>
  <c r="Y29" i="10"/>
  <c r="X29" i="10" s="1"/>
  <c r="Y43" i="10"/>
  <c r="X43" i="10" s="1"/>
  <c r="Y36" i="10"/>
  <c r="X36" i="10" s="1"/>
  <c r="Y28" i="10"/>
  <c r="X28" i="10" s="1"/>
  <c r="Y42" i="10"/>
  <c r="Y79" i="10"/>
  <c r="X79" i="10" s="1"/>
  <c r="Y83" i="10"/>
  <c r="X83" i="10" s="1"/>
  <c r="Y78" i="10"/>
  <c r="X78" i="10" s="1"/>
  <c r="Y84" i="10"/>
  <c r="X84" i="10" s="1"/>
  <c r="Y85" i="10"/>
  <c r="Y81" i="10"/>
  <c r="Y82" i="10"/>
  <c r="X82" i="10" s="1"/>
  <c r="Y80" i="10"/>
  <c r="X80" i="10" s="1"/>
  <c r="Y77" i="10"/>
  <c r="X77" i="10" s="1"/>
  <c r="Y76" i="10"/>
  <c r="X76" i="10" s="1"/>
  <c r="Y110" i="10"/>
  <c r="Y101" i="10"/>
  <c r="X101" i="10" s="1"/>
  <c r="Y109" i="10"/>
  <c r="X109" i="10" s="1"/>
  <c r="Y108" i="10"/>
  <c r="X108" i="10" s="1"/>
  <c r="Y115" i="10"/>
  <c r="Z115" i="10" s="1"/>
  <c r="Y113" i="10"/>
  <c r="X113" i="10" s="1"/>
  <c r="Y104" i="10"/>
  <c r="X104" i="10" s="1"/>
  <c r="Y103" i="10"/>
  <c r="X103" i="10" s="1"/>
  <c r="Y100" i="10"/>
  <c r="X100" i="10" s="1"/>
  <c r="Y105" i="10"/>
  <c r="X105" i="10" s="1"/>
  <c r="Y97" i="10"/>
  <c r="X97" i="10" s="1"/>
  <c r="Y106" i="10"/>
  <c r="X106" i="10" s="1"/>
  <c r="Y107" i="10"/>
  <c r="X107" i="10" s="1"/>
  <c r="Y114" i="10"/>
  <c r="X114" i="10" s="1"/>
  <c r="Y112" i="10"/>
  <c r="X112" i="10" s="1"/>
  <c r="Y111" i="10"/>
  <c r="Y102" i="10"/>
  <c r="X102" i="10" s="1"/>
  <c r="Y96" i="10"/>
  <c r="Y98" i="10"/>
  <c r="X98" i="10" s="1"/>
  <c r="Y99" i="10"/>
  <c r="X99" i="10" s="1"/>
  <c r="D21" i="10"/>
  <c r="E25" i="10"/>
  <c r="F25" i="10" s="1"/>
  <c r="D25" i="10"/>
  <c r="AI25" i="10"/>
  <c r="G16" i="10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E21" i="10"/>
  <c r="F21" i="10" s="1"/>
  <c r="AI21" i="10"/>
  <c r="AJ22" i="10"/>
  <c r="AL22" i="10" s="1"/>
  <c r="E24" i="10"/>
  <c r="F24" i="10" s="1"/>
  <c r="D24" i="10"/>
  <c r="AI24" i="10"/>
  <c r="AI26" i="10"/>
  <c r="E26" i="10"/>
  <c r="F26" i="10" s="1"/>
  <c r="D26" i="10"/>
  <c r="Z26" i="10"/>
  <c r="AK36" i="10"/>
  <c r="AJ36" i="10"/>
  <c r="AL36" i="10" s="1"/>
  <c r="E43" i="10"/>
  <c r="F43" i="10" s="1"/>
  <c r="D43" i="10"/>
  <c r="G57" i="10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G4" i="10"/>
  <c r="AK16" i="10"/>
  <c r="AJ16" i="10"/>
  <c r="AL16" i="10" s="1"/>
  <c r="AK22" i="10"/>
  <c r="AK33" i="10"/>
  <c r="AK40" i="10"/>
  <c r="AI35" i="10"/>
  <c r="E35" i="10"/>
  <c r="F35" i="10" s="1"/>
  <c r="D35" i="10"/>
  <c r="AI37" i="10"/>
  <c r="E37" i="10"/>
  <c r="F37" i="10" s="1"/>
  <c r="D37" i="10"/>
  <c r="E38" i="10"/>
  <c r="F38" i="10" s="1"/>
  <c r="Z38" i="10"/>
  <c r="D38" i="10"/>
  <c r="AI38" i="10"/>
  <c r="AI39" i="10"/>
  <c r="E39" i="10"/>
  <c r="F39" i="10" s="1"/>
  <c r="D39" i="10"/>
  <c r="AI41" i="10"/>
  <c r="E41" i="10"/>
  <c r="F41" i="10" s="1"/>
  <c r="D41" i="10"/>
  <c r="Z41" i="10"/>
  <c r="AI32" i="10"/>
  <c r="E32" i="10"/>
  <c r="F32" i="10" s="1"/>
  <c r="D32" i="10"/>
  <c r="D34" i="10"/>
  <c r="AI34" i="10"/>
  <c r="E34" i="10"/>
  <c r="F34" i="10" s="1"/>
  <c r="AK23" i="10"/>
  <c r="AK28" i="10"/>
  <c r="AJ28" i="10"/>
  <c r="AL28" i="10" s="1"/>
  <c r="AI30" i="10"/>
  <c r="E30" i="10"/>
  <c r="F30" i="10" s="1"/>
  <c r="D30" i="10"/>
  <c r="Z35" i="10"/>
  <c r="Z39" i="10"/>
  <c r="D23" i="10"/>
  <c r="D29" i="10"/>
  <c r="AI29" i="10"/>
  <c r="Y41" i="10"/>
  <c r="X41" i="10" s="1"/>
  <c r="Y63" i="10"/>
  <c r="X63" i="10" s="1"/>
  <c r="Y60" i="10"/>
  <c r="X60" i="10" s="1"/>
  <c r="Y65" i="10"/>
  <c r="Y58" i="10"/>
  <c r="X58" i="10" s="1"/>
  <c r="Y62" i="10"/>
  <c r="X62" i="10" s="1"/>
  <c r="Y57" i="10"/>
  <c r="Y59" i="10"/>
  <c r="X59" i="10" s="1"/>
  <c r="Y64" i="10"/>
  <c r="X64" i="10" s="1"/>
  <c r="Y61" i="10"/>
  <c r="X61" i="10" s="1"/>
  <c r="Y56" i="10"/>
  <c r="AK15" i="10"/>
  <c r="AJ15" i="10"/>
  <c r="E23" i="10"/>
  <c r="F23" i="10" s="1"/>
  <c r="E29" i="10"/>
  <c r="F29" i="10" s="1"/>
  <c r="Y40" i="10"/>
  <c r="AI43" i="10"/>
  <c r="E62" i="10"/>
  <c r="F62" i="10" s="1"/>
  <c r="AI62" i="10"/>
  <c r="D62" i="10"/>
  <c r="AK66" i="10"/>
  <c r="AJ66" i="10"/>
  <c r="AL66" i="10" s="1"/>
  <c r="AJ54" i="10"/>
  <c r="AL54" i="10" s="1"/>
  <c r="AK54" i="10"/>
  <c r="E61" i="10"/>
  <c r="F61" i="10" s="1"/>
  <c r="D61" i="10"/>
  <c r="AI61" i="10"/>
  <c r="G74" i="10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Z33" i="10"/>
  <c r="G49" i="10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D60" i="10"/>
  <c r="AI60" i="10"/>
  <c r="E60" i="10"/>
  <c r="F60" i="10" s="1"/>
  <c r="Z66" i="10"/>
  <c r="E66" i="10"/>
  <c r="F66" i="10" s="1"/>
  <c r="D33" i="10"/>
  <c r="Z36" i="10"/>
  <c r="AI46" i="10"/>
  <c r="E46" i="10"/>
  <c r="F46" i="10" s="1"/>
  <c r="Z46" i="10"/>
  <c r="E48" i="10"/>
  <c r="F48" i="10" s="1"/>
  <c r="AI53" i="10"/>
  <c r="E53" i="10"/>
  <c r="F53" i="10" s="1"/>
  <c r="E54" i="10"/>
  <c r="F54" i="10" s="1"/>
  <c r="D54" i="10"/>
  <c r="D66" i="10"/>
  <c r="G67" i="10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E33" i="10"/>
  <c r="F33" i="10" s="1"/>
  <c r="D46" i="10"/>
  <c r="D48" i="10"/>
  <c r="G56" i="10"/>
  <c r="H56" i="10" s="1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AI58" i="10"/>
  <c r="E58" i="10"/>
  <c r="F58" i="10" s="1"/>
  <c r="Z61" i="10"/>
  <c r="D64" i="10"/>
  <c r="E64" i="10"/>
  <c r="F64" i="10" s="1"/>
  <c r="AI64" i="10"/>
  <c r="Z77" i="10"/>
  <c r="AI77" i="10"/>
  <c r="E77" i="10"/>
  <c r="F77" i="10" s="1"/>
  <c r="D77" i="10"/>
  <c r="Z31" i="10"/>
  <c r="AI31" i="10"/>
  <c r="E31" i="10"/>
  <c r="F31" i="10" s="1"/>
  <c r="D40" i="10"/>
  <c r="AI42" i="10"/>
  <c r="AI48" i="10"/>
  <c r="AI50" i="10"/>
  <c r="Z50" i="10"/>
  <c r="D50" i="10"/>
  <c r="E51" i="10"/>
  <c r="F51" i="10" s="1"/>
  <c r="Z51" i="10"/>
  <c r="D51" i="10"/>
  <c r="AI51" i="10"/>
  <c r="G55" i="10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D58" i="10"/>
  <c r="AI73" i="10"/>
  <c r="E73" i="10"/>
  <c r="F73" i="10" s="1"/>
  <c r="D73" i="10"/>
  <c r="Z73" i="10"/>
  <c r="Z82" i="10"/>
  <c r="D82" i="10"/>
  <c r="AI82" i="10"/>
  <c r="E82" i="10"/>
  <c r="F82" i="10" s="1"/>
  <c r="D31" i="10"/>
  <c r="E36" i="10"/>
  <c r="F36" i="10" s="1"/>
  <c r="E40" i="10"/>
  <c r="F40" i="10" s="1"/>
  <c r="D42" i="10"/>
  <c r="E50" i="10"/>
  <c r="F50" i="10" s="1"/>
  <c r="E52" i="10"/>
  <c r="F52" i="10" s="1"/>
  <c r="D52" i="10"/>
  <c r="AI52" i="10"/>
  <c r="E42" i="10"/>
  <c r="F42" i="10" s="1"/>
  <c r="AI45" i="10"/>
  <c r="Z53" i="10"/>
  <c r="E69" i="10"/>
  <c r="F69" i="10" s="1"/>
  <c r="Z69" i="10"/>
  <c r="D69" i="10"/>
  <c r="AI69" i="10"/>
  <c r="AJ80" i="10"/>
  <c r="AL80" i="10" s="1"/>
  <c r="D45" i="10"/>
  <c r="D47" i="10"/>
  <c r="E47" i="10"/>
  <c r="F47" i="10" s="1"/>
  <c r="Z47" i="10"/>
  <c r="AI47" i="10"/>
  <c r="Z64" i="10"/>
  <c r="AI49" i="10"/>
  <c r="Z78" i="10"/>
  <c r="AI78" i="10"/>
  <c r="E78" i="10"/>
  <c r="F78" i="10" s="1"/>
  <c r="D78" i="10"/>
  <c r="AI92" i="10"/>
  <c r="E92" i="10"/>
  <c r="F92" i="10" s="1"/>
  <c r="D92" i="10"/>
  <c r="E95" i="10"/>
  <c r="F95" i="10" s="1"/>
  <c r="D95" i="10"/>
  <c r="AI95" i="10"/>
  <c r="Z95" i="10"/>
  <c r="AI105" i="10"/>
  <c r="E105" i="10"/>
  <c r="F105" i="10" s="1"/>
  <c r="D105" i="10"/>
  <c r="AI76" i="10"/>
  <c r="E76" i="10"/>
  <c r="F76" i="10" s="1"/>
  <c r="D76" i="10"/>
  <c r="Z76" i="10"/>
  <c r="E84" i="10"/>
  <c r="F84" i="10" s="1"/>
  <c r="Z84" i="10"/>
  <c r="D84" i="10"/>
  <c r="AI84" i="10"/>
  <c r="AI87" i="10"/>
  <c r="E87" i="10"/>
  <c r="F87" i="10" s="1"/>
  <c r="D87" i="10"/>
  <c r="Z87" i="10"/>
  <c r="D56" i="10"/>
  <c r="AI71" i="10"/>
  <c r="E71" i="10"/>
  <c r="F71" i="10" s="1"/>
  <c r="D71" i="10"/>
  <c r="AI75" i="10"/>
  <c r="E75" i="10"/>
  <c r="F75" i="10" s="1"/>
  <c r="D75" i="10"/>
  <c r="Z75" i="10"/>
  <c r="AK81" i="10"/>
  <c r="AJ81" i="10"/>
  <c r="AL81" i="10" s="1"/>
  <c r="AJ57" i="10"/>
  <c r="AL57" i="10" s="1"/>
  <c r="G65" i="10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E68" i="10"/>
  <c r="F68" i="10" s="1"/>
  <c r="Z68" i="10"/>
  <c r="D68" i="10"/>
  <c r="AI68" i="10"/>
  <c r="Z70" i="10"/>
  <c r="AI70" i="10"/>
  <c r="E70" i="10"/>
  <c r="F70" i="10" s="1"/>
  <c r="D70" i="10"/>
  <c r="E80" i="10"/>
  <c r="F80" i="10" s="1"/>
  <c r="Z80" i="10"/>
  <c r="D80" i="10"/>
  <c r="AK57" i="10"/>
  <c r="AI59" i="10"/>
  <c r="AI65" i="10"/>
  <c r="D59" i="10"/>
  <c r="G86" i="10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D57" i="10"/>
  <c r="E59" i="10"/>
  <c r="F59" i="10" s="1"/>
  <c r="AI67" i="10"/>
  <c r="Z71" i="10"/>
  <c r="G83" i="10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E85" i="10"/>
  <c r="F85" i="10" s="1"/>
  <c r="AI85" i="10"/>
  <c r="D55" i="10"/>
  <c r="AI55" i="10"/>
  <c r="AI56" i="10"/>
  <c r="AI63" i="10"/>
  <c r="E63" i="10"/>
  <c r="F63" i="10" s="1"/>
  <c r="Z63" i="10"/>
  <c r="D67" i="10"/>
  <c r="AI79" i="10"/>
  <c r="Z79" i="10"/>
  <c r="E79" i="10"/>
  <c r="F79" i="10" s="1"/>
  <c r="D79" i="10"/>
  <c r="D85" i="10"/>
  <c r="E98" i="10"/>
  <c r="F98" i="10" s="1"/>
  <c r="Z98" i="10"/>
  <c r="D98" i="10"/>
  <c r="AI98" i="10"/>
  <c r="G99" i="10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E94" i="10"/>
  <c r="F94" i="10" s="1"/>
  <c r="Z94" i="10"/>
  <c r="AU94" i="10" s="1"/>
  <c r="AX94" i="10" s="1"/>
  <c r="D94" i="10"/>
  <c r="AI94" i="10"/>
  <c r="AJ72" i="10"/>
  <c r="AL72" i="10" s="1"/>
  <c r="AJ74" i="10"/>
  <c r="AL74" i="10" s="1"/>
  <c r="AI93" i="10"/>
  <c r="E93" i="10"/>
  <c r="F93" i="10" s="1"/>
  <c r="D93" i="10"/>
  <c r="AI103" i="10"/>
  <c r="E103" i="10"/>
  <c r="F103" i="10" s="1"/>
  <c r="D103" i="10"/>
  <c r="Z103" i="10"/>
  <c r="AI106" i="10"/>
  <c r="E106" i="10"/>
  <c r="F106" i="10" s="1"/>
  <c r="D106" i="10"/>
  <c r="AK72" i="10"/>
  <c r="AK74" i="10"/>
  <c r="D88" i="10"/>
  <c r="E88" i="10"/>
  <c r="F88" i="10" s="1"/>
  <c r="Z88" i="10"/>
  <c r="AV88" i="10" s="1"/>
  <c r="AI88" i="10"/>
  <c r="AK90" i="10"/>
  <c r="AJ90" i="10"/>
  <c r="AL90" i="10" s="1"/>
  <c r="AI96" i="10"/>
  <c r="D96" i="10"/>
  <c r="D81" i="10"/>
  <c r="Z91" i="10"/>
  <c r="AI91" i="10"/>
  <c r="D91" i="10"/>
  <c r="E96" i="10"/>
  <c r="F96" i="10" s="1"/>
  <c r="D74" i="10"/>
  <c r="E81" i="10"/>
  <c r="F81" i="10" s="1"/>
  <c r="Z86" i="10"/>
  <c r="AI86" i="10"/>
  <c r="AI89" i="10"/>
  <c r="E89" i="10"/>
  <c r="F89" i="10" s="1"/>
  <c r="D89" i="10"/>
  <c r="E91" i="10"/>
  <c r="F91" i="10" s="1"/>
  <c r="E72" i="10"/>
  <c r="F72" i="10" s="1"/>
  <c r="Z83" i="10"/>
  <c r="D83" i="10"/>
  <c r="AI83" i="10"/>
  <c r="D86" i="10"/>
  <c r="Z90" i="10"/>
  <c r="AV90" i="10" s="1"/>
  <c r="D102" i="10"/>
  <c r="E102" i="10"/>
  <c r="F102" i="10" s="1"/>
  <c r="AI102" i="10"/>
  <c r="AI107" i="10"/>
  <c r="D107" i="10"/>
  <c r="D113" i="10"/>
  <c r="E113" i="10"/>
  <c r="F113" i="10" s="1"/>
  <c r="AI113" i="10"/>
  <c r="AI104" i="10"/>
  <c r="E104" i="10"/>
  <c r="F104" i="10" s="1"/>
  <c r="D104" i="10"/>
  <c r="E107" i="10"/>
  <c r="F107" i="10" s="1"/>
  <c r="Z99" i="10"/>
  <c r="Z100" i="10"/>
  <c r="AI100" i="10"/>
  <c r="D97" i="10"/>
  <c r="AI97" i="10"/>
  <c r="D100" i="10"/>
  <c r="G112" i="10"/>
  <c r="H112" i="10" s="1"/>
  <c r="I112" i="10" s="1"/>
  <c r="J112" i="10" s="1"/>
  <c r="K112" i="10" s="1"/>
  <c r="L112" i="10" s="1"/>
  <c r="M112" i="10" s="1"/>
  <c r="N112" i="10" s="1"/>
  <c r="O112" i="10" s="1"/>
  <c r="P112" i="10" s="1"/>
  <c r="Q112" i="10" s="1"/>
  <c r="R112" i="10" s="1"/>
  <c r="S112" i="10" s="1"/>
  <c r="T112" i="10" s="1"/>
  <c r="E97" i="10"/>
  <c r="F97" i="10" s="1"/>
  <c r="E100" i="10"/>
  <c r="F100" i="10" s="1"/>
  <c r="D115" i="10"/>
  <c r="E115" i="10"/>
  <c r="F115" i="10" s="1"/>
  <c r="AI115" i="10"/>
  <c r="AI109" i="10"/>
  <c r="E109" i="10"/>
  <c r="F109" i="10" s="1"/>
  <c r="D109" i="10"/>
  <c r="D90" i="10"/>
  <c r="AI108" i="10"/>
  <c r="E108" i="10"/>
  <c r="F108" i="10" s="1"/>
  <c r="E90" i="10"/>
  <c r="F90" i="10" s="1"/>
  <c r="AI99" i="10"/>
  <c r="AI101" i="10"/>
  <c r="E101" i="10"/>
  <c r="F101" i="10" s="1"/>
  <c r="D101" i="10"/>
  <c r="D108" i="10"/>
  <c r="D114" i="10"/>
  <c r="AI114" i="10"/>
  <c r="AJ112" i="10"/>
  <c r="AL112" i="10" s="1"/>
  <c r="AK112" i="10"/>
  <c r="E114" i="10"/>
  <c r="F114" i="10" s="1"/>
  <c r="AK111" i="10"/>
  <c r="AI110" i="10"/>
  <c r="E110" i="10"/>
  <c r="F110" i="10" s="1"/>
  <c r="D110" i="10"/>
  <c r="E111" i="10"/>
  <c r="F111" i="10" s="1"/>
  <c r="D112" i="10"/>
  <c r="R111" i="7"/>
  <c r="S111" i="7" s="1"/>
  <c r="T111" i="7" s="1"/>
  <c r="R92" i="7"/>
  <c r="S92" i="7" s="1"/>
  <c r="T92" i="7" s="1"/>
  <c r="R91" i="7"/>
  <c r="S91" i="7" s="1"/>
  <c r="T91" i="7" s="1"/>
  <c r="R87" i="7"/>
  <c r="S87" i="7" s="1"/>
  <c r="T87" i="7" s="1"/>
  <c r="R65" i="7"/>
  <c r="S65" i="7" s="1"/>
  <c r="T65" i="7" s="1"/>
  <c r="R63" i="7"/>
  <c r="S63" i="7" s="1"/>
  <c r="T63" i="7" s="1"/>
  <c r="R42" i="7"/>
  <c r="S42" i="7" s="1"/>
  <c r="T42" i="7" s="1"/>
  <c r="R114" i="7"/>
  <c r="S114" i="7" s="1"/>
  <c r="T114" i="7" s="1"/>
  <c r="R41" i="7"/>
  <c r="S41" i="7" s="1"/>
  <c r="T41" i="7" s="1"/>
  <c r="R113" i="7"/>
  <c r="S113" i="7" s="1"/>
  <c r="T113" i="7" s="1"/>
  <c r="R37" i="7"/>
  <c r="S37" i="7" s="1"/>
  <c r="T37" i="7" s="1"/>
  <c r="R112" i="7"/>
  <c r="S112" i="7" s="1"/>
  <c r="T112" i="7" s="1"/>
  <c r="R90" i="7"/>
  <c r="S90" i="7" s="1"/>
  <c r="T90" i="7" s="1"/>
  <c r="R64" i="7"/>
  <c r="S64" i="7" s="1"/>
  <c r="T64" i="7" s="1"/>
  <c r="R40" i="7"/>
  <c r="S40" i="7" s="1"/>
  <c r="T40" i="7" s="1"/>
  <c r="R107" i="7"/>
  <c r="S107" i="7" s="1"/>
  <c r="T107" i="7" s="1"/>
  <c r="R86" i="7"/>
  <c r="S86" i="7" s="1"/>
  <c r="T86" i="7" s="1"/>
  <c r="R62" i="7"/>
  <c r="S62" i="7" s="1"/>
  <c r="T62" i="7" s="1"/>
  <c r="R36" i="7"/>
  <c r="S36" i="7" s="1"/>
  <c r="T36" i="7" s="1"/>
  <c r="R104" i="7"/>
  <c r="S104" i="7" s="1"/>
  <c r="T104" i="7" s="1"/>
  <c r="R80" i="7"/>
  <c r="S80" i="7" s="1"/>
  <c r="T80" i="7" s="1"/>
  <c r="R54" i="7"/>
  <c r="S54" i="7" s="1"/>
  <c r="T54" i="7" s="1"/>
  <c r="R30" i="7"/>
  <c r="S30" i="7" s="1"/>
  <c r="T30" i="7" s="1"/>
  <c r="R103" i="7"/>
  <c r="S103" i="7" s="1"/>
  <c r="T103" i="7" s="1"/>
  <c r="R77" i="7"/>
  <c r="S77" i="7" s="1"/>
  <c r="T77" i="7" s="1"/>
  <c r="R53" i="7"/>
  <c r="S53" i="7" s="1"/>
  <c r="T53" i="7" s="1"/>
  <c r="R27" i="7"/>
  <c r="S27" i="7" s="1"/>
  <c r="T27" i="7" s="1"/>
  <c r="R102" i="7"/>
  <c r="S102" i="7" s="1"/>
  <c r="T102" i="7" s="1"/>
  <c r="R76" i="7"/>
  <c r="S76" i="7" s="1"/>
  <c r="T76" i="7" s="1"/>
  <c r="R52" i="7"/>
  <c r="S52" i="7" s="1"/>
  <c r="T52" i="7" s="1"/>
  <c r="R26" i="7"/>
  <c r="S26" i="7" s="1"/>
  <c r="T26" i="7" s="1"/>
  <c r="R16" i="7"/>
  <c r="S16" i="7" s="1"/>
  <c r="T16" i="7" s="1"/>
  <c r="R101" i="7"/>
  <c r="S101" i="7" s="1"/>
  <c r="T101" i="7" s="1"/>
  <c r="R75" i="7"/>
  <c r="S75" i="7" s="1"/>
  <c r="T75" i="7" s="1"/>
  <c r="R51" i="7"/>
  <c r="S51" i="7" s="1"/>
  <c r="T51" i="7" s="1"/>
  <c r="R25" i="7"/>
  <c r="S25" i="7" s="1"/>
  <c r="T25" i="7" s="1"/>
  <c r="R115" i="7"/>
  <c r="S115" i="7" s="1"/>
  <c r="T115" i="7" s="1"/>
  <c r="R100" i="7"/>
  <c r="S100" i="7" s="1"/>
  <c r="T100" i="7" s="1"/>
  <c r="R74" i="7"/>
  <c r="S74" i="7" s="1"/>
  <c r="T74" i="7" s="1"/>
  <c r="R50" i="7"/>
  <c r="S50" i="7" s="1"/>
  <c r="T50" i="7" s="1"/>
  <c r="R24" i="7"/>
  <c r="S24" i="7" s="1"/>
  <c r="T24" i="7" s="1"/>
  <c r="R97" i="7"/>
  <c r="S97" i="7" s="1"/>
  <c r="T97" i="7" s="1"/>
  <c r="R85" i="7"/>
  <c r="S85" i="7" s="1"/>
  <c r="T85" i="7" s="1"/>
  <c r="R73" i="7"/>
  <c r="S73" i="7" s="1"/>
  <c r="T73" i="7" s="1"/>
  <c r="R61" i="7"/>
  <c r="S61" i="7" s="1"/>
  <c r="T61" i="7" s="1"/>
  <c r="R47" i="7"/>
  <c r="S47" i="7" s="1"/>
  <c r="T47" i="7" s="1"/>
  <c r="R35" i="7"/>
  <c r="S35" i="7" s="1"/>
  <c r="T35" i="7" s="1"/>
  <c r="R23" i="7"/>
  <c r="S23" i="7" s="1"/>
  <c r="T23" i="7" s="1"/>
  <c r="R110" i="7"/>
  <c r="S110" i="7" s="1"/>
  <c r="T110" i="7" s="1"/>
  <c r="R96" i="7"/>
  <c r="S96" i="7" s="1"/>
  <c r="T96" i="7" s="1"/>
  <c r="R84" i="7"/>
  <c r="S84" i="7" s="1"/>
  <c r="T84" i="7" s="1"/>
  <c r="R72" i="7"/>
  <c r="S72" i="7" s="1"/>
  <c r="T72" i="7" s="1"/>
  <c r="R60" i="7"/>
  <c r="S60" i="7" s="1"/>
  <c r="T60" i="7" s="1"/>
  <c r="R46" i="7"/>
  <c r="S46" i="7" s="1"/>
  <c r="T46" i="7" s="1"/>
  <c r="R34" i="7"/>
  <c r="S34" i="7" s="1"/>
  <c r="T34" i="7" s="1"/>
  <c r="R22" i="7"/>
  <c r="S22" i="7" s="1"/>
  <c r="T22" i="7" s="1"/>
  <c r="R95" i="7"/>
  <c r="S95" i="7" s="1"/>
  <c r="T95" i="7" s="1"/>
  <c r="R83" i="7"/>
  <c r="S83" i="7" s="1"/>
  <c r="T83" i="7" s="1"/>
  <c r="R71" i="7"/>
  <c r="S71" i="7" s="1"/>
  <c r="T71" i="7" s="1"/>
  <c r="R57" i="7"/>
  <c r="S57" i="7" s="1"/>
  <c r="T57" i="7" s="1"/>
  <c r="R45" i="7"/>
  <c r="S45" i="7" s="1"/>
  <c r="T45" i="7" s="1"/>
  <c r="R33" i="7"/>
  <c r="S33" i="7" s="1"/>
  <c r="T33" i="7" s="1"/>
  <c r="R21" i="7"/>
  <c r="S21" i="7" s="1"/>
  <c r="T21" i="7" s="1"/>
  <c r="R106" i="7"/>
  <c r="S106" i="7" s="1"/>
  <c r="T106" i="7" s="1"/>
  <c r="R94" i="7"/>
  <c r="S94" i="7" s="1"/>
  <c r="T94" i="7" s="1"/>
  <c r="R82" i="7"/>
  <c r="S82" i="7" s="1"/>
  <c r="T82" i="7" s="1"/>
  <c r="R70" i="7"/>
  <c r="S70" i="7" s="1"/>
  <c r="T70" i="7" s="1"/>
  <c r="R56" i="7"/>
  <c r="S56" i="7" s="1"/>
  <c r="T56" i="7" s="1"/>
  <c r="R44" i="7"/>
  <c r="S44" i="7" s="1"/>
  <c r="T44" i="7" s="1"/>
  <c r="R32" i="7"/>
  <c r="S32" i="7" s="1"/>
  <c r="T32" i="7" s="1"/>
  <c r="R20" i="7"/>
  <c r="S20" i="7" s="1"/>
  <c r="T20" i="7" s="1"/>
  <c r="R105" i="7"/>
  <c r="S105" i="7" s="1"/>
  <c r="T105" i="7" s="1"/>
  <c r="R93" i="7"/>
  <c r="S93" i="7" s="1"/>
  <c r="T93" i="7" s="1"/>
  <c r="R81" i="7"/>
  <c r="S81" i="7" s="1"/>
  <c r="T81" i="7" s="1"/>
  <c r="R67" i="7"/>
  <c r="S67" i="7" s="1"/>
  <c r="T67" i="7" s="1"/>
  <c r="R55" i="7"/>
  <c r="S55" i="7" s="1"/>
  <c r="T55" i="7" s="1"/>
  <c r="R43" i="7"/>
  <c r="S43" i="7" s="1"/>
  <c r="T43" i="7" s="1"/>
  <c r="R31" i="7"/>
  <c r="S31" i="7" s="1"/>
  <c r="T31" i="7" s="1"/>
  <c r="R17" i="7"/>
  <c r="S17" i="7" s="1"/>
  <c r="T17" i="7" s="1"/>
  <c r="R109" i="7"/>
  <c r="S109" i="7" s="1"/>
  <c r="T109" i="7" s="1"/>
  <c r="R99" i="7"/>
  <c r="S99" i="7" s="1"/>
  <c r="T99" i="7" s="1"/>
  <c r="R89" i="7"/>
  <c r="S89" i="7" s="1"/>
  <c r="T89" i="7" s="1"/>
  <c r="R79" i="7"/>
  <c r="S79" i="7" s="1"/>
  <c r="T79" i="7" s="1"/>
  <c r="R69" i="7"/>
  <c r="S69" i="7" s="1"/>
  <c r="T69" i="7" s="1"/>
  <c r="R59" i="7"/>
  <c r="S59" i="7" s="1"/>
  <c r="T59" i="7" s="1"/>
  <c r="R49" i="7"/>
  <c r="S49" i="7" s="1"/>
  <c r="T49" i="7" s="1"/>
  <c r="R39" i="7"/>
  <c r="S39" i="7" s="1"/>
  <c r="T39" i="7" s="1"/>
  <c r="R29" i="7"/>
  <c r="S29" i="7" s="1"/>
  <c r="T29" i="7" s="1"/>
  <c r="R19" i="7"/>
  <c r="S19" i="7" s="1"/>
  <c r="T19" i="7" s="1"/>
  <c r="R108" i="7"/>
  <c r="S108" i="7" s="1"/>
  <c r="T108" i="7" s="1"/>
  <c r="R98" i="7"/>
  <c r="S98" i="7" s="1"/>
  <c r="T98" i="7" s="1"/>
  <c r="R88" i="7"/>
  <c r="S88" i="7" s="1"/>
  <c r="T88" i="7" s="1"/>
  <c r="R78" i="7"/>
  <c r="S78" i="7" s="1"/>
  <c r="T78" i="7" s="1"/>
  <c r="R68" i="7"/>
  <c r="S68" i="7" s="1"/>
  <c r="T68" i="7" s="1"/>
  <c r="R58" i="7"/>
  <c r="S58" i="7" s="1"/>
  <c r="T58" i="7" s="1"/>
  <c r="R48" i="7"/>
  <c r="S48" i="7" s="1"/>
  <c r="T48" i="7" s="1"/>
  <c r="R38" i="7"/>
  <c r="S38" i="7" s="1"/>
  <c r="T38" i="7" s="1"/>
  <c r="R28" i="7"/>
  <c r="S28" i="7" s="1"/>
  <c r="T28" i="7" s="1"/>
  <c r="M37" i="7"/>
  <c r="Q37" i="7"/>
  <c r="G37" i="7"/>
  <c r="E37" i="7"/>
  <c r="F37" i="7" s="1"/>
  <c r="D37" i="7"/>
  <c r="J37" i="7"/>
  <c r="Q82" i="7"/>
  <c r="M82" i="7"/>
  <c r="J82" i="7"/>
  <c r="G82" i="7"/>
  <c r="E82" i="7"/>
  <c r="F82" i="7" s="1"/>
  <c r="J100" i="7"/>
  <c r="G100" i="7"/>
  <c r="Q100" i="7"/>
  <c r="M100" i="7"/>
  <c r="Q21" i="7"/>
  <c r="G21" i="7"/>
  <c r="J21" i="7"/>
  <c r="M21" i="7"/>
  <c r="Q47" i="7"/>
  <c r="J47" i="7"/>
  <c r="M47" i="7"/>
  <c r="G47" i="7"/>
  <c r="E47" i="7"/>
  <c r="F47" i="7" s="1"/>
  <c r="G84" i="7"/>
  <c r="E84" i="7"/>
  <c r="F84" i="7" s="1"/>
  <c r="Q84" i="7"/>
  <c r="J84" i="7"/>
  <c r="M84" i="7"/>
  <c r="H73" i="7"/>
  <c r="Q22" i="7"/>
  <c r="G22" i="7"/>
  <c r="E22" i="7"/>
  <c r="F22" i="7" s="1"/>
  <c r="D22" i="7"/>
  <c r="J22" i="7"/>
  <c r="M22" i="7"/>
  <c r="M48" i="7"/>
  <c r="Q48" i="7"/>
  <c r="J48" i="7"/>
  <c r="E48" i="7"/>
  <c r="F48" i="7" s="1"/>
  <c r="G48" i="7"/>
  <c r="H66" i="7"/>
  <c r="G75" i="7"/>
  <c r="M75" i="7"/>
  <c r="Q75" i="7"/>
  <c r="J75" i="7"/>
  <c r="D75" i="7"/>
  <c r="E85" i="7"/>
  <c r="F85" i="7" s="1"/>
  <c r="D85" i="7"/>
  <c r="M85" i="7"/>
  <c r="G85" i="7"/>
  <c r="Q85" i="7"/>
  <c r="J85" i="7"/>
  <c r="J103" i="7"/>
  <c r="G103" i="7"/>
  <c r="Q103" i="7"/>
  <c r="M103" i="7"/>
  <c r="D103" i="7"/>
  <c r="H76" i="7"/>
  <c r="M113" i="7"/>
  <c r="Q113" i="7"/>
  <c r="J113" i="7"/>
  <c r="G113" i="7"/>
  <c r="E113" i="7"/>
  <c r="F113" i="7" s="1"/>
  <c r="D113" i="7"/>
  <c r="Q38" i="7"/>
  <c r="J38" i="7"/>
  <c r="G38" i="7"/>
  <c r="M38" i="7"/>
  <c r="Q33" i="7"/>
  <c r="G33" i="7"/>
  <c r="J33" i="7"/>
  <c r="M33" i="7"/>
  <c r="H105" i="7"/>
  <c r="Q101" i="7"/>
  <c r="J101" i="7"/>
  <c r="M101" i="7"/>
  <c r="G101" i="7"/>
  <c r="E15" i="7"/>
  <c r="F15" i="7" s="1"/>
  <c r="G15" i="7"/>
  <c r="H15" i="7" s="1"/>
  <c r="D24" i="7"/>
  <c r="J24" i="7"/>
  <c r="Q24" i="7"/>
  <c r="G24" i="7"/>
  <c r="M24" i="7"/>
  <c r="E34" i="7"/>
  <c r="F34" i="7" s="1"/>
  <c r="M34" i="7"/>
  <c r="Q34" i="7"/>
  <c r="G34" i="7"/>
  <c r="J34" i="7"/>
  <c r="H42" i="7"/>
  <c r="M69" i="7"/>
  <c r="G69" i="7"/>
  <c r="Q69" i="7"/>
  <c r="J69" i="7"/>
  <c r="H78" i="7"/>
  <c r="Q87" i="7"/>
  <c r="J87" i="7"/>
  <c r="G87" i="7"/>
  <c r="M87" i="7"/>
  <c r="M43" i="7"/>
  <c r="Q43" i="7"/>
  <c r="J43" i="7"/>
  <c r="G43" i="7"/>
  <c r="Q70" i="7"/>
  <c r="J70" i="7"/>
  <c r="G70" i="7"/>
  <c r="M70" i="7"/>
  <c r="M97" i="7"/>
  <c r="Q97" i="7"/>
  <c r="J97" i="7"/>
  <c r="G97" i="7"/>
  <c r="Q107" i="7"/>
  <c r="J107" i="7"/>
  <c r="M107" i="7"/>
  <c r="E107" i="7"/>
  <c r="F107" i="7" s="1"/>
  <c r="G107" i="7"/>
  <c r="D107" i="7"/>
  <c r="H26" i="7"/>
  <c r="Q52" i="7"/>
  <c r="G52" i="7"/>
  <c r="J52" i="7"/>
  <c r="D52" i="7"/>
  <c r="M52" i="7"/>
  <c r="Q89" i="7"/>
  <c r="J89" i="7"/>
  <c r="M89" i="7"/>
  <c r="G89" i="7"/>
  <c r="Q62" i="7"/>
  <c r="M62" i="7"/>
  <c r="J62" i="7"/>
  <c r="G62" i="7"/>
  <c r="Q81" i="7"/>
  <c r="M81" i="7"/>
  <c r="G81" i="7"/>
  <c r="J81" i="7"/>
  <c r="Q90" i="7"/>
  <c r="J90" i="7"/>
  <c r="M90" i="7"/>
  <c r="G90" i="7"/>
  <c r="Q19" i="7"/>
  <c r="Q31" i="7"/>
  <c r="J40" i="7"/>
  <c r="M46" i="7"/>
  <c r="Q46" i="7"/>
  <c r="E51" i="7"/>
  <c r="F51" i="7" s="1"/>
  <c r="J51" i="7"/>
  <c r="Q51" i="7"/>
  <c r="J71" i="7"/>
  <c r="Q71" i="7"/>
  <c r="M86" i="7"/>
  <c r="Q86" i="7"/>
  <c r="E91" i="7"/>
  <c r="F91" i="7" s="1"/>
  <c r="J91" i="7"/>
  <c r="Q91" i="7"/>
  <c r="H111" i="7"/>
  <c r="G59" i="7"/>
  <c r="G20" i="7"/>
  <c r="M65" i="7"/>
  <c r="M40" i="7"/>
  <c r="J31" i="7"/>
  <c r="M25" i="7"/>
  <c r="J20" i="7"/>
  <c r="E71" i="7"/>
  <c r="F71" i="7" s="1"/>
  <c r="G51" i="7"/>
  <c r="H27" i="7"/>
  <c r="G19" i="7"/>
  <c r="J59" i="7"/>
  <c r="M19" i="7"/>
  <c r="Q110" i="7"/>
  <c r="D41" i="7"/>
  <c r="E59" i="7"/>
  <c r="F59" i="7" s="1"/>
  <c r="Q67" i="7"/>
  <c r="J67" i="7"/>
  <c r="Q72" i="7"/>
  <c r="M77" i="7"/>
  <c r="Q77" i="7"/>
  <c r="D92" i="7"/>
  <c r="J111" i="7"/>
  <c r="Q111" i="7"/>
  <c r="G110" i="7"/>
  <c r="J115" i="7"/>
  <c r="M109" i="7"/>
  <c r="J94" i="7"/>
  <c r="J78" i="7"/>
  <c r="M74" i="7"/>
  <c r="M71" i="7"/>
  <c r="M61" i="7"/>
  <c r="M55" i="7"/>
  <c r="J46" i="7"/>
  <c r="M36" i="7"/>
  <c r="M30" i="7"/>
  <c r="J28" i="7"/>
  <c r="J19" i="7"/>
  <c r="G25" i="7"/>
  <c r="E41" i="7"/>
  <c r="F41" i="7" s="1"/>
  <c r="J60" i="7"/>
  <c r="E67" i="7"/>
  <c r="F67" i="7" s="1"/>
  <c r="M93" i="7"/>
  <c r="J93" i="7"/>
  <c r="M106" i="7"/>
  <c r="Q106" i="7"/>
  <c r="Q112" i="7"/>
  <c r="H102" i="7"/>
  <c r="G88" i="7"/>
  <c r="G65" i="7"/>
  <c r="J106" i="7"/>
  <c r="M96" i="7"/>
  <c r="M83" i="7"/>
  <c r="J68" i="7"/>
  <c r="J65" i="7"/>
  <c r="M58" i="7"/>
  <c r="J49" i="7"/>
  <c r="N49" i="7" s="1"/>
  <c r="O49" i="7" s="1"/>
  <c r="M45" i="7"/>
  <c r="M27" i="7"/>
  <c r="M18" i="7"/>
  <c r="Q109" i="7"/>
  <c r="Q93" i="7"/>
  <c r="Q59" i="7"/>
  <c r="Q50" i="7"/>
  <c r="Q25" i="7"/>
  <c r="Q26" i="7"/>
  <c r="Q42" i="7"/>
  <c r="M42" i="7"/>
  <c r="J42" i="7"/>
  <c r="M53" i="7"/>
  <c r="J53" i="7"/>
  <c r="G68" i="7"/>
  <c r="M68" i="7"/>
  <c r="E73" i="7"/>
  <c r="F73" i="7" s="1"/>
  <c r="M73" i="7"/>
  <c r="J73" i="7"/>
  <c r="E88" i="7"/>
  <c r="F88" i="7" s="1"/>
  <c r="E112" i="7"/>
  <c r="F112" i="7" s="1"/>
  <c r="H108" i="7"/>
  <c r="G94" i="7"/>
  <c r="G80" i="7"/>
  <c r="G72" i="7"/>
  <c r="G41" i="7"/>
  <c r="M114" i="7"/>
  <c r="J112" i="7"/>
  <c r="M105" i="7"/>
  <c r="J77" i="7"/>
  <c r="M67" i="7"/>
  <c r="M64" i="7"/>
  <c r="J39" i="7"/>
  <c r="Q27" i="7"/>
  <c r="D61" i="7"/>
  <c r="G61" i="7"/>
  <c r="Q61" i="7"/>
  <c r="D68" i="7"/>
  <c r="J80" i="7"/>
  <c r="E94" i="7"/>
  <c r="F94" i="7" s="1"/>
  <c r="G115" i="7"/>
  <c r="G79" i="7"/>
  <c r="G40" i="7"/>
  <c r="M111" i="7"/>
  <c r="J99" i="7"/>
  <c r="M92" i="7"/>
  <c r="J74" i="7"/>
  <c r="J64" i="7"/>
  <c r="J61" i="7"/>
  <c r="J58" i="7"/>
  <c r="M54" i="7"/>
  <c r="M51" i="7"/>
  <c r="M41" i="7"/>
  <c r="J30" i="7"/>
  <c r="Q115" i="7"/>
  <c r="Q108" i="7"/>
  <c r="Q99" i="7"/>
  <c r="Q83" i="7"/>
  <c r="Q74" i="7"/>
  <c r="Q40" i="7"/>
  <c r="G32" i="7"/>
  <c r="Q32" i="7"/>
  <c r="J76" i="7"/>
  <c r="Q76" i="7"/>
  <c r="D74" i="7"/>
  <c r="Q102" i="7"/>
  <c r="M102" i="7"/>
  <c r="J102" i="7"/>
  <c r="G114" i="7"/>
  <c r="G93" i="7"/>
  <c r="G86" i="7"/>
  <c r="G71" i="7"/>
  <c r="G63" i="7"/>
  <c r="G55" i="7"/>
  <c r="G31" i="7"/>
  <c r="G23" i="7"/>
  <c r="M95" i="7"/>
  <c r="J86" i="7"/>
  <c r="M76" i="7"/>
  <c r="M63" i="7"/>
  <c r="J45" i="7"/>
  <c r="J35" i="7"/>
  <c r="M26" i="7"/>
  <c r="D59" i="7"/>
  <c r="D35" i="7"/>
  <c r="J56" i="7"/>
  <c r="Q56" i="7"/>
  <c r="J96" i="7"/>
  <c r="Q96" i="7"/>
  <c r="E102" i="7"/>
  <c r="F102" i="7" s="1"/>
  <c r="G99" i="7"/>
  <c r="G92" i="7"/>
  <c r="G54" i="7"/>
  <c r="G46" i="7"/>
  <c r="G30" i="7"/>
  <c r="J114" i="7"/>
  <c r="J108" i="7"/>
  <c r="J105" i="7"/>
  <c r="M98" i="7"/>
  <c r="J95" i="7"/>
  <c r="M60" i="7"/>
  <c r="M50" i="7"/>
  <c r="M44" i="7"/>
  <c r="J29" i="7"/>
  <c r="M23" i="7"/>
  <c r="M20" i="7"/>
  <c r="Q105" i="7"/>
  <c r="Q98" i="7"/>
  <c r="Q80" i="7"/>
  <c r="Q73" i="7"/>
  <c r="Q55" i="7"/>
  <c r="Q30" i="7"/>
  <c r="Q23" i="7"/>
  <c r="J17" i="7"/>
  <c r="Q17" i="7"/>
  <c r="J36" i="7"/>
  <c r="Q36" i="7"/>
  <c r="G39" i="7"/>
  <c r="M39" i="7"/>
  <c r="M57" i="7"/>
  <c r="Q57" i="7"/>
  <c r="G106" i="7"/>
  <c r="G77" i="7"/>
  <c r="G53" i="7"/>
  <c r="G45" i="7"/>
  <c r="G29" i="7"/>
  <c r="M110" i="7"/>
  <c r="M104" i="7"/>
  <c r="J79" i="7"/>
  <c r="M72" i="7"/>
  <c r="J54" i="7"/>
  <c r="J44" i="7"/>
  <c r="J32" i="7"/>
  <c r="Q41" i="7"/>
  <c r="M66" i="7"/>
  <c r="Q66" i="7"/>
  <c r="Q92" i="7"/>
  <c r="J110" i="7"/>
  <c r="G18" i="7"/>
  <c r="Q18" i="7"/>
  <c r="D23" i="7"/>
  <c r="D30" i="7"/>
  <c r="D36" i="7"/>
  <c r="G112" i="7"/>
  <c r="G98" i="7"/>
  <c r="G91" i="7"/>
  <c r="G60" i="7"/>
  <c r="G44" i="7"/>
  <c r="M16" i="7"/>
  <c r="J104" i="7"/>
  <c r="M94" i="7"/>
  <c r="M91" i="7"/>
  <c r="J66" i="7"/>
  <c r="J63" i="7"/>
  <c r="M56" i="7"/>
  <c r="M31" i="7"/>
  <c r="J26" i="7"/>
  <c r="Q104" i="7"/>
  <c r="Q95" i="7"/>
  <c r="Q88" i="7"/>
  <c r="Q79" i="7"/>
  <c r="Q29" i="7"/>
  <c r="H115" i="7"/>
  <c r="H95" i="7"/>
  <c r="H75" i="7"/>
  <c r="H55" i="7"/>
  <c r="H35" i="7"/>
  <c r="H109" i="7"/>
  <c r="H104" i="7"/>
  <c r="H89" i="7"/>
  <c r="H84" i="7"/>
  <c r="H64" i="7"/>
  <c r="H49" i="7"/>
  <c r="H44" i="7"/>
  <c r="H29" i="7"/>
  <c r="H24" i="7"/>
  <c r="D26" i="7"/>
  <c r="E26" i="7"/>
  <c r="F26" i="7" s="1"/>
  <c r="E27" i="7"/>
  <c r="F27" i="7" s="1"/>
  <c r="D27" i="7"/>
  <c r="E25" i="7"/>
  <c r="F25" i="7" s="1"/>
  <c r="D25" i="7"/>
  <c r="E17" i="7"/>
  <c r="F17" i="7" s="1"/>
  <c r="D17" i="7"/>
  <c r="E28" i="7"/>
  <c r="F28" i="7" s="1"/>
  <c r="D28" i="7"/>
  <c r="E19" i="7"/>
  <c r="F19" i="7" s="1"/>
  <c r="D19" i="7"/>
  <c r="E31" i="7"/>
  <c r="F31" i="7" s="1"/>
  <c r="D31" i="7"/>
  <c r="E29" i="7"/>
  <c r="F29" i="7" s="1"/>
  <c r="D29" i="7"/>
  <c r="D15" i="7"/>
  <c r="E16" i="7"/>
  <c r="F16" i="7" s="1"/>
  <c r="D47" i="7"/>
  <c r="E58" i="7"/>
  <c r="F58" i="7" s="1"/>
  <c r="D58" i="7"/>
  <c r="E33" i="7"/>
  <c r="F33" i="7" s="1"/>
  <c r="E53" i="7"/>
  <c r="F53" i="7" s="1"/>
  <c r="D53" i="7"/>
  <c r="D21" i="7"/>
  <c r="E24" i="7"/>
  <c r="F24" i="7" s="1"/>
  <c r="D33" i="7"/>
  <c r="E46" i="7"/>
  <c r="F46" i="7" s="1"/>
  <c r="D46" i="7"/>
  <c r="D20" i="7"/>
  <c r="E21" i="7"/>
  <c r="F21" i="7" s="1"/>
  <c r="D40" i="7"/>
  <c r="D16" i="7"/>
  <c r="E20" i="7"/>
  <c r="F20" i="7" s="1"/>
  <c r="E32" i="7"/>
  <c r="F32" i="7" s="1"/>
  <c r="D32" i="7"/>
  <c r="E39" i="7"/>
  <c r="F39" i="7" s="1"/>
  <c r="D39" i="7"/>
  <c r="E40" i="7"/>
  <c r="F40" i="7" s="1"/>
  <c r="D43" i="7"/>
  <c r="E57" i="7"/>
  <c r="F57" i="7" s="1"/>
  <c r="D57" i="7"/>
  <c r="D18" i="7"/>
  <c r="E43" i="7"/>
  <c r="F43" i="7" s="1"/>
  <c r="E18" i="7"/>
  <c r="F18" i="7" s="1"/>
  <c r="D42" i="7"/>
  <c r="E42" i="7"/>
  <c r="F42" i="7" s="1"/>
  <c r="E50" i="7"/>
  <c r="F50" i="7" s="1"/>
  <c r="D50" i="7"/>
  <c r="E54" i="7"/>
  <c r="F54" i="7" s="1"/>
  <c r="D54" i="7"/>
  <c r="E69" i="7"/>
  <c r="F69" i="7" s="1"/>
  <c r="D69" i="7"/>
  <c r="E35" i="7"/>
  <c r="F35" i="7" s="1"/>
  <c r="E52" i="7"/>
  <c r="F52" i="7" s="1"/>
  <c r="D38" i="7"/>
  <c r="D77" i="7"/>
  <c r="E77" i="7"/>
  <c r="F77" i="7" s="1"/>
  <c r="E38" i="7"/>
  <c r="F38" i="7" s="1"/>
  <c r="E49" i="7"/>
  <c r="F49" i="7" s="1"/>
  <c r="D45" i="7"/>
  <c r="E45" i="7"/>
  <c r="F45" i="7" s="1"/>
  <c r="D49" i="7"/>
  <c r="E65" i="7"/>
  <c r="F65" i="7" s="1"/>
  <c r="D65" i="7"/>
  <c r="E44" i="7"/>
  <c r="F44" i="7" s="1"/>
  <c r="D34" i="7"/>
  <c r="D44" i="7"/>
  <c r="D51" i="7"/>
  <c r="E55" i="7"/>
  <c r="F55" i="7" s="1"/>
  <c r="D48" i="7"/>
  <c r="D55" i="7"/>
  <c r="E56" i="7"/>
  <c r="F56" i="7" s="1"/>
  <c r="D56" i="7"/>
  <c r="E60" i="7"/>
  <c r="F60" i="7" s="1"/>
  <c r="E61" i="7"/>
  <c r="F61" i="7" s="1"/>
  <c r="E78" i="7"/>
  <c r="F78" i="7" s="1"/>
  <c r="D78" i="7"/>
  <c r="D81" i="7"/>
  <c r="E81" i="7"/>
  <c r="F81" i="7" s="1"/>
  <c r="D64" i="7"/>
  <c r="D66" i="7"/>
  <c r="E76" i="7"/>
  <c r="F76" i="7" s="1"/>
  <c r="D76" i="7"/>
  <c r="E80" i="7"/>
  <c r="F80" i="7" s="1"/>
  <c r="D80" i="7"/>
  <c r="E64" i="7"/>
  <c r="F64" i="7" s="1"/>
  <c r="E66" i="7"/>
  <c r="F66" i="7" s="1"/>
  <c r="E79" i="7"/>
  <c r="F79" i="7" s="1"/>
  <c r="D63" i="7"/>
  <c r="D79" i="7"/>
  <c r="E62" i="7"/>
  <c r="F62" i="7" s="1"/>
  <c r="D62" i="7"/>
  <c r="E63" i="7"/>
  <c r="F63" i="7" s="1"/>
  <c r="D67" i="7"/>
  <c r="E68" i="7"/>
  <c r="F68" i="7" s="1"/>
  <c r="D72" i="7"/>
  <c r="E72" i="7"/>
  <c r="F72" i="7" s="1"/>
  <c r="D84" i="7"/>
  <c r="D86" i="7"/>
  <c r="E86" i="7"/>
  <c r="F86" i="7" s="1"/>
  <c r="D99" i="7"/>
  <c r="D73" i="7"/>
  <c r="E83" i="7"/>
  <c r="F83" i="7" s="1"/>
  <c r="D83" i="7"/>
  <c r="E99" i="7"/>
  <c r="F99" i="7" s="1"/>
  <c r="E111" i="7"/>
  <c r="F111" i="7" s="1"/>
  <c r="D111" i="7"/>
  <c r="D70" i="7"/>
  <c r="D89" i="7"/>
  <c r="E70" i="7"/>
  <c r="F70" i="7" s="1"/>
  <c r="E89" i="7"/>
  <c r="F89" i="7" s="1"/>
  <c r="E96" i="7"/>
  <c r="F96" i="7" s="1"/>
  <c r="D96" i="7"/>
  <c r="D104" i="7"/>
  <c r="E104" i="7"/>
  <c r="F104" i="7" s="1"/>
  <c r="E93" i="7"/>
  <c r="F93" i="7" s="1"/>
  <c r="D93" i="7"/>
  <c r="E75" i="7"/>
  <c r="F75" i="7" s="1"/>
  <c r="E98" i="7"/>
  <c r="F98" i="7" s="1"/>
  <c r="D98" i="7"/>
  <c r="D108" i="7"/>
  <c r="D88" i="7"/>
  <c r="E108" i="7"/>
  <c r="F108" i="7" s="1"/>
  <c r="D102" i="7"/>
  <c r="D106" i="7"/>
  <c r="E106" i="7"/>
  <c r="F106" i="7" s="1"/>
  <c r="D115" i="7"/>
  <c r="D109" i="7"/>
  <c r="E115" i="7"/>
  <c r="F115" i="7" s="1"/>
  <c r="D91" i="7"/>
  <c r="E109" i="7"/>
  <c r="F109" i="7" s="1"/>
  <c r="E97" i="7"/>
  <c r="F97" i="7" s="1"/>
  <c r="D97" i="7"/>
  <c r="E87" i="7"/>
  <c r="F87" i="7" s="1"/>
  <c r="E105" i="7"/>
  <c r="F105" i="7" s="1"/>
  <c r="D105" i="7"/>
  <c r="E110" i="7"/>
  <c r="F110" i="7" s="1"/>
  <c r="D110" i="7"/>
  <c r="D87" i="7"/>
  <c r="D90" i="7"/>
  <c r="D95" i="7"/>
  <c r="E103" i="7"/>
  <c r="F103" i="7" s="1"/>
  <c r="D71" i="7"/>
  <c r="D82" i="7"/>
  <c r="E90" i="7"/>
  <c r="F90" i="7" s="1"/>
  <c r="E92" i="7"/>
  <c r="F92" i="7" s="1"/>
  <c r="E95" i="7"/>
  <c r="F95" i="7" s="1"/>
  <c r="D114" i="7"/>
  <c r="E100" i="7"/>
  <c r="F100" i="7" s="1"/>
  <c r="D100" i="7"/>
  <c r="E114" i="7"/>
  <c r="F114" i="7" s="1"/>
  <c r="D101" i="7"/>
  <c r="E101" i="7"/>
  <c r="F101" i="7" s="1"/>
  <c r="D112" i="7"/>
  <c r="AK50" i="6"/>
  <c r="AO50" i="6"/>
  <c r="AK70" i="6"/>
  <c r="AO70" i="6"/>
  <c r="AK110" i="6"/>
  <c r="AO110" i="6"/>
  <c r="AK102" i="6"/>
  <c r="AO102" i="6"/>
  <c r="AK72" i="6"/>
  <c r="AO72" i="6"/>
  <c r="AK82" i="6"/>
  <c r="AO82" i="6"/>
  <c r="AK92" i="6"/>
  <c r="AO92" i="6"/>
  <c r="AO39" i="6"/>
  <c r="AK39" i="6"/>
  <c r="AJ79" i="6"/>
  <c r="AL79" i="6" s="1"/>
  <c r="AK79" i="6"/>
  <c r="AO79" i="6"/>
  <c r="AJ62" i="6"/>
  <c r="AL62" i="6" s="1"/>
  <c r="AO62" i="6"/>
  <c r="AK19" i="6"/>
  <c r="AO58" i="6"/>
  <c r="AO89" i="6"/>
  <c r="AI90" i="6"/>
  <c r="AI59" i="6"/>
  <c r="AO54" i="6"/>
  <c r="AO69" i="6"/>
  <c r="AO88" i="6"/>
  <c r="AO99" i="6"/>
  <c r="AI80" i="6"/>
  <c r="AO80" i="6" s="1"/>
  <c r="AO76" i="6"/>
  <c r="AI109" i="6"/>
  <c r="AO63" i="6"/>
  <c r="AO75" i="6"/>
  <c r="AO115" i="6"/>
  <c r="AO105" i="6"/>
  <c r="AK89" i="6"/>
  <c r="AO55" i="6"/>
  <c r="AI107" i="6"/>
  <c r="AI30" i="6"/>
  <c r="AO49" i="6"/>
  <c r="AO84" i="6"/>
  <c r="AO93" i="6"/>
  <c r="AO104" i="6"/>
  <c r="AI112" i="6"/>
  <c r="AI29" i="6"/>
  <c r="AO61" i="6"/>
  <c r="AO73" i="6"/>
  <c r="AO113" i="6"/>
  <c r="AO103" i="6"/>
  <c r="AO15" i="6"/>
  <c r="AO24" i="6"/>
  <c r="AK24" i="6"/>
  <c r="AK34" i="6"/>
  <c r="AO34" i="6"/>
  <c r="AK44" i="6"/>
  <c r="AO44" i="6"/>
  <c r="AK74" i="6"/>
  <c r="AJ74" i="6"/>
  <c r="AL74" i="6" s="1"/>
  <c r="AJ114" i="6"/>
  <c r="AL114" i="6" s="1"/>
  <c r="AK114" i="6"/>
  <c r="AJ80" i="6"/>
  <c r="AL80" i="6" s="1"/>
  <c r="AK80" i="6"/>
  <c r="AO40" i="6"/>
  <c r="AK40" i="6"/>
  <c r="AJ23" i="6"/>
  <c r="AL23" i="6" s="1"/>
  <c r="AK23" i="6"/>
  <c r="AO23" i="6"/>
  <c r="AJ83" i="6"/>
  <c r="AL83" i="6" s="1"/>
  <c r="AK83" i="6"/>
  <c r="AO38" i="6"/>
  <c r="AK38" i="6"/>
  <c r="AK65" i="6"/>
  <c r="AJ65" i="6"/>
  <c r="AL65" i="6" s="1"/>
  <c r="AK95" i="6"/>
  <c r="AJ95" i="6"/>
  <c r="AL95" i="6" s="1"/>
  <c r="AO30" i="6"/>
  <c r="AK30" i="6"/>
  <c r="AO18" i="6"/>
  <c r="AK18" i="6"/>
  <c r="AO25" i="6"/>
  <c r="AK25" i="6"/>
  <c r="AK35" i="6"/>
  <c r="AO35" i="6"/>
  <c r="AK45" i="6"/>
  <c r="AO45" i="6"/>
  <c r="AK85" i="6"/>
  <c r="AJ85" i="6"/>
  <c r="AL85" i="6" s="1"/>
  <c r="AO21" i="6"/>
  <c r="AK21" i="6"/>
  <c r="AJ26" i="6"/>
  <c r="AL26" i="6" s="1"/>
  <c r="AO26" i="6"/>
  <c r="AK26" i="6"/>
  <c r="AO31" i="6"/>
  <c r="AJ31" i="6"/>
  <c r="AL31" i="6" s="1"/>
  <c r="AK31" i="6"/>
  <c r="AO36" i="6"/>
  <c r="AK36" i="6"/>
  <c r="AO41" i="6"/>
  <c r="AK41" i="6"/>
  <c r="AJ46" i="6"/>
  <c r="AL46" i="6" s="1"/>
  <c r="AO46" i="6"/>
  <c r="AK46" i="6"/>
  <c r="AJ51" i="6"/>
  <c r="AL51" i="6" s="1"/>
  <c r="AK51" i="6"/>
  <c r="AJ66" i="6"/>
  <c r="AL66" i="6" s="1"/>
  <c r="AK66" i="6"/>
  <c r="E71" i="6"/>
  <c r="F71" i="6" s="1"/>
  <c r="AI71" i="6"/>
  <c r="AO71" i="6" s="1"/>
  <c r="AJ86" i="6"/>
  <c r="AL86" i="6" s="1"/>
  <c r="AK86" i="6"/>
  <c r="E91" i="6"/>
  <c r="F91" i="6" s="1"/>
  <c r="AI91" i="6"/>
  <c r="E96" i="6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AI96" i="6"/>
  <c r="AJ106" i="6"/>
  <c r="AL106" i="6" s="1"/>
  <c r="AK106" i="6"/>
  <c r="AJ100" i="6"/>
  <c r="AL100" i="6" s="1"/>
  <c r="AK100" i="6"/>
  <c r="AO20" i="6"/>
  <c r="AK20" i="6"/>
  <c r="AJ43" i="6"/>
  <c r="AL43" i="6" s="1"/>
  <c r="AK43" i="6"/>
  <c r="AO43" i="6"/>
  <c r="E16" i="6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AI16" i="6"/>
  <c r="AJ17" i="6"/>
  <c r="AL17" i="6" s="1"/>
  <c r="AO17" i="6"/>
  <c r="AK17" i="6"/>
  <c r="AK22" i="6"/>
  <c r="AO22" i="6"/>
  <c r="AK32" i="6"/>
  <c r="AO32" i="6"/>
  <c r="AO37" i="6"/>
  <c r="AK37" i="6"/>
  <c r="AJ37" i="6"/>
  <c r="AL37" i="6" s="1"/>
  <c r="AK97" i="6"/>
  <c r="AJ97" i="6"/>
  <c r="AL97" i="6" s="1"/>
  <c r="AJ75" i="6"/>
  <c r="AL75" i="6" s="1"/>
  <c r="AJ60" i="6"/>
  <c r="AL60" i="6" s="1"/>
  <c r="AK60" i="6"/>
  <c r="AI52" i="6"/>
  <c r="AI42" i="6"/>
  <c r="AI108" i="6"/>
  <c r="AO108" i="6" s="1"/>
  <c r="AI98" i="6"/>
  <c r="AI48" i="6"/>
  <c r="AO48" i="6" s="1"/>
  <c r="AI28" i="6"/>
  <c r="AO19" i="6"/>
  <c r="AI87" i="6"/>
  <c r="AI77" i="6"/>
  <c r="AI67" i="6"/>
  <c r="AI57" i="6"/>
  <c r="AI47" i="6"/>
  <c r="AJ47" i="6" s="1"/>
  <c r="AL47" i="6" s="1"/>
  <c r="AI27" i="6"/>
  <c r="AI94" i="6"/>
  <c r="AO94" i="6" s="1"/>
  <c r="AJ39" i="6"/>
  <c r="AL39" i="6" s="1"/>
  <c r="AJ49" i="6"/>
  <c r="AL49" i="6" s="1"/>
  <c r="AJ69" i="6"/>
  <c r="AL69" i="6" s="1"/>
  <c r="AI33" i="6"/>
  <c r="AJ33" i="6" s="1"/>
  <c r="AL33" i="6" s="1"/>
  <c r="AK62" i="6"/>
  <c r="AJ25" i="6"/>
  <c r="AL25" i="6" s="1"/>
  <c r="AJ35" i="6"/>
  <c r="AL35" i="6" s="1"/>
  <c r="AJ45" i="6"/>
  <c r="AL45" i="6" s="1"/>
  <c r="AJ55" i="6"/>
  <c r="AL55" i="6" s="1"/>
  <c r="AJ105" i="6"/>
  <c r="AL105" i="6" s="1"/>
  <c r="AJ115" i="6"/>
  <c r="AL115" i="6" s="1"/>
  <c r="AJ21" i="6"/>
  <c r="AL21" i="6" s="1"/>
  <c r="AJ41" i="6"/>
  <c r="AL41" i="6" s="1"/>
  <c r="AJ61" i="6"/>
  <c r="AL61" i="6" s="1"/>
  <c r="AJ81" i="6"/>
  <c r="AL81" i="6" s="1"/>
  <c r="AJ101" i="6"/>
  <c r="AL101" i="6" s="1"/>
  <c r="AJ111" i="6"/>
  <c r="AL111" i="6" s="1"/>
  <c r="AJ53" i="6"/>
  <c r="AL53" i="6" s="1"/>
  <c r="AJ63" i="6"/>
  <c r="AL63" i="6" s="1"/>
  <c r="AJ73" i="6"/>
  <c r="AL73" i="6" s="1"/>
  <c r="AJ93" i="6"/>
  <c r="AL93" i="6" s="1"/>
  <c r="AJ103" i="6"/>
  <c r="AL103" i="6" s="1"/>
  <c r="AJ24" i="6"/>
  <c r="AL24" i="6" s="1"/>
  <c r="AJ34" i="6"/>
  <c r="AL34" i="6" s="1"/>
  <c r="E44" i="6"/>
  <c r="F44" i="6" s="1"/>
  <c r="G44" i="6" s="1"/>
  <c r="H44" i="6" s="1"/>
  <c r="AJ54" i="6"/>
  <c r="AL54" i="6" s="1"/>
  <c r="AJ64" i="6"/>
  <c r="AL64" i="6" s="1"/>
  <c r="AJ84" i="6"/>
  <c r="AL84" i="6" s="1"/>
  <c r="AJ104" i="6"/>
  <c r="AL104" i="6" s="1"/>
  <c r="AJ110" i="6"/>
  <c r="AL110" i="6" s="1"/>
  <c r="AJ40" i="6"/>
  <c r="AL40" i="6" s="1"/>
  <c r="AJ36" i="6"/>
  <c r="AL36" i="6" s="1"/>
  <c r="AJ56" i="6"/>
  <c r="AL56" i="6" s="1"/>
  <c r="E76" i="6"/>
  <c r="F76" i="6" s="1"/>
  <c r="AJ50" i="6"/>
  <c r="AL50" i="6" s="1"/>
  <c r="AJ82" i="6"/>
  <c r="AL82" i="6" s="1"/>
  <c r="AJ102" i="6"/>
  <c r="AL102" i="6" s="1"/>
  <c r="AL15" i="6"/>
  <c r="AJ15" i="6"/>
  <c r="AJ70" i="6"/>
  <c r="AL70" i="6" s="1"/>
  <c r="AJ20" i="6"/>
  <c r="AL20" i="6" s="1"/>
  <c r="AJ18" i="6"/>
  <c r="AL18" i="6" s="1"/>
  <c r="AJ38" i="6"/>
  <c r="AL38" i="6" s="1"/>
  <c r="AJ58" i="6"/>
  <c r="AL58" i="6" s="1"/>
  <c r="AJ68" i="6"/>
  <c r="AL68" i="6" s="1"/>
  <c r="AJ78" i="6"/>
  <c r="AL78" i="6" s="1"/>
  <c r="AJ88" i="6"/>
  <c r="AL88" i="6" s="1"/>
  <c r="E49" i="6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AJ91" i="6"/>
  <c r="AL91" i="6" s="1"/>
  <c r="D21" i="6"/>
  <c r="E21" i="6"/>
  <c r="F21" i="6" s="1"/>
  <c r="AJ109" i="6"/>
  <c r="AL109" i="6" s="1"/>
  <c r="AJ92" i="6"/>
  <c r="AL92" i="6" s="1"/>
  <c r="AJ72" i="6"/>
  <c r="AL72" i="6" s="1"/>
  <c r="AJ32" i="6"/>
  <c r="AL32" i="6" s="1"/>
  <c r="AJ29" i="6"/>
  <c r="AL29" i="6" s="1"/>
  <c r="AJ77" i="6"/>
  <c r="AL77" i="6" s="1"/>
  <c r="AJ107" i="6"/>
  <c r="AL107" i="6" s="1"/>
  <c r="D108" i="6"/>
  <c r="Y22" i="6"/>
  <c r="X22" i="6" s="1"/>
  <c r="D44" i="6"/>
  <c r="E43" i="6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D43" i="6"/>
  <c r="E97" i="6"/>
  <c r="F97" i="6" s="1"/>
  <c r="G97" i="6" s="1"/>
  <c r="H97" i="6" s="1"/>
  <c r="I97" i="6" s="1"/>
  <c r="J97" i="6" s="1"/>
  <c r="K97" i="6" s="1"/>
  <c r="L97" i="6" s="1"/>
  <c r="M97" i="6" s="1"/>
  <c r="N97" i="6" s="1"/>
  <c r="O97" i="6" s="1"/>
  <c r="P97" i="6" s="1"/>
  <c r="Q97" i="6" s="1"/>
  <c r="R97" i="6" s="1"/>
  <c r="S97" i="6" s="1"/>
  <c r="T97" i="6" s="1"/>
  <c r="D97" i="6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D45" i="6"/>
  <c r="E69" i="6"/>
  <c r="F69" i="6" s="1"/>
  <c r="G69" i="6" s="1"/>
  <c r="H69" i="6" s="1"/>
  <c r="I69" i="6" s="1"/>
  <c r="J69" i="6" s="1"/>
  <c r="D69" i="6"/>
  <c r="D83" i="6"/>
  <c r="E83" i="6"/>
  <c r="F83" i="6" s="1"/>
  <c r="Y26" i="6"/>
  <c r="X26" i="6" s="1"/>
  <c r="Y27" i="6"/>
  <c r="X27" i="6" s="1"/>
  <c r="E81" i="6"/>
  <c r="F81" i="6" s="1"/>
  <c r="G81" i="6" s="1"/>
  <c r="H81" i="6" s="1"/>
  <c r="I81" i="6" s="1"/>
  <c r="J81" i="6" s="1"/>
  <c r="D81" i="6"/>
  <c r="D52" i="6"/>
  <c r="E77" i="6"/>
  <c r="F77" i="6" s="1"/>
  <c r="G4" i="6"/>
  <c r="D29" i="6"/>
  <c r="D48" i="6"/>
  <c r="Y24" i="6"/>
  <c r="X24" i="6" s="1"/>
  <c r="E59" i="6"/>
  <c r="F59" i="6" s="1"/>
  <c r="E38" i="6"/>
  <c r="F38" i="6" s="1"/>
  <c r="D38" i="6"/>
  <c r="E26" i="6"/>
  <c r="F26" i="6" s="1"/>
  <c r="Y69" i="6"/>
  <c r="Y75" i="6"/>
  <c r="X75" i="6" s="1"/>
  <c r="Y67" i="6"/>
  <c r="X67" i="6" s="1"/>
  <c r="Y66" i="6"/>
  <c r="X66" i="6" s="1"/>
  <c r="Y70" i="6"/>
  <c r="X70" i="6" s="1"/>
  <c r="Y74" i="6"/>
  <c r="Y73" i="6"/>
  <c r="Y72" i="6"/>
  <c r="X72" i="6" s="1"/>
  <c r="Y71" i="6"/>
  <c r="Y68" i="6"/>
  <c r="X68" i="6" s="1"/>
  <c r="E15" i="6"/>
  <c r="F15" i="6" s="1"/>
  <c r="D15" i="6"/>
  <c r="D23" i="6"/>
  <c r="E23" i="6"/>
  <c r="F23" i="6" s="1"/>
  <c r="Y60" i="6"/>
  <c r="X60" i="6" s="1"/>
  <c r="Y61" i="6"/>
  <c r="X61" i="6" s="1"/>
  <c r="Y56" i="6"/>
  <c r="X56" i="6" s="1"/>
  <c r="Y65" i="6"/>
  <c r="X65" i="6" s="1"/>
  <c r="Y58" i="6"/>
  <c r="X58" i="6" s="1"/>
  <c r="Y63" i="6"/>
  <c r="X63" i="6" s="1"/>
  <c r="Y64" i="6"/>
  <c r="X64" i="6" s="1"/>
  <c r="Y59" i="6"/>
  <c r="Y62" i="6"/>
  <c r="X62" i="6" s="1"/>
  <c r="Y57" i="6"/>
  <c r="E18" i="6"/>
  <c r="F18" i="6" s="1"/>
  <c r="D18" i="6"/>
  <c r="G48" i="6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E27" i="6"/>
  <c r="F27" i="6" s="1"/>
  <c r="D27" i="6"/>
  <c r="Y52" i="6"/>
  <c r="Y49" i="6"/>
  <c r="X49" i="6" s="1"/>
  <c r="Y54" i="6"/>
  <c r="Y51" i="6"/>
  <c r="X51" i="6" s="1"/>
  <c r="Y48" i="6"/>
  <c r="Y55" i="6"/>
  <c r="X55" i="6" s="1"/>
  <c r="Y53" i="6"/>
  <c r="Y46" i="6"/>
  <c r="X46" i="6" s="1"/>
  <c r="Y50" i="6"/>
  <c r="X50" i="6" s="1"/>
  <c r="Y47" i="6"/>
  <c r="G19" i="6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D26" i="6"/>
  <c r="G21" i="6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D20" i="6"/>
  <c r="E20" i="6"/>
  <c r="F20" i="6" s="1"/>
  <c r="Z20" i="6"/>
  <c r="D22" i="6"/>
  <c r="E22" i="6"/>
  <c r="F22" i="6" s="1"/>
  <c r="Y45" i="6"/>
  <c r="Y40" i="6"/>
  <c r="X40" i="6" s="1"/>
  <c r="Y31" i="6"/>
  <c r="X31" i="6" s="1"/>
  <c r="Y39" i="6"/>
  <c r="X39" i="6" s="1"/>
  <c r="Y42" i="6"/>
  <c r="X42" i="6" s="1"/>
  <c r="Y36" i="6"/>
  <c r="X36" i="6" s="1"/>
  <c r="Y30" i="6"/>
  <c r="Y41" i="6"/>
  <c r="Y29" i="6"/>
  <c r="Y33" i="6"/>
  <c r="X33" i="6" s="1"/>
  <c r="Y28" i="6"/>
  <c r="X28" i="6" s="1"/>
  <c r="Y34" i="6"/>
  <c r="X34" i="6" s="1"/>
  <c r="Y32" i="6"/>
  <c r="X32" i="6" s="1"/>
  <c r="Y43" i="6"/>
  <c r="X43" i="6" s="1"/>
  <c r="Y35" i="6"/>
  <c r="Y81" i="6"/>
  <c r="Y82" i="6"/>
  <c r="X82" i="6" s="1"/>
  <c r="Y78" i="6"/>
  <c r="X78" i="6" s="1"/>
  <c r="Y79" i="6"/>
  <c r="X79" i="6" s="1"/>
  <c r="Y85" i="6"/>
  <c r="X85" i="6" s="1"/>
  <c r="Y84" i="6"/>
  <c r="X84" i="6" s="1"/>
  <c r="Y76" i="6"/>
  <c r="X76" i="6" s="1"/>
  <c r="Y80" i="6"/>
  <c r="X80" i="6" s="1"/>
  <c r="Y77" i="6"/>
  <c r="Y83" i="6"/>
  <c r="X83" i="6" s="1"/>
  <c r="D36" i="6"/>
  <c r="E36" i="6"/>
  <c r="F36" i="6" s="1"/>
  <c r="D17" i="6"/>
  <c r="E17" i="6"/>
  <c r="F17" i="6" s="1"/>
  <c r="Y110" i="6"/>
  <c r="X110" i="6" s="1"/>
  <c r="Y100" i="6"/>
  <c r="Y108" i="6"/>
  <c r="Y97" i="6"/>
  <c r="Y114" i="6"/>
  <c r="X114" i="6" s="1"/>
  <c r="Y112" i="6"/>
  <c r="X112" i="6" s="1"/>
  <c r="Y106" i="6"/>
  <c r="X106" i="6" s="1"/>
  <c r="Y105" i="6"/>
  <c r="X105" i="6" s="1"/>
  <c r="Y98" i="6"/>
  <c r="X98" i="6" s="1"/>
  <c r="Y111" i="6"/>
  <c r="X111" i="6" s="1"/>
  <c r="Y103" i="6"/>
  <c r="X103" i="6" s="1"/>
  <c r="Y115" i="6"/>
  <c r="X115" i="6" s="1"/>
  <c r="Y107" i="6"/>
  <c r="Y104" i="6"/>
  <c r="X104" i="6" s="1"/>
  <c r="Y101" i="6"/>
  <c r="X101" i="6" s="1"/>
  <c r="Y113" i="6"/>
  <c r="X113" i="6" s="1"/>
  <c r="Y109" i="6"/>
  <c r="Y96" i="6"/>
  <c r="Y102" i="6"/>
  <c r="X102" i="6" s="1"/>
  <c r="Y99" i="6"/>
  <c r="X99" i="6" s="1"/>
  <c r="G33" i="6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E42" i="6"/>
  <c r="F42" i="6" s="1"/>
  <c r="D24" i="6"/>
  <c r="D19" i="6"/>
  <c r="E24" i="6"/>
  <c r="F24" i="6" s="1"/>
  <c r="G28" i="6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E37" i="6"/>
  <c r="F37" i="6" s="1"/>
  <c r="D37" i="6"/>
  <c r="Y95" i="6"/>
  <c r="X95" i="6" s="1"/>
  <c r="Y92" i="6"/>
  <c r="X92" i="6" s="1"/>
  <c r="Y90" i="6"/>
  <c r="X90" i="6" s="1"/>
  <c r="Y91" i="6"/>
  <c r="X91" i="6" s="1"/>
  <c r="Y89" i="6"/>
  <c r="X89" i="6" s="1"/>
  <c r="Y94" i="6"/>
  <c r="Y93" i="6"/>
  <c r="X93" i="6" s="1"/>
  <c r="Y88" i="6"/>
  <c r="X88" i="6" s="1"/>
  <c r="Y86" i="6"/>
  <c r="X86" i="6" s="1"/>
  <c r="Y87" i="6"/>
  <c r="X87" i="6" s="1"/>
  <c r="D16" i="6"/>
  <c r="G47" i="6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Y18" i="6"/>
  <c r="X18" i="6" s="1"/>
  <c r="Y23" i="6"/>
  <c r="X23" i="6" s="1"/>
  <c r="Y21" i="6"/>
  <c r="Y19" i="6"/>
  <c r="X19" i="6" s="1"/>
  <c r="Y17" i="6"/>
  <c r="X17" i="6" s="1"/>
  <c r="Y25" i="6"/>
  <c r="X25" i="6" s="1"/>
  <c r="D25" i="6"/>
  <c r="E39" i="6"/>
  <c r="F39" i="6" s="1"/>
  <c r="D39" i="6"/>
  <c r="E46" i="6"/>
  <c r="F46" i="6" s="1"/>
  <c r="Z46" i="6"/>
  <c r="D46" i="6"/>
  <c r="E56" i="6"/>
  <c r="F56" i="6" s="1"/>
  <c r="D56" i="6"/>
  <c r="E25" i="6"/>
  <c r="F25" i="6" s="1"/>
  <c r="E31" i="6"/>
  <c r="F31" i="6" s="1"/>
  <c r="D31" i="6"/>
  <c r="D32" i="6"/>
  <c r="Y37" i="6"/>
  <c r="Y44" i="6"/>
  <c r="D66" i="6"/>
  <c r="E66" i="6"/>
  <c r="F66" i="6" s="1"/>
  <c r="G29" i="6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E58" i="6"/>
  <c r="F58" i="6" s="1"/>
  <c r="D58" i="6"/>
  <c r="Y16" i="6"/>
  <c r="X16" i="6" s="1"/>
  <c r="E32" i="6"/>
  <c r="F32" i="6" s="1"/>
  <c r="Y38" i="6"/>
  <c r="X38" i="6" s="1"/>
  <c r="Y15" i="6"/>
  <c r="D33" i="6"/>
  <c r="D34" i="6"/>
  <c r="Z34" i="6"/>
  <c r="E34" i="6"/>
  <c r="F34" i="6" s="1"/>
  <c r="E40" i="6"/>
  <c r="F40" i="6" s="1"/>
  <c r="D40" i="6"/>
  <c r="D53" i="6"/>
  <c r="E53" i="6"/>
  <c r="F53" i="6" s="1"/>
  <c r="E82" i="6"/>
  <c r="F82" i="6" s="1"/>
  <c r="D82" i="6"/>
  <c r="G71" i="6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G59" i="6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D79" i="6"/>
  <c r="E79" i="6"/>
  <c r="F79" i="6" s="1"/>
  <c r="D50" i="6"/>
  <c r="E60" i="6"/>
  <c r="F60" i="6" s="1"/>
  <c r="D60" i="6"/>
  <c r="G76" i="6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E93" i="6"/>
  <c r="F93" i="6" s="1"/>
  <c r="D93" i="6"/>
  <c r="E50" i="6"/>
  <c r="F50" i="6" s="1"/>
  <c r="G52" i="6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E30" i="6"/>
  <c r="F30" i="6" s="1"/>
  <c r="E61" i="6"/>
  <c r="F61" i="6" s="1"/>
  <c r="Z62" i="6"/>
  <c r="G83" i="6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G91" i="6"/>
  <c r="H91" i="6" s="1"/>
  <c r="I91" i="6" s="1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D41" i="6"/>
  <c r="E41" i="6"/>
  <c r="F41" i="6" s="1"/>
  <c r="D51" i="6"/>
  <c r="D61" i="6"/>
  <c r="D62" i="6"/>
  <c r="E63" i="6"/>
  <c r="F63" i="6" s="1"/>
  <c r="D63" i="6"/>
  <c r="E51" i="6"/>
  <c r="F51" i="6" s="1"/>
  <c r="E55" i="6"/>
  <c r="F55" i="6" s="1"/>
  <c r="D55" i="6"/>
  <c r="E62" i="6"/>
  <c r="F62" i="6" s="1"/>
  <c r="G80" i="6"/>
  <c r="H80" i="6" s="1"/>
  <c r="I80" i="6" s="1"/>
  <c r="J80" i="6" s="1"/>
  <c r="K80" i="6" s="1"/>
  <c r="L80" i="6" s="1"/>
  <c r="M80" i="6" s="1"/>
  <c r="N80" i="6" s="1"/>
  <c r="O80" i="6" s="1"/>
  <c r="P80" i="6" s="1"/>
  <c r="Q80" i="6" s="1"/>
  <c r="R80" i="6" s="1"/>
  <c r="S80" i="6" s="1"/>
  <c r="T80" i="6" s="1"/>
  <c r="D35" i="6"/>
  <c r="E54" i="6"/>
  <c r="F54" i="6" s="1"/>
  <c r="E72" i="6"/>
  <c r="F72" i="6" s="1"/>
  <c r="D72" i="6"/>
  <c r="D28" i="6"/>
  <c r="E35" i="6"/>
  <c r="F35" i="6" s="1"/>
  <c r="D47" i="6"/>
  <c r="D54" i="6"/>
  <c r="D87" i="6"/>
  <c r="E87" i="6"/>
  <c r="F87" i="6" s="1"/>
  <c r="D65" i="6"/>
  <c r="D68" i="6"/>
  <c r="Z68" i="6"/>
  <c r="E68" i="6"/>
  <c r="F68" i="6" s="1"/>
  <c r="E70" i="6"/>
  <c r="F70" i="6" s="1"/>
  <c r="E89" i="6"/>
  <c r="F89" i="6" s="1"/>
  <c r="D89" i="6"/>
  <c r="D49" i="6"/>
  <c r="E65" i="6"/>
  <c r="F65" i="6" s="1"/>
  <c r="D70" i="6"/>
  <c r="D84" i="6"/>
  <c r="E84" i="6"/>
  <c r="F84" i="6" s="1"/>
  <c r="D95" i="6"/>
  <c r="E95" i="6"/>
  <c r="F95" i="6" s="1"/>
  <c r="E64" i="6"/>
  <c r="F64" i="6" s="1"/>
  <c r="D64" i="6"/>
  <c r="E74" i="6"/>
  <c r="F74" i="6" s="1"/>
  <c r="D74" i="6"/>
  <c r="D57" i="6"/>
  <c r="E75" i="6"/>
  <c r="F75" i="6" s="1"/>
  <c r="D75" i="6"/>
  <c r="E106" i="6"/>
  <c r="F106" i="6" s="1"/>
  <c r="D106" i="6"/>
  <c r="E57" i="6"/>
  <c r="F57" i="6" s="1"/>
  <c r="G77" i="6"/>
  <c r="H77" i="6" s="1"/>
  <c r="I77" i="6" s="1"/>
  <c r="J77" i="6" s="1"/>
  <c r="K77" i="6" s="1"/>
  <c r="L77" i="6" s="1"/>
  <c r="M77" i="6" s="1"/>
  <c r="N77" i="6" s="1"/>
  <c r="O77" i="6" s="1"/>
  <c r="P77" i="6" s="1"/>
  <c r="Q77" i="6" s="1"/>
  <c r="R77" i="6" s="1"/>
  <c r="S77" i="6" s="1"/>
  <c r="T77" i="6" s="1"/>
  <c r="G67" i="6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D80" i="6"/>
  <c r="Z67" i="6"/>
  <c r="Z76" i="6"/>
  <c r="D76" i="6"/>
  <c r="E88" i="6"/>
  <c r="F88" i="6" s="1"/>
  <c r="D88" i="6"/>
  <c r="G90" i="6"/>
  <c r="H90" i="6" s="1"/>
  <c r="I90" i="6" s="1"/>
  <c r="J90" i="6" s="1"/>
  <c r="K90" i="6" s="1"/>
  <c r="L90" i="6" s="1"/>
  <c r="M90" i="6" s="1"/>
  <c r="N90" i="6" s="1"/>
  <c r="O90" i="6" s="1"/>
  <c r="P90" i="6" s="1"/>
  <c r="Q90" i="6" s="1"/>
  <c r="R90" i="6" s="1"/>
  <c r="S90" i="6" s="1"/>
  <c r="T90" i="6" s="1"/>
  <c r="E99" i="6"/>
  <c r="F99" i="6" s="1"/>
  <c r="Z105" i="6"/>
  <c r="E105" i="6"/>
  <c r="F105" i="6" s="1"/>
  <c r="D105" i="6"/>
  <c r="E102" i="6"/>
  <c r="F102" i="6" s="1"/>
  <c r="D102" i="6"/>
  <c r="E113" i="6"/>
  <c r="F113" i="6" s="1"/>
  <c r="E115" i="6"/>
  <c r="F115" i="6" s="1"/>
  <c r="D115" i="6"/>
  <c r="Z78" i="6"/>
  <c r="D92" i="6"/>
  <c r="D113" i="6"/>
  <c r="D73" i="6"/>
  <c r="D78" i="6"/>
  <c r="D85" i="6"/>
  <c r="E92" i="6"/>
  <c r="F92" i="6" s="1"/>
  <c r="E73" i="6"/>
  <c r="F73" i="6" s="1"/>
  <c r="E78" i="6"/>
  <c r="F78" i="6" s="1"/>
  <c r="E85" i="6"/>
  <c r="F85" i="6" s="1"/>
  <c r="E103" i="6"/>
  <c r="F103" i="6" s="1"/>
  <c r="D103" i="6"/>
  <c r="E104" i="6"/>
  <c r="F104" i="6" s="1"/>
  <c r="D104" i="6"/>
  <c r="D71" i="6"/>
  <c r="G98" i="6"/>
  <c r="H98" i="6" s="1"/>
  <c r="I98" i="6" s="1"/>
  <c r="J98" i="6" s="1"/>
  <c r="K98" i="6" s="1"/>
  <c r="L98" i="6" s="1"/>
  <c r="M98" i="6" s="1"/>
  <c r="N98" i="6" s="1"/>
  <c r="O98" i="6" s="1"/>
  <c r="P98" i="6" s="1"/>
  <c r="Q98" i="6" s="1"/>
  <c r="R98" i="6" s="1"/>
  <c r="S98" i="6" s="1"/>
  <c r="T98" i="6" s="1"/>
  <c r="E100" i="6"/>
  <c r="F100" i="6" s="1"/>
  <c r="D100" i="6"/>
  <c r="E86" i="6"/>
  <c r="F86" i="6" s="1"/>
  <c r="D86" i="6"/>
  <c r="D91" i="6"/>
  <c r="G107" i="6"/>
  <c r="H107" i="6" s="1"/>
  <c r="I107" i="6" s="1"/>
  <c r="J107" i="6" s="1"/>
  <c r="K107" i="6" s="1"/>
  <c r="L107" i="6" s="1"/>
  <c r="M107" i="6" s="1"/>
  <c r="N107" i="6" s="1"/>
  <c r="O107" i="6" s="1"/>
  <c r="P107" i="6" s="1"/>
  <c r="Q107" i="6" s="1"/>
  <c r="R107" i="6" s="1"/>
  <c r="S107" i="6" s="1"/>
  <c r="T107" i="6" s="1"/>
  <c r="E110" i="6"/>
  <c r="F110" i="6" s="1"/>
  <c r="D110" i="6"/>
  <c r="Z110" i="6"/>
  <c r="E112" i="6"/>
  <c r="F112" i="6" s="1"/>
  <c r="G108" i="6"/>
  <c r="H108" i="6" s="1"/>
  <c r="I108" i="6" s="1"/>
  <c r="J108" i="6" s="1"/>
  <c r="K108" i="6" s="1"/>
  <c r="L108" i="6" s="1"/>
  <c r="M108" i="6" s="1"/>
  <c r="N108" i="6" s="1"/>
  <c r="O108" i="6" s="1"/>
  <c r="P108" i="6" s="1"/>
  <c r="Q108" i="6" s="1"/>
  <c r="R108" i="6" s="1"/>
  <c r="S108" i="6" s="1"/>
  <c r="T108" i="6" s="1"/>
  <c r="E111" i="6"/>
  <c r="F111" i="6" s="1"/>
  <c r="D111" i="6"/>
  <c r="D94" i="6"/>
  <c r="Z98" i="6"/>
  <c r="D101" i="6"/>
  <c r="E109" i="6"/>
  <c r="F109" i="6" s="1"/>
  <c r="D114" i="6"/>
  <c r="D67" i="6"/>
  <c r="G94" i="6"/>
  <c r="H94" i="6" s="1"/>
  <c r="I94" i="6" s="1"/>
  <c r="J94" i="6" s="1"/>
  <c r="K94" i="6" s="1"/>
  <c r="L94" i="6" s="1"/>
  <c r="M94" i="6" s="1"/>
  <c r="N94" i="6" s="1"/>
  <c r="O94" i="6" s="1"/>
  <c r="P94" i="6" s="1"/>
  <c r="Q94" i="6" s="1"/>
  <c r="R94" i="6" s="1"/>
  <c r="S94" i="6" s="1"/>
  <c r="T94" i="6" s="1"/>
  <c r="D96" i="6"/>
  <c r="D98" i="6"/>
  <c r="E101" i="6"/>
  <c r="F101" i="6" s="1"/>
  <c r="D107" i="6"/>
  <c r="E114" i="6"/>
  <c r="F114" i="6" s="1"/>
  <c r="D90" i="6"/>
  <c r="AO84" i="5"/>
  <c r="AQ84" i="5" s="1"/>
  <c r="AO83" i="5"/>
  <c r="AQ83" i="5" s="1"/>
  <c r="AO70" i="5"/>
  <c r="AQ70" i="5" s="1"/>
  <c r="AO54" i="5"/>
  <c r="AQ54" i="5" s="1"/>
  <c r="AO113" i="5"/>
  <c r="AQ113" i="5" s="1"/>
  <c r="AO42" i="5"/>
  <c r="AQ42" i="5" s="1"/>
  <c r="AO112" i="5"/>
  <c r="AQ112" i="5" s="1"/>
  <c r="AO41" i="5"/>
  <c r="AQ41" i="5" s="1"/>
  <c r="AO100" i="5"/>
  <c r="AQ100" i="5" s="1"/>
  <c r="AO29" i="5"/>
  <c r="AP29" i="5" s="1"/>
  <c r="AO99" i="5"/>
  <c r="AP99" i="5" s="1"/>
  <c r="AO25" i="5"/>
  <c r="AQ25" i="5" s="1"/>
  <c r="AO111" i="5"/>
  <c r="AO95" i="5"/>
  <c r="AQ95" i="5" s="1"/>
  <c r="AO82" i="5"/>
  <c r="AO69" i="5"/>
  <c r="AP69" i="5" s="1"/>
  <c r="AO53" i="5"/>
  <c r="AR53" i="5" s="1"/>
  <c r="AO40" i="5"/>
  <c r="AQ40" i="5" s="1"/>
  <c r="AO24" i="5"/>
  <c r="AQ24" i="5" s="1"/>
  <c r="AO110" i="5"/>
  <c r="AQ110" i="5" s="1"/>
  <c r="AO94" i="5"/>
  <c r="AQ94" i="5" s="1"/>
  <c r="AO81" i="5"/>
  <c r="AP81" i="5" s="1"/>
  <c r="AO65" i="5"/>
  <c r="AQ65" i="5" s="1"/>
  <c r="AO52" i="5"/>
  <c r="AR52" i="5" s="1"/>
  <c r="AO39" i="5"/>
  <c r="AP39" i="5" s="1"/>
  <c r="AO23" i="5"/>
  <c r="AR23" i="5" s="1"/>
  <c r="AP42" i="5"/>
  <c r="AO109" i="5"/>
  <c r="AR109" i="5" s="1"/>
  <c r="AO93" i="5"/>
  <c r="AO80" i="5"/>
  <c r="AQ80" i="5" s="1"/>
  <c r="AO64" i="5"/>
  <c r="AQ64" i="5" s="1"/>
  <c r="AO51" i="5"/>
  <c r="AP51" i="5" s="1"/>
  <c r="AO35" i="5"/>
  <c r="AQ35" i="5" s="1"/>
  <c r="AO22" i="5"/>
  <c r="AR71" i="5"/>
  <c r="AO105" i="5"/>
  <c r="AQ105" i="5" s="1"/>
  <c r="AO92" i="5"/>
  <c r="AO79" i="5"/>
  <c r="AP79" i="5" s="1"/>
  <c r="AO63" i="5"/>
  <c r="AR63" i="5" s="1"/>
  <c r="AO50" i="5"/>
  <c r="AQ50" i="5" s="1"/>
  <c r="AO34" i="5"/>
  <c r="AQ34" i="5" s="1"/>
  <c r="AO21" i="5"/>
  <c r="AP21" i="5" s="1"/>
  <c r="AO104" i="5"/>
  <c r="AQ104" i="5" s="1"/>
  <c r="AO91" i="5"/>
  <c r="AO75" i="5"/>
  <c r="AQ75" i="5" s="1"/>
  <c r="AO62" i="5"/>
  <c r="AR62" i="5" s="1"/>
  <c r="AO49" i="5"/>
  <c r="AP49" i="5" s="1"/>
  <c r="AO33" i="5"/>
  <c r="AO20" i="5"/>
  <c r="AQ20" i="5" s="1"/>
  <c r="AO103" i="5"/>
  <c r="AO90" i="5"/>
  <c r="AQ90" i="5" s="1"/>
  <c r="AO74" i="5"/>
  <c r="AQ74" i="5" s="1"/>
  <c r="AO61" i="5"/>
  <c r="AO45" i="5"/>
  <c r="AQ45" i="5" s="1"/>
  <c r="AO32" i="5"/>
  <c r="AO19" i="5"/>
  <c r="AP19" i="5" s="1"/>
  <c r="AR41" i="5"/>
  <c r="AO102" i="5"/>
  <c r="AO89" i="5"/>
  <c r="AP89" i="5" s="1"/>
  <c r="AO73" i="5"/>
  <c r="AR73" i="5" s="1"/>
  <c r="AO60" i="5"/>
  <c r="AQ60" i="5" s="1"/>
  <c r="AO44" i="5"/>
  <c r="AQ44" i="5" s="1"/>
  <c r="AO31" i="5"/>
  <c r="AP113" i="5"/>
  <c r="AO114" i="5"/>
  <c r="AQ114" i="5" s="1"/>
  <c r="AO101" i="5"/>
  <c r="AP101" i="5" s="1"/>
  <c r="AO85" i="5"/>
  <c r="AQ85" i="5" s="1"/>
  <c r="AO72" i="5"/>
  <c r="AO59" i="5"/>
  <c r="AP59" i="5" s="1"/>
  <c r="AO43" i="5"/>
  <c r="AR43" i="5" s="1"/>
  <c r="AO30" i="5"/>
  <c r="AQ30" i="5" s="1"/>
  <c r="AP112" i="5"/>
  <c r="AR15" i="5"/>
  <c r="AQ15" i="5"/>
  <c r="AP114" i="5"/>
  <c r="AP104" i="5"/>
  <c r="AP54" i="5"/>
  <c r="AR114" i="5"/>
  <c r="AR104" i="5"/>
  <c r="AR99" i="5"/>
  <c r="AR54" i="5"/>
  <c r="AR39" i="5"/>
  <c r="AR29" i="5"/>
  <c r="AQ69" i="5"/>
  <c r="AQ59" i="5"/>
  <c r="AQ29" i="5"/>
  <c r="AR113" i="5"/>
  <c r="AP111" i="5"/>
  <c r="AP91" i="5"/>
  <c r="AP71" i="5"/>
  <c r="AP61" i="5"/>
  <c r="AP41" i="5"/>
  <c r="AP40" i="5"/>
  <c r="AR112" i="5"/>
  <c r="AR92" i="5"/>
  <c r="AR82" i="5"/>
  <c r="AR22" i="5"/>
  <c r="AO108" i="5"/>
  <c r="AO98" i="5"/>
  <c r="AO88" i="5"/>
  <c r="AO78" i="5"/>
  <c r="AO68" i="5"/>
  <c r="AO58" i="5"/>
  <c r="AO48" i="5"/>
  <c r="AO38" i="5"/>
  <c r="AO28" i="5"/>
  <c r="AO18" i="5"/>
  <c r="AO107" i="5"/>
  <c r="AO97" i="5"/>
  <c r="AO87" i="5"/>
  <c r="AO77" i="5"/>
  <c r="AO67" i="5"/>
  <c r="AO57" i="5"/>
  <c r="AO47" i="5"/>
  <c r="AO37" i="5"/>
  <c r="AO27" i="5"/>
  <c r="AO17" i="5"/>
  <c r="AR105" i="5"/>
  <c r="AR100" i="5"/>
  <c r="AR95" i="5"/>
  <c r="AR65" i="5"/>
  <c r="AR55" i="5"/>
  <c r="AR45" i="5"/>
  <c r="AR35" i="5"/>
  <c r="AO96" i="5"/>
  <c r="AO86" i="5"/>
  <c r="AO76" i="5"/>
  <c r="AO66" i="5"/>
  <c r="AO56" i="5"/>
  <c r="AO46" i="5"/>
  <c r="AO36" i="5"/>
  <c r="AO26" i="5"/>
  <c r="AO16" i="5"/>
  <c r="AP105" i="5"/>
  <c r="AP95" i="5"/>
  <c r="AP85" i="5"/>
  <c r="AP65" i="5"/>
  <c r="AP55" i="5"/>
  <c r="AP45" i="5"/>
  <c r="AP35" i="5"/>
  <c r="G54" i="5"/>
  <c r="I39" i="5"/>
  <c r="J39" i="5"/>
  <c r="K39" i="5" s="1"/>
  <c r="L39" i="5" s="1"/>
  <c r="M39" i="5" s="1"/>
  <c r="N39" i="5" s="1"/>
  <c r="O39" i="5" s="1"/>
  <c r="P39" i="5" s="1"/>
  <c r="Q39" i="5" s="1"/>
  <c r="R39" i="5" s="1"/>
  <c r="S39" i="5" s="1"/>
  <c r="AK55" i="5"/>
  <c r="AK94" i="5"/>
  <c r="E57" i="5"/>
  <c r="F57" i="5" s="1"/>
  <c r="D57" i="5"/>
  <c r="D114" i="5"/>
  <c r="E114" i="5"/>
  <c r="F114" i="5" s="1"/>
  <c r="E73" i="5"/>
  <c r="F73" i="5" s="1"/>
  <c r="D73" i="5"/>
  <c r="E86" i="5"/>
  <c r="F86" i="5" s="1"/>
  <c r="D86" i="5"/>
  <c r="E113" i="5"/>
  <c r="F113" i="5" s="1"/>
  <c r="D113" i="5"/>
  <c r="D88" i="5"/>
  <c r="E88" i="5"/>
  <c r="F88" i="5" s="1"/>
  <c r="G95" i="5"/>
  <c r="H95" i="5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E18" i="5"/>
  <c r="F18" i="5" s="1"/>
  <c r="D18" i="5"/>
  <c r="E103" i="5"/>
  <c r="F103" i="5" s="1"/>
  <c r="D103" i="5"/>
  <c r="Y30" i="5"/>
  <c r="X30" i="5" s="1"/>
  <c r="Y31" i="5"/>
  <c r="X31" i="5" s="1"/>
  <c r="Y36" i="5"/>
  <c r="X36" i="5" s="1"/>
  <c r="D66" i="5"/>
  <c r="G96" i="5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G4" i="5"/>
  <c r="AK65" i="5"/>
  <c r="AK76" i="5"/>
  <c r="D96" i="5"/>
  <c r="D106" i="5"/>
  <c r="E80" i="5"/>
  <c r="F80" i="5" s="1"/>
  <c r="D87" i="5"/>
  <c r="AK115" i="5"/>
  <c r="G29" i="5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Y54" i="5"/>
  <c r="X54" i="5" s="1"/>
  <c r="Y52" i="5"/>
  <c r="X52" i="5" s="1"/>
  <c r="Y50" i="5"/>
  <c r="Y48" i="5"/>
  <c r="X48" i="5" s="1"/>
  <c r="Y46" i="5"/>
  <c r="X46" i="5" s="1"/>
  <c r="Y47" i="5"/>
  <c r="X47" i="5" s="1"/>
  <c r="Y51" i="5"/>
  <c r="Y53" i="5"/>
  <c r="X53" i="5" s="1"/>
  <c r="Y55" i="5"/>
  <c r="X55" i="5" s="1"/>
  <c r="Y49" i="5"/>
  <c r="X49" i="5" s="1"/>
  <c r="Y72" i="5"/>
  <c r="X72" i="5" s="1"/>
  <c r="Y75" i="5"/>
  <c r="X75" i="5" s="1"/>
  <c r="Y69" i="5"/>
  <c r="X69" i="5" s="1"/>
  <c r="Y74" i="5"/>
  <c r="X74" i="5" s="1"/>
  <c r="Y70" i="5"/>
  <c r="X70" i="5" s="1"/>
  <c r="Y67" i="5"/>
  <c r="X67" i="5" s="1"/>
  <c r="Y66" i="5"/>
  <c r="X66" i="5" s="1"/>
  <c r="Y71" i="5"/>
  <c r="X71" i="5" s="1"/>
  <c r="Y68" i="5"/>
  <c r="X68" i="5" s="1"/>
  <c r="Y73" i="5"/>
  <c r="Y95" i="5"/>
  <c r="X95" i="5" s="1"/>
  <c r="Y89" i="5"/>
  <c r="X89" i="5" s="1"/>
  <c r="Y88" i="5"/>
  <c r="Y94" i="5"/>
  <c r="X94" i="5" s="1"/>
  <c r="Y87" i="5"/>
  <c r="X87" i="5" s="1"/>
  <c r="Y92" i="5"/>
  <c r="X92" i="5" s="1"/>
  <c r="Y90" i="5"/>
  <c r="X90" i="5" s="1"/>
  <c r="Y91" i="5"/>
  <c r="X91" i="5" s="1"/>
  <c r="Y86" i="5"/>
  <c r="X86" i="5" s="1"/>
  <c r="Y93" i="5"/>
  <c r="E20" i="5"/>
  <c r="F20" i="5" s="1"/>
  <c r="D20" i="5"/>
  <c r="E25" i="5"/>
  <c r="F25" i="5" s="1"/>
  <c r="D25" i="5"/>
  <c r="G30" i="5"/>
  <c r="H30" i="5" s="1"/>
  <c r="E33" i="5"/>
  <c r="F33" i="5" s="1"/>
  <c r="Y22" i="5"/>
  <c r="X22" i="5" s="1"/>
  <c r="Y17" i="5"/>
  <c r="X17" i="5" s="1"/>
  <c r="Y24" i="5"/>
  <c r="X24" i="5" s="1"/>
  <c r="Y19" i="5"/>
  <c r="X19" i="5" s="1"/>
  <c r="Y15" i="5"/>
  <c r="Y20" i="5"/>
  <c r="X20" i="5" s="1"/>
  <c r="Y25" i="5"/>
  <c r="X25" i="5" s="1"/>
  <c r="Y18" i="5"/>
  <c r="Y16" i="5"/>
  <c r="E17" i="5"/>
  <c r="F17" i="5" s="1"/>
  <c r="E28" i="5"/>
  <c r="F28" i="5" s="1"/>
  <c r="E24" i="5"/>
  <c r="F24" i="5" s="1"/>
  <c r="D24" i="5"/>
  <c r="G39" i="5"/>
  <c r="H39" i="5" s="1"/>
  <c r="D19" i="5"/>
  <c r="E19" i="5"/>
  <c r="F19" i="5" s="1"/>
  <c r="Y21" i="5"/>
  <c r="X21" i="5" s="1"/>
  <c r="D28" i="5"/>
  <c r="G65" i="5"/>
  <c r="H65" i="5" s="1"/>
  <c r="D38" i="5"/>
  <c r="E38" i="5"/>
  <c r="F38" i="5" s="1"/>
  <c r="D17" i="5"/>
  <c r="X58" i="5"/>
  <c r="Z58" i="5"/>
  <c r="E16" i="5"/>
  <c r="F16" i="5" s="1"/>
  <c r="E37" i="5"/>
  <c r="F37" i="5" s="1"/>
  <c r="D37" i="5"/>
  <c r="D16" i="5"/>
  <c r="E27" i="5"/>
  <c r="F27" i="5" s="1"/>
  <c r="D27" i="5"/>
  <c r="D35" i="5"/>
  <c r="Z36" i="5"/>
  <c r="E22" i="5"/>
  <c r="F22" i="5" s="1"/>
  <c r="E41" i="5"/>
  <c r="F41" i="5" s="1"/>
  <c r="D41" i="5"/>
  <c r="D22" i="5"/>
  <c r="G35" i="5"/>
  <c r="E26" i="5"/>
  <c r="F26" i="5" s="1"/>
  <c r="D26" i="5"/>
  <c r="E34" i="5"/>
  <c r="F34" i="5" s="1"/>
  <c r="D34" i="5"/>
  <c r="E46" i="5"/>
  <c r="F46" i="5" s="1"/>
  <c r="D46" i="5"/>
  <c r="E61" i="5"/>
  <c r="F61" i="5" s="1"/>
  <c r="D61" i="5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Y23" i="5"/>
  <c r="X23" i="5" s="1"/>
  <c r="Z30" i="5"/>
  <c r="D30" i="5"/>
  <c r="E40" i="5"/>
  <c r="F40" i="5" s="1"/>
  <c r="E43" i="5"/>
  <c r="F43" i="5" s="1"/>
  <c r="G59" i="5"/>
  <c r="H59" i="5"/>
  <c r="AK25" i="5"/>
  <c r="Y29" i="5"/>
  <c r="Y34" i="5"/>
  <c r="D43" i="5"/>
  <c r="Z47" i="5"/>
  <c r="E48" i="5"/>
  <c r="F48" i="5" s="1"/>
  <c r="D48" i="5"/>
  <c r="E58" i="5"/>
  <c r="F58" i="5" s="1"/>
  <c r="D58" i="5"/>
  <c r="D65" i="5"/>
  <c r="Y27" i="5"/>
  <c r="X27" i="5" s="1"/>
  <c r="Y32" i="5"/>
  <c r="Y40" i="5"/>
  <c r="X40" i="5" s="1"/>
  <c r="E44" i="5"/>
  <c r="F44" i="5" s="1"/>
  <c r="E56" i="5"/>
  <c r="F56" i="5" s="1"/>
  <c r="D56" i="5"/>
  <c r="E64" i="5"/>
  <c r="F64" i="5" s="1"/>
  <c r="D64" i="5"/>
  <c r="Z31" i="5"/>
  <c r="Y35" i="5"/>
  <c r="X35" i="5" s="1"/>
  <c r="E42" i="5"/>
  <c r="F42" i="5" s="1"/>
  <c r="E45" i="5"/>
  <c r="F45" i="5" s="1"/>
  <c r="Z53" i="5"/>
  <c r="D53" i="5"/>
  <c r="E53" i="5"/>
  <c r="F53" i="5" s="1"/>
  <c r="G57" i="5"/>
  <c r="H57" i="5" s="1"/>
  <c r="E72" i="5"/>
  <c r="F72" i="5" s="1"/>
  <c r="D72" i="5"/>
  <c r="Z72" i="5"/>
  <c r="D15" i="5"/>
  <c r="D21" i="5"/>
  <c r="D31" i="5"/>
  <c r="D42" i="5"/>
  <c r="D45" i="5"/>
  <c r="H54" i="5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E60" i="5"/>
  <c r="F60" i="5" s="1"/>
  <c r="Y56" i="5"/>
  <c r="X56" i="5" s="1"/>
  <c r="Y63" i="5"/>
  <c r="X63" i="5" s="1"/>
  <c r="Y62" i="5"/>
  <c r="X62" i="5" s="1"/>
  <c r="Y61" i="5"/>
  <c r="X61" i="5" s="1"/>
  <c r="Y60" i="5"/>
  <c r="X60" i="5" s="1"/>
  <c r="Y59" i="5"/>
  <c r="X59" i="5" s="1"/>
  <c r="Y65" i="5"/>
  <c r="X65" i="5" s="1"/>
  <c r="Y57" i="5"/>
  <c r="D29" i="5"/>
  <c r="E31" i="5"/>
  <c r="F31" i="5" s="1"/>
  <c r="E36" i="5"/>
  <c r="F36" i="5" s="1"/>
  <c r="D39" i="5"/>
  <c r="E52" i="5"/>
  <c r="F52" i="5" s="1"/>
  <c r="D60" i="5"/>
  <c r="Y44" i="5"/>
  <c r="X44" i="5" s="1"/>
  <c r="Y42" i="5"/>
  <c r="X42" i="5" s="1"/>
  <c r="Y41" i="5"/>
  <c r="X41" i="5" s="1"/>
  <c r="Y39" i="5"/>
  <c r="X39" i="5" s="1"/>
  <c r="Y37" i="5"/>
  <c r="X37" i="5" s="1"/>
  <c r="Y28" i="5"/>
  <c r="X28" i="5" s="1"/>
  <c r="Y38" i="5"/>
  <c r="X38" i="5" s="1"/>
  <c r="Y45" i="5"/>
  <c r="X45" i="5" s="1"/>
  <c r="D23" i="5"/>
  <c r="Y43" i="5"/>
  <c r="X43" i="5" s="1"/>
  <c r="E51" i="5"/>
  <c r="F51" i="5" s="1"/>
  <c r="D51" i="5"/>
  <c r="Y64" i="5"/>
  <c r="X64" i="5" s="1"/>
  <c r="E21" i="5"/>
  <c r="F21" i="5" s="1"/>
  <c r="Y112" i="5"/>
  <c r="X112" i="5" s="1"/>
  <c r="Y102" i="5"/>
  <c r="X102" i="5" s="1"/>
  <c r="Y105" i="5"/>
  <c r="X105" i="5" s="1"/>
  <c r="Y104" i="5"/>
  <c r="X104" i="5" s="1"/>
  <c r="Y113" i="5"/>
  <c r="Y111" i="5"/>
  <c r="X111" i="5" s="1"/>
  <c r="Y110" i="5"/>
  <c r="X110" i="5" s="1"/>
  <c r="Y108" i="5"/>
  <c r="X108" i="5" s="1"/>
  <c r="Y107" i="5"/>
  <c r="X107" i="5" s="1"/>
  <c r="Y106" i="5"/>
  <c r="Y103" i="5"/>
  <c r="Y101" i="5"/>
  <c r="X101" i="5" s="1"/>
  <c r="Y100" i="5"/>
  <c r="X100" i="5" s="1"/>
  <c r="Y98" i="5"/>
  <c r="X98" i="5" s="1"/>
  <c r="Y97" i="5"/>
  <c r="X97" i="5" s="1"/>
  <c r="Y96" i="5"/>
  <c r="Y115" i="5"/>
  <c r="X115" i="5" s="1"/>
  <c r="Y109" i="5"/>
  <c r="X109" i="5" s="1"/>
  <c r="Y114" i="5"/>
  <c r="X114" i="5" s="1"/>
  <c r="Y99" i="5"/>
  <c r="X99" i="5" s="1"/>
  <c r="E23" i="5"/>
  <c r="F23" i="5" s="1"/>
  <c r="D32" i="5"/>
  <c r="Z44" i="5"/>
  <c r="Y33" i="5"/>
  <c r="X33" i="5" s="1"/>
  <c r="Y79" i="5"/>
  <c r="X79" i="5" s="1"/>
  <c r="Y85" i="5"/>
  <c r="X85" i="5" s="1"/>
  <c r="Y81" i="5"/>
  <c r="X81" i="5" s="1"/>
  <c r="Y82" i="5"/>
  <c r="X82" i="5" s="1"/>
  <c r="Y78" i="5"/>
  <c r="X78" i="5" s="1"/>
  <c r="Y83" i="5"/>
  <c r="X83" i="5" s="1"/>
  <c r="Y77" i="5"/>
  <c r="X77" i="5" s="1"/>
  <c r="Y76" i="5"/>
  <c r="X76" i="5" s="1"/>
  <c r="Y80" i="5"/>
  <c r="Y84" i="5"/>
  <c r="X84" i="5" s="1"/>
  <c r="Y26" i="5"/>
  <c r="E32" i="5"/>
  <c r="F32" i="5" s="1"/>
  <c r="E49" i="5"/>
  <c r="F49" i="5" s="1"/>
  <c r="D49" i="5"/>
  <c r="Z49" i="5"/>
  <c r="D59" i="5"/>
  <c r="E81" i="5"/>
  <c r="F81" i="5" s="1"/>
  <c r="E50" i="5"/>
  <c r="F50" i="5" s="1"/>
  <c r="E75" i="5"/>
  <c r="F75" i="5" s="1"/>
  <c r="D75" i="5"/>
  <c r="D50" i="5"/>
  <c r="D62" i="5"/>
  <c r="Z54" i="5"/>
  <c r="E62" i="5"/>
  <c r="F62" i="5" s="1"/>
  <c r="E77" i="5"/>
  <c r="F77" i="5" s="1"/>
  <c r="D77" i="5"/>
  <c r="G86" i="5"/>
  <c r="H86" i="5" s="1"/>
  <c r="E63" i="5"/>
  <c r="F63" i="5" s="1"/>
  <c r="E74" i="5"/>
  <c r="F74" i="5" s="1"/>
  <c r="D69" i="5"/>
  <c r="D74" i="5"/>
  <c r="E79" i="5"/>
  <c r="F79" i="5" s="1"/>
  <c r="D79" i="5"/>
  <c r="E47" i="5"/>
  <c r="F47" i="5" s="1"/>
  <c r="D54" i="5"/>
  <c r="E55" i="5"/>
  <c r="F55" i="5" s="1"/>
  <c r="G66" i="5"/>
  <c r="H66" i="5" s="1"/>
  <c r="E67" i="5"/>
  <c r="F67" i="5" s="1"/>
  <c r="D67" i="5"/>
  <c r="Z68" i="5"/>
  <c r="E68" i="5"/>
  <c r="F68" i="5" s="1"/>
  <c r="D68" i="5"/>
  <c r="E69" i="5"/>
  <c r="F69" i="5" s="1"/>
  <c r="E84" i="5"/>
  <c r="F84" i="5" s="1"/>
  <c r="D84" i="5"/>
  <c r="E71" i="5"/>
  <c r="F71" i="5" s="1"/>
  <c r="D71" i="5"/>
  <c r="Z71" i="5"/>
  <c r="E76" i="5"/>
  <c r="F76" i="5" s="1"/>
  <c r="D76" i="5"/>
  <c r="E70" i="5"/>
  <c r="F70" i="5" s="1"/>
  <c r="E85" i="5"/>
  <c r="F85" i="5" s="1"/>
  <c r="D85" i="5"/>
  <c r="Z85" i="5"/>
  <c r="D92" i="5"/>
  <c r="E92" i="5"/>
  <c r="F92" i="5" s="1"/>
  <c r="G104" i="5"/>
  <c r="H104" i="5"/>
  <c r="G105" i="5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D109" i="5"/>
  <c r="E109" i="5"/>
  <c r="F109" i="5" s="1"/>
  <c r="Z109" i="5"/>
  <c r="E98" i="5"/>
  <c r="F98" i="5" s="1"/>
  <c r="D98" i="5"/>
  <c r="D99" i="5"/>
  <c r="E99" i="5"/>
  <c r="F99" i="5" s="1"/>
  <c r="Z66" i="5"/>
  <c r="Z78" i="5"/>
  <c r="E108" i="5"/>
  <c r="F108" i="5" s="1"/>
  <c r="Z108" i="5"/>
  <c r="D108" i="5"/>
  <c r="E115" i="5"/>
  <c r="F115" i="5" s="1"/>
  <c r="D115" i="5"/>
  <c r="D78" i="5"/>
  <c r="D83" i="5"/>
  <c r="E78" i="5"/>
  <c r="F78" i="5" s="1"/>
  <c r="E83" i="5"/>
  <c r="F83" i="5" s="1"/>
  <c r="G87" i="5"/>
  <c r="H87" i="5"/>
  <c r="Z91" i="5"/>
  <c r="D91" i="5"/>
  <c r="E91" i="5"/>
  <c r="F91" i="5" s="1"/>
  <c r="E82" i="5"/>
  <c r="F82" i="5" s="1"/>
  <c r="D82" i="5"/>
  <c r="D94" i="5"/>
  <c r="E94" i="5"/>
  <c r="F94" i="5" s="1"/>
  <c r="E102" i="5"/>
  <c r="F102" i="5" s="1"/>
  <c r="D102" i="5"/>
  <c r="G106" i="5"/>
  <c r="H106" i="5" s="1"/>
  <c r="D70" i="5"/>
  <c r="E110" i="5"/>
  <c r="F110" i="5" s="1"/>
  <c r="D110" i="5"/>
  <c r="E100" i="5"/>
  <c r="F100" i="5" s="1"/>
  <c r="D100" i="5"/>
  <c r="Z104" i="5"/>
  <c r="E111" i="5"/>
  <c r="F111" i="5" s="1"/>
  <c r="D111" i="5"/>
  <c r="E101" i="5"/>
  <c r="F101" i="5" s="1"/>
  <c r="D101" i="5"/>
  <c r="E112" i="5"/>
  <c r="F112" i="5" s="1"/>
  <c r="D112" i="5"/>
  <c r="Z112" i="5"/>
  <c r="G114" i="5"/>
  <c r="H114" i="5" s="1"/>
  <c r="Z89" i="5"/>
  <c r="E89" i="5"/>
  <c r="F89" i="5" s="1"/>
  <c r="D90" i="5"/>
  <c r="E90" i="5"/>
  <c r="F90" i="5" s="1"/>
  <c r="E97" i="5"/>
  <c r="F97" i="5" s="1"/>
  <c r="D97" i="5"/>
  <c r="D89" i="5"/>
  <c r="G113" i="5"/>
  <c r="H113" i="5" s="1"/>
  <c r="D93" i="5"/>
  <c r="E93" i="5"/>
  <c r="F93" i="5" s="1"/>
  <c r="E107" i="5"/>
  <c r="F107" i="5" s="1"/>
  <c r="D107" i="5"/>
  <c r="Z95" i="5"/>
  <c r="D95" i="5"/>
  <c r="D104" i="5"/>
  <c r="D105" i="5"/>
  <c r="AN9" i="3"/>
  <c r="AS3" i="3"/>
  <c r="AS4" i="3"/>
  <c r="AS5" i="3"/>
  <c r="AS6" i="3"/>
  <c r="AS7" i="3"/>
  <c r="AS8" i="3"/>
  <c r="AS9" i="3"/>
  <c r="AS2" i="3"/>
  <c r="Y81" i="3"/>
  <c r="Y82" i="3"/>
  <c r="Y83" i="3"/>
  <c r="Y99" i="3"/>
  <c r="Y101" i="3"/>
  <c r="Y102" i="3"/>
  <c r="Y103" i="3"/>
  <c r="Y109" i="3"/>
  <c r="Y111" i="3"/>
  <c r="Y112" i="3"/>
  <c r="Y113" i="3"/>
  <c r="AP9" i="3"/>
  <c r="AQ9" i="3" s="1"/>
  <c r="Y104" i="3" s="1"/>
  <c r="AQ4" i="3"/>
  <c r="Y47" i="3" s="1"/>
  <c r="AQ6" i="3"/>
  <c r="Y67" i="3" s="1"/>
  <c r="AQ8" i="3"/>
  <c r="Y94" i="3" s="1"/>
  <c r="AP8" i="3"/>
  <c r="AN8" i="3"/>
  <c r="AP7" i="3"/>
  <c r="AQ7" i="3" s="1"/>
  <c r="Y84" i="3" s="1"/>
  <c r="AN7" i="3"/>
  <c r="AP5" i="3"/>
  <c r="AQ5" i="3" s="1"/>
  <c r="AP6" i="3"/>
  <c r="AN5" i="3"/>
  <c r="AN6" i="3"/>
  <c r="AP3" i="3"/>
  <c r="AQ3" i="3" s="1"/>
  <c r="AP4" i="3"/>
  <c r="AP2" i="3"/>
  <c r="AQ2" i="3" s="1"/>
  <c r="AN4" i="3"/>
  <c r="AN3" i="3"/>
  <c r="AN2" i="3"/>
  <c r="AA19" i="17" l="1"/>
  <c r="S19" i="17"/>
  <c r="AH19" i="17" s="1"/>
  <c r="R19" i="17"/>
  <c r="AG19" i="17" s="1"/>
  <c r="CK16" i="17"/>
  <c r="CL16" i="17" s="1"/>
  <c r="CJ17" i="17"/>
  <c r="CK17" i="17" s="1"/>
  <c r="CL17" i="17" s="1"/>
  <c r="AW17" i="17"/>
  <c r="BA17" i="17" s="1"/>
  <c r="BB17" i="17" s="1"/>
  <c r="AQ17" i="17"/>
  <c r="AR17" i="17" s="1"/>
  <c r="X20" i="17"/>
  <c r="AD20" i="17" s="1"/>
  <c r="AE20" i="17" s="1"/>
  <c r="BI16" i="17"/>
  <c r="BK16" i="17" s="1"/>
  <c r="CD148" i="21"/>
  <c r="CE148" i="21" s="1"/>
  <c r="CF148" i="21" s="1"/>
  <c r="AT150" i="21"/>
  <c r="A151" i="21"/>
  <c r="CA149" i="21"/>
  <c r="CB149" i="21" s="1"/>
  <c r="BR149" i="21"/>
  <c r="BS149" i="21" s="1"/>
  <c r="CD149" i="21" s="1"/>
  <c r="CE149" i="21" s="1"/>
  <c r="CF149" i="21" s="1"/>
  <c r="BX149" i="21"/>
  <c r="BY149" i="21" s="1"/>
  <c r="BT149" i="21"/>
  <c r="BU149" i="21" s="1"/>
  <c r="CD147" i="20"/>
  <c r="CE147" i="20" s="1"/>
  <c r="CF147" i="20" s="1"/>
  <c r="AT149" i="20"/>
  <c r="A150" i="20"/>
  <c r="BT148" i="20"/>
  <c r="BU148" i="20" s="1"/>
  <c r="BR148" i="20"/>
  <c r="BS148" i="20" s="1"/>
  <c r="CA148" i="20"/>
  <c r="CB148" i="20" s="1"/>
  <c r="BX148" i="20"/>
  <c r="BY148" i="20" s="1"/>
  <c r="BS20" i="17"/>
  <c r="AU20" i="17"/>
  <c r="BX20" i="17"/>
  <c r="BY20" i="17" s="1"/>
  <c r="CJ18" i="17"/>
  <c r="CK18" i="17" s="1"/>
  <c r="CF19" i="17"/>
  <c r="CG19" i="17" s="1"/>
  <c r="CH19" i="17" s="1"/>
  <c r="AJ17" i="17"/>
  <c r="BT20" i="17"/>
  <c r="CA20" i="17"/>
  <c r="CB20" i="17" s="1"/>
  <c r="AL19" i="17"/>
  <c r="BX21" i="17"/>
  <c r="BY21" i="17" s="1"/>
  <c r="BS21" i="17"/>
  <c r="CA21" i="17"/>
  <c r="CB21" i="17" s="1"/>
  <c r="BT21" i="17"/>
  <c r="AU21" i="17"/>
  <c r="AX16" i="17"/>
  <c r="BD16" i="17"/>
  <c r="BA16" i="17"/>
  <c r="BB16" i="17" s="1"/>
  <c r="AT22" i="17"/>
  <c r="BR22" i="17" s="1"/>
  <c r="AZ22" i="17"/>
  <c r="L22" i="17"/>
  <c r="V22" i="17"/>
  <c r="B22" i="17"/>
  <c r="A23" i="17"/>
  <c r="BF23" i="17" s="1"/>
  <c r="G20" i="17"/>
  <c r="K20" i="17"/>
  <c r="D21" i="17"/>
  <c r="J21" i="17" s="1"/>
  <c r="E21" i="17"/>
  <c r="I20" i="17"/>
  <c r="H20" i="17"/>
  <c r="F20" i="17"/>
  <c r="AB20" i="17"/>
  <c r="Z20" i="17"/>
  <c r="AC20" i="17"/>
  <c r="AJ16" i="17"/>
  <c r="AQ16" i="17"/>
  <c r="U20" i="17"/>
  <c r="Q20" i="17"/>
  <c r="X21" i="17"/>
  <c r="AD21" i="17" s="1"/>
  <c r="Y21" i="17"/>
  <c r="S20" i="17"/>
  <c r="R20" i="17"/>
  <c r="P20" i="17"/>
  <c r="O21" i="17"/>
  <c r="N21" i="17"/>
  <c r="T21" i="17" s="1"/>
  <c r="AI18" i="17"/>
  <c r="AW18" i="17" s="1"/>
  <c r="AK18" i="17"/>
  <c r="AM19" i="17"/>
  <c r="AN19" i="17" s="1"/>
  <c r="BP19" i="17" s="1"/>
  <c r="BU19" i="17" s="1"/>
  <c r="AR80" i="5"/>
  <c r="AQ99" i="5"/>
  <c r="AP84" i="5"/>
  <c r="AQ49" i="5"/>
  <c r="AR85" i="5"/>
  <c r="AP74" i="5"/>
  <c r="AR40" i="5"/>
  <c r="AS40" i="5" s="1"/>
  <c r="AR74" i="5"/>
  <c r="AS99" i="5"/>
  <c r="AR84" i="5"/>
  <c r="AS84" i="5" s="1"/>
  <c r="AP30" i="5"/>
  <c r="AR34" i="5"/>
  <c r="AS34" i="5" s="1"/>
  <c r="AR25" i="5"/>
  <c r="AR90" i="5"/>
  <c r="AR70" i="5"/>
  <c r="AS70" i="5" s="1"/>
  <c r="AR30" i="5"/>
  <c r="AS29" i="5" s="1"/>
  <c r="AP60" i="5"/>
  <c r="AP70" i="5"/>
  <c r="AR83" i="5"/>
  <c r="AS83" i="5" s="1"/>
  <c r="AS114" i="5"/>
  <c r="AS112" i="5"/>
  <c r="AP34" i="5"/>
  <c r="AP25" i="5"/>
  <c r="AP90" i="5"/>
  <c r="AP83" i="5"/>
  <c r="AS104" i="5"/>
  <c r="AS113" i="5"/>
  <c r="AS54" i="5"/>
  <c r="N60" i="12"/>
  <c r="O60" i="12" s="1"/>
  <c r="N87" i="12"/>
  <c r="O87" i="12" s="1"/>
  <c r="N38" i="12"/>
  <c r="O38" i="12" s="1"/>
  <c r="N17" i="12"/>
  <c r="O17" i="12" s="1"/>
  <c r="N28" i="12"/>
  <c r="O28" i="12" s="1"/>
  <c r="N109" i="12"/>
  <c r="O109" i="12" s="1"/>
  <c r="R111" i="12"/>
  <c r="S111" i="12" s="1"/>
  <c r="T111" i="12" s="1"/>
  <c r="N36" i="12"/>
  <c r="O36" i="12" s="1"/>
  <c r="N70" i="12"/>
  <c r="O70" i="12" s="1"/>
  <c r="R95" i="12"/>
  <c r="S95" i="12" s="1"/>
  <c r="T95" i="12" s="1"/>
  <c r="R22" i="12"/>
  <c r="S22" i="12" s="1"/>
  <c r="T22" i="12" s="1"/>
  <c r="L96" i="12"/>
  <c r="R27" i="12"/>
  <c r="S27" i="12" s="1"/>
  <c r="T27" i="12" s="1"/>
  <c r="R37" i="12"/>
  <c r="S37" i="12" s="1"/>
  <c r="T37" i="12" s="1"/>
  <c r="R57" i="12"/>
  <c r="S57" i="12" s="1"/>
  <c r="T57" i="12" s="1"/>
  <c r="N51" i="12"/>
  <c r="O51" i="12" s="1"/>
  <c r="L44" i="12"/>
  <c r="R55" i="12"/>
  <c r="S55" i="12" s="1"/>
  <c r="T55" i="12" s="1"/>
  <c r="R32" i="12"/>
  <c r="S32" i="12" s="1"/>
  <c r="T32" i="12" s="1"/>
  <c r="N61" i="12"/>
  <c r="O61" i="12" s="1"/>
  <c r="R115" i="12"/>
  <c r="S115" i="12" s="1"/>
  <c r="T115" i="12" s="1"/>
  <c r="L47" i="12"/>
  <c r="L64" i="12"/>
  <c r="N90" i="12"/>
  <c r="O90" i="12" s="1"/>
  <c r="L91" i="12"/>
  <c r="R78" i="12"/>
  <c r="S78" i="12" s="1"/>
  <c r="T78" i="12" s="1"/>
  <c r="N102" i="12"/>
  <c r="O102" i="12" s="1"/>
  <c r="N110" i="12"/>
  <c r="O110" i="12" s="1"/>
  <c r="L42" i="12"/>
  <c r="N49" i="12"/>
  <c r="O49" i="12" s="1"/>
  <c r="N67" i="12"/>
  <c r="O67" i="12" s="1"/>
  <c r="R73" i="12"/>
  <c r="S73" i="12" s="1"/>
  <c r="T73" i="12" s="1"/>
  <c r="R113" i="12"/>
  <c r="S113" i="12" s="1"/>
  <c r="T113" i="12" s="1"/>
  <c r="L31" i="12"/>
  <c r="N101" i="12"/>
  <c r="O101" i="12" s="1"/>
  <c r="L46" i="12"/>
  <c r="N50" i="12"/>
  <c r="O50" i="12" s="1"/>
  <c r="L34" i="12"/>
  <c r="K34" i="12"/>
  <c r="H34" i="12"/>
  <c r="K66" i="12"/>
  <c r="L66" i="12"/>
  <c r="H66" i="12"/>
  <c r="N76" i="12"/>
  <c r="O76" i="12" s="1"/>
  <c r="K96" i="12"/>
  <c r="H96" i="12"/>
  <c r="K42" i="12"/>
  <c r="H42" i="12"/>
  <c r="K63" i="12"/>
  <c r="N63" i="12" s="1"/>
  <c r="O63" i="12" s="1"/>
  <c r="H63" i="12"/>
  <c r="K29" i="12"/>
  <c r="N29" i="12" s="1"/>
  <c r="O29" i="12" s="1"/>
  <c r="H29" i="12"/>
  <c r="L25" i="12"/>
  <c r="H48" i="12"/>
  <c r="K48" i="12"/>
  <c r="L48" i="12"/>
  <c r="H72" i="12"/>
  <c r="K72" i="12"/>
  <c r="H100" i="12"/>
  <c r="K100" i="12"/>
  <c r="K86" i="12"/>
  <c r="L86" i="12"/>
  <c r="H86" i="12"/>
  <c r="H97" i="12"/>
  <c r="K97" i="12"/>
  <c r="H21" i="12"/>
  <c r="K21" i="12"/>
  <c r="K83" i="12"/>
  <c r="H83" i="12"/>
  <c r="H108" i="12"/>
  <c r="K108" i="12"/>
  <c r="K52" i="12"/>
  <c r="H52" i="12"/>
  <c r="K89" i="12"/>
  <c r="H89" i="12"/>
  <c r="H82" i="12"/>
  <c r="K82" i="12"/>
  <c r="N82" i="12" s="1"/>
  <c r="O82" i="12" s="1"/>
  <c r="R82" i="12"/>
  <c r="S82" i="12" s="1"/>
  <c r="T82" i="12" s="1"/>
  <c r="K91" i="12"/>
  <c r="H91" i="12"/>
  <c r="H88" i="12"/>
  <c r="L88" i="12"/>
  <c r="K88" i="12"/>
  <c r="L72" i="12"/>
  <c r="K104" i="12"/>
  <c r="H104" i="12"/>
  <c r="K43" i="12"/>
  <c r="H43" i="12"/>
  <c r="K65" i="12"/>
  <c r="N65" i="12" s="1"/>
  <c r="O65" i="12" s="1"/>
  <c r="H65" i="12"/>
  <c r="L108" i="12"/>
  <c r="N108" i="12" s="1"/>
  <c r="O108" i="12" s="1"/>
  <c r="L52" i="12"/>
  <c r="N52" i="12" s="1"/>
  <c r="O52" i="12" s="1"/>
  <c r="H35" i="12"/>
  <c r="K35" i="12"/>
  <c r="L35" i="12"/>
  <c r="H103" i="12"/>
  <c r="K103" i="12"/>
  <c r="H71" i="12"/>
  <c r="K71" i="12"/>
  <c r="N71" i="12" s="1"/>
  <c r="O71" i="12" s="1"/>
  <c r="K99" i="12"/>
  <c r="H99" i="12"/>
  <c r="H75" i="12"/>
  <c r="K75" i="12"/>
  <c r="L75" i="12"/>
  <c r="R104" i="12"/>
  <c r="S104" i="12" s="1"/>
  <c r="T104" i="12" s="1"/>
  <c r="L104" i="12"/>
  <c r="L43" i="12"/>
  <c r="N43" i="12" s="1"/>
  <c r="O43" i="12" s="1"/>
  <c r="H73" i="12"/>
  <c r="K73" i="12"/>
  <c r="N73" i="12" s="1"/>
  <c r="O73" i="12" s="1"/>
  <c r="K45" i="12"/>
  <c r="H45" i="12"/>
  <c r="K19" i="12"/>
  <c r="H19" i="12"/>
  <c r="R19" i="12"/>
  <c r="S19" i="12" s="1"/>
  <c r="T19" i="12" s="1"/>
  <c r="L83" i="12"/>
  <c r="L89" i="12"/>
  <c r="H92" i="12"/>
  <c r="K92" i="12"/>
  <c r="H56" i="12"/>
  <c r="K56" i="12"/>
  <c r="H114" i="12"/>
  <c r="K114" i="12"/>
  <c r="L100" i="12"/>
  <c r="R48" i="12"/>
  <c r="S48" i="12" s="1"/>
  <c r="T48" i="12" s="1"/>
  <c r="L24" i="12"/>
  <c r="K24" i="12"/>
  <c r="H24" i="12"/>
  <c r="R52" i="12"/>
  <c r="S52" i="12" s="1"/>
  <c r="T52" i="12" s="1"/>
  <c r="H25" i="12"/>
  <c r="K25" i="12"/>
  <c r="K30" i="12"/>
  <c r="H30" i="12"/>
  <c r="L45" i="12"/>
  <c r="L19" i="12"/>
  <c r="R108" i="12"/>
  <c r="S108" i="12" s="1"/>
  <c r="T108" i="12" s="1"/>
  <c r="K20" i="12"/>
  <c r="N20" i="12" s="1"/>
  <c r="O20" i="12" s="1"/>
  <c r="H20" i="12"/>
  <c r="R103" i="12"/>
  <c r="S103" i="12" s="1"/>
  <c r="T103" i="12" s="1"/>
  <c r="L56" i="12"/>
  <c r="H59" i="12"/>
  <c r="K59" i="12"/>
  <c r="H115" i="12"/>
  <c r="K115" i="12"/>
  <c r="N115" i="12" s="1"/>
  <c r="O115" i="12" s="1"/>
  <c r="K81" i="12"/>
  <c r="N81" i="12" s="1"/>
  <c r="O81" i="12" s="1"/>
  <c r="H81" i="12"/>
  <c r="R81" i="12"/>
  <c r="S81" i="12" s="1"/>
  <c r="T81" i="12" s="1"/>
  <c r="H93" i="12"/>
  <c r="R93" i="12"/>
  <c r="S93" i="12" s="1"/>
  <c r="T93" i="12" s="1"/>
  <c r="K93" i="12"/>
  <c r="K69" i="12"/>
  <c r="H69" i="12"/>
  <c r="L69" i="12"/>
  <c r="L99" i="12"/>
  <c r="H111" i="12"/>
  <c r="K111" i="12"/>
  <c r="N111" i="12" s="1"/>
  <c r="O111" i="12" s="1"/>
  <c r="H95" i="12"/>
  <c r="K95" i="12"/>
  <c r="N95" i="12" s="1"/>
  <c r="O95" i="12" s="1"/>
  <c r="H39" i="12"/>
  <c r="L39" i="12"/>
  <c r="K39" i="12"/>
  <c r="L21" i="12"/>
  <c r="R24" i="12"/>
  <c r="S24" i="12" s="1"/>
  <c r="T24" i="12" s="1"/>
  <c r="L30" i="12"/>
  <c r="H113" i="12"/>
  <c r="K113" i="12"/>
  <c r="N113" i="12" s="1"/>
  <c r="O113" i="12" s="1"/>
  <c r="R71" i="12"/>
  <c r="S71" i="12" s="1"/>
  <c r="T71" i="12" s="1"/>
  <c r="K44" i="12"/>
  <c r="N44" i="12" s="1"/>
  <c r="O44" i="12" s="1"/>
  <c r="H44" i="12"/>
  <c r="K27" i="12"/>
  <c r="N27" i="12" s="1"/>
  <c r="O27" i="12" s="1"/>
  <c r="H27" i="12"/>
  <c r="H46" i="12"/>
  <c r="K46" i="12"/>
  <c r="K85" i="12"/>
  <c r="N85" i="12" s="1"/>
  <c r="O85" i="12" s="1"/>
  <c r="H85" i="12"/>
  <c r="N79" i="12"/>
  <c r="O79" i="12" s="1"/>
  <c r="L54" i="12"/>
  <c r="K54" i="12"/>
  <c r="H54" i="12"/>
  <c r="R34" i="12"/>
  <c r="S34" i="12" s="1"/>
  <c r="T34" i="12" s="1"/>
  <c r="H18" i="12"/>
  <c r="L18" i="12"/>
  <c r="K18" i="12"/>
  <c r="R65" i="12"/>
  <c r="S65" i="12" s="1"/>
  <c r="T65" i="12" s="1"/>
  <c r="K58" i="12"/>
  <c r="H58" i="12"/>
  <c r="R63" i="12"/>
  <c r="S63" i="12" s="1"/>
  <c r="T63" i="12" s="1"/>
  <c r="K78" i="12"/>
  <c r="N78" i="12" s="1"/>
  <c r="O78" i="12" s="1"/>
  <c r="H78" i="12"/>
  <c r="K55" i="12"/>
  <c r="N55" i="12" s="1"/>
  <c r="O55" i="12" s="1"/>
  <c r="H55" i="12"/>
  <c r="K22" i="12"/>
  <c r="N22" i="12" s="1"/>
  <c r="O22" i="12" s="1"/>
  <c r="H22" i="12"/>
  <c r="R114" i="12"/>
  <c r="S114" i="12" s="1"/>
  <c r="T114" i="12" s="1"/>
  <c r="N112" i="12"/>
  <c r="O112" i="12" s="1"/>
  <c r="H84" i="12"/>
  <c r="L84" i="12"/>
  <c r="K84" i="12"/>
  <c r="H62" i="12"/>
  <c r="K62" i="12"/>
  <c r="N62" i="12" s="1"/>
  <c r="O62" i="12" s="1"/>
  <c r="L93" i="12"/>
  <c r="H37" i="12"/>
  <c r="K37" i="12"/>
  <c r="N37" i="12" s="1"/>
  <c r="O37" i="12" s="1"/>
  <c r="R99" i="12"/>
  <c r="S99" i="12" s="1"/>
  <c r="T99" i="12" s="1"/>
  <c r="H64" i="12"/>
  <c r="K64" i="12"/>
  <c r="K77" i="12"/>
  <c r="N77" i="12" s="1"/>
  <c r="O77" i="12" s="1"/>
  <c r="H77" i="12"/>
  <c r="R97" i="12"/>
  <c r="S97" i="12" s="1"/>
  <c r="T97" i="12" s="1"/>
  <c r="R43" i="12"/>
  <c r="S43" i="12" s="1"/>
  <c r="T43" i="12" s="1"/>
  <c r="R30" i="12"/>
  <c r="S30" i="12" s="1"/>
  <c r="T30" i="12" s="1"/>
  <c r="R45" i="12"/>
  <c r="S45" i="12" s="1"/>
  <c r="T45" i="12" s="1"/>
  <c r="L58" i="12"/>
  <c r="K47" i="12"/>
  <c r="N47" i="12" s="1"/>
  <c r="O47" i="12" s="1"/>
  <c r="H47" i="12"/>
  <c r="R89" i="12"/>
  <c r="S89" i="12" s="1"/>
  <c r="T89" i="12" s="1"/>
  <c r="L103" i="12"/>
  <c r="H80" i="12"/>
  <c r="R80" i="12"/>
  <c r="S80" i="12" s="1"/>
  <c r="T80" i="12" s="1"/>
  <c r="K80" i="12"/>
  <c r="N80" i="12" s="1"/>
  <c r="O80" i="12" s="1"/>
  <c r="L114" i="12"/>
  <c r="N114" i="12" s="1"/>
  <c r="O114" i="12" s="1"/>
  <c r="N98" i="12"/>
  <c r="O98" i="12" s="1"/>
  <c r="K105" i="12"/>
  <c r="N105" i="12" s="1"/>
  <c r="O105" i="12" s="1"/>
  <c r="H105" i="12"/>
  <c r="R105" i="12"/>
  <c r="S105" i="12" s="1"/>
  <c r="T105" i="12" s="1"/>
  <c r="R77" i="12"/>
  <c r="S77" i="12" s="1"/>
  <c r="T77" i="12" s="1"/>
  <c r="L53" i="12"/>
  <c r="K53" i="12"/>
  <c r="H53" i="12"/>
  <c r="L97" i="12"/>
  <c r="R72" i="12"/>
  <c r="S72" i="12" s="1"/>
  <c r="T72" i="12" s="1"/>
  <c r="R20" i="12"/>
  <c r="S20" i="12" s="1"/>
  <c r="T20" i="12" s="1"/>
  <c r="R83" i="12"/>
  <c r="S83" i="12" s="1"/>
  <c r="T83" i="12" s="1"/>
  <c r="L92" i="12"/>
  <c r="K57" i="12"/>
  <c r="N57" i="12" s="1"/>
  <c r="O57" i="12" s="1"/>
  <c r="H57" i="12"/>
  <c r="R29" i="12"/>
  <c r="S29" i="12" s="1"/>
  <c r="T29" i="12" s="1"/>
  <c r="H31" i="12"/>
  <c r="K31" i="12"/>
  <c r="K32" i="12"/>
  <c r="N32" i="12" s="1"/>
  <c r="O32" i="12" s="1"/>
  <c r="H32" i="12"/>
  <c r="L59" i="12"/>
  <c r="Z106" i="10"/>
  <c r="Z101" i="10"/>
  <c r="Z105" i="10"/>
  <c r="AW105" i="10" s="1"/>
  <c r="Z97" i="10"/>
  <c r="Z92" i="10"/>
  <c r="AV94" i="10"/>
  <c r="AW94" i="10"/>
  <c r="AU92" i="10"/>
  <c r="AX92" i="10" s="1"/>
  <c r="AV92" i="10"/>
  <c r="AW92" i="10"/>
  <c r="AW90" i="10"/>
  <c r="AU84" i="10"/>
  <c r="AX84" i="10" s="1"/>
  <c r="AV84" i="10"/>
  <c r="AW84" i="10"/>
  <c r="Z93" i="10"/>
  <c r="AW91" i="10"/>
  <c r="AU91" i="10"/>
  <c r="AX91" i="10" s="1"/>
  <c r="AV91" i="10"/>
  <c r="AU87" i="10"/>
  <c r="AX87" i="10" s="1"/>
  <c r="AV87" i="10"/>
  <c r="AW87" i="10"/>
  <c r="AU86" i="10"/>
  <c r="AX86" i="10" s="1"/>
  <c r="AV86" i="10"/>
  <c r="AW86" i="10"/>
  <c r="AU90" i="10"/>
  <c r="AX90" i="10" s="1"/>
  <c r="AU88" i="10"/>
  <c r="AX88" i="10" s="1"/>
  <c r="AW88" i="10"/>
  <c r="AU99" i="10"/>
  <c r="AX99" i="10" s="1"/>
  <c r="AV99" i="10"/>
  <c r="AW99" i="10"/>
  <c r="AU103" i="10"/>
  <c r="AX103" i="10" s="1"/>
  <c r="AV103" i="10"/>
  <c r="AW103" i="10"/>
  <c r="AV98" i="10"/>
  <c r="AW98" i="10"/>
  <c r="AU98" i="10"/>
  <c r="AX98" i="10" s="1"/>
  <c r="Z109" i="10"/>
  <c r="AE109" i="10" s="1"/>
  <c r="AG109" i="10" s="1"/>
  <c r="AM109" i="10" s="1"/>
  <c r="AP109" i="10" s="1"/>
  <c r="AU97" i="10"/>
  <c r="AX97" i="10" s="1"/>
  <c r="AV97" i="10"/>
  <c r="AW97" i="10"/>
  <c r="AU106" i="10"/>
  <c r="AX106" i="10" s="1"/>
  <c r="AV106" i="10"/>
  <c r="AW106" i="10"/>
  <c r="Z114" i="10"/>
  <c r="AU114" i="10" s="1"/>
  <c r="AX114" i="10" s="1"/>
  <c r="Z107" i="10"/>
  <c r="AA107" i="10" s="1"/>
  <c r="AW101" i="10"/>
  <c r="AU101" i="10"/>
  <c r="AX101" i="10" s="1"/>
  <c r="AV101" i="10"/>
  <c r="AU105" i="10"/>
  <c r="AX105" i="10" s="1"/>
  <c r="AV105" i="10"/>
  <c r="Z108" i="10"/>
  <c r="AW108" i="10" s="1"/>
  <c r="AU95" i="10"/>
  <c r="AX95" i="10" s="1"/>
  <c r="AV95" i="10"/>
  <c r="AW95" i="10"/>
  <c r="AU100" i="10"/>
  <c r="AX100" i="10" s="1"/>
  <c r="AV100" i="10"/>
  <c r="AW100" i="10"/>
  <c r="X115" i="10"/>
  <c r="AU115" i="10"/>
  <c r="Z18" i="10"/>
  <c r="Z24" i="10"/>
  <c r="AW24" i="10" s="1"/>
  <c r="AU18" i="10"/>
  <c r="AX18" i="10" s="1"/>
  <c r="AU19" i="10"/>
  <c r="AX19" i="10" s="1"/>
  <c r="Z20" i="10"/>
  <c r="AE20" i="10" s="1"/>
  <c r="AG20" i="10" s="1"/>
  <c r="AM20" i="10" s="1"/>
  <c r="AP20" i="10" s="1"/>
  <c r="AW18" i="10"/>
  <c r="AW19" i="10"/>
  <c r="Z16" i="10"/>
  <c r="AU16" i="10" s="1"/>
  <c r="AX16" i="10" s="1"/>
  <c r="AV19" i="10"/>
  <c r="Z23" i="10"/>
  <c r="AB23" i="10" s="1"/>
  <c r="AC23" i="10" s="1"/>
  <c r="AD23" i="10" s="1"/>
  <c r="AV18" i="10"/>
  <c r="AQ35" i="10"/>
  <c r="AQ25" i="10"/>
  <c r="AQ27" i="10"/>
  <c r="AQ37" i="10"/>
  <c r="BD36" i="10"/>
  <c r="BE36" i="10" s="1"/>
  <c r="AQ26" i="10"/>
  <c r="AQ36" i="10"/>
  <c r="BD44" i="10"/>
  <c r="BE44" i="10" s="1"/>
  <c r="AQ28" i="10"/>
  <c r="AQ38" i="10"/>
  <c r="BD25" i="10"/>
  <c r="BE25" i="10" s="1"/>
  <c r="AQ29" i="10"/>
  <c r="AQ39" i="10"/>
  <c r="AQ30" i="10"/>
  <c r="AQ40" i="10"/>
  <c r="AQ31" i="10"/>
  <c r="AQ41" i="10"/>
  <c r="AQ32" i="10"/>
  <c r="AQ42" i="10"/>
  <c r="AQ33" i="10"/>
  <c r="AQ43" i="10"/>
  <c r="AQ34" i="10"/>
  <c r="AQ44" i="10"/>
  <c r="V56" i="10"/>
  <c r="W56" i="10" s="1"/>
  <c r="U56" i="10"/>
  <c r="V49" i="10"/>
  <c r="W49" i="10" s="1"/>
  <c r="U49" i="10"/>
  <c r="V112" i="10"/>
  <c r="W112" i="10" s="1"/>
  <c r="U112" i="10"/>
  <c r="V67" i="10"/>
  <c r="W67" i="10" s="1"/>
  <c r="U67" i="10"/>
  <c r="V74" i="10"/>
  <c r="W74" i="10" s="1"/>
  <c r="U74" i="10"/>
  <c r="V55" i="10"/>
  <c r="W55" i="10" s="1"/>
  <c r="U55" i="10"/>
  <c r="V45" i="10"/>
  <c r="W45" i="10" s="1"/>
  <c r="U45" i="10"/>
  <c r="V99" i="10"/>
  <c r="W99" i="10" s="1"/>
  <c r="U99" i="10"/>
  <c r="V16" i="10"/>
  <c r="W16" i="10" s="1"/>
  <c r="U16" i="10"/>
  <c r="V22" i="10"/>
  <c r="W22" i="10" s="1"/>
  <c r="U22" i="10"/>
  <c r="V83" i="10"/>
  <c r="W83" i="10" s="1"/>
  <c r="U83" i="10"/>
  <c r="V86" i="10"/>
  <c r="W86" i="10" s="1"/>
  <c r="U86" i="10"/>
  <c r="V65" i="10"/>
  <c r="W65" i="10" s="1"/>
  <c r="U65" i="10"/>
  <c r="V57" i="10"/>
  <c r="W57" i="10" s="1"/>
  <c r="U57" i="10"/>
  <c r="V18" i="10"/>
  <c r="W18" i="10" s="1"/>
  <c r="U18" i="10"/>
  <c r="AK108" i="10"/>
  <c r="AJ108" i="10"/>
  <c r="AL108" i="10" s="1"/>
  <c r="AK107" i="10"/>
  <c r="AJ107" i="10"/>
  <c r="AL107" i="10" s="1"/>
  <c r="AE82" i="10"/>
  <c r="AG82" i="10" s="1"/>
  <c r="AM82" i="10" s="1"/>
  <c r="AP82" i="10" s="1"/>
  <c r="AB82" i="10"/>
  <c r="AC82" i="10" s="1"/>
  <c r="AD82" i="10" s="1"/>
  <c r="AA82" i="10"/>
  <c r="G111" i="10"/>
  <c r="H111" i="10" s="1"/>
  <c r="I111" i="10" s="1"/>
  <c r="J111" i="10" s="1"/>
  <c r="K111" i="10" s="1"/>
  <c r="L111" i="10" s="1"/>
  <c r="M111" i="10" s="1"/>
  <c r="N111" i="10" s="1"/>
  <c r="O111" i="10" s="1"/>
  <c r="P111" i="10" s="1"/>
  <c r="Q111" i="10" s="1"/>
  <c r="R111" i="10" s="1"/>
  <c r="S111" i="10" s="1"/>
  <c r="T111" i="10" s="1"/>
  <c r="AE114" i="10"/>
  <c r="AG114" i="10" s="1"/>
  <c r="AM114" i="10" s="1"/>
  <c r="AP114" i="10" s="1"/>
  <c r="AE115" i="10"/>
  <c r="AG115" i="10" s="1"/>
  <c r="AM115" i="10" s="1"/>
  <c r="AP115" i="10" s="1"/>
  <c r="AB115" i="10"/>
  <c r="AC115" i="10" s="1"/>
  <c r="AD115" i="10" s="1"/>
  <c r="AA115" i="10"/>
  <c r="Z104" i="10"/>
  <c r="AU104" i="10" s="1"/>
  <c r="AX104" i="10" s="1"/>
  <c r="AA99" i="10"/>
  <c r="AE99" i="10"/>
  <c r="AG99" i="10" s="1"/>
  <c r="AM99" i="10" s="1"/>
  <c r="AP99" i="10" s="1"/>
  <c r="AB99" i="10"/>
  <c r="AC99" i="10" s="1"/>
  <c r="AD99" i="10" s="1"/>
  <c r="G89" i="10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AK91" i="10"/>
  <c r="AJ91" i="10"/>
  <c r="AL91" i="10" s="1"/>
  <c r="AK88" i="10"/>
  <c r="AJ88" i="10"/>
  <c r="AL88" i="10" s="1"/>
  <c r="G106" i="10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G93" i="10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AK55" i="10"/>
  <c r="AJ55" i="10"/>
  <c r="AL55" i="10" s="1"/>
  <c r="G70" i="10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AJ75" i="10"/>
  <c r="AL75" i="10" s="1"/>
  <c r="AK75" i="10"/>
  <c r="G87" i="10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AK78" i="10"/>
  <c r="AJ78" i="10"/>
  <c r="AL78" i="10" s="1"/>
  <c r="G47" i="10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G52" i="10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AK82" i="10"/>
  <c r="AJ82" i="10"/>
  <c r="AL82" i="10" s="1"/>
  <c r="G66" i="10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G23" i="10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Z34" i="10"/>
  <c r="AK39" i="10"/>
  <c r="AJ39" i="10"/>
  <c r="AL39" i="10" s="1"/>
  <c r="AK37" i="10"/>
  <c r="AJ37" i="10"/>
  <c r="AL37" i="10" s="1"/>
  <c r="Z43" i="10"/>
  <c r="AK24" i="10"/>
  <c r="AJ24" i="10"/>
  <c r="AL24" i="10" s="1"/>
  <c r="X96" i="10"/>
  <c r="Z96" i="10"/>
  <c r="AU96" i="10" s="1"/>
  <c r="AX96" i="10" s="1"/>
  <c r="AB19" i="10"/>
  <c r="AC19" i="10" s="1"/>
  <c r="AD19" i="10" s="1"/>
  <c r="AA19" i="10"/>
  <c r="AE19" i="10"/>
  <c r="AG19" i="10" s="1"/>
  <c r="AM19" i="10" s="1"/>
  <c r="AP19" i="10" s="1"/>
  <c r="X67" i="10"/>
  <c r="Z67" i="10"/>
  <c r="G108" i="10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G107" i="10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AE90" i="10"/>
  <c r="AG90" i="10" s="1"/>
  <c r="AM90" i="10" s="1"/>
  <c r="AP90" i="10" s="1"/>
  <c r="AB90" i="10"/>
  <c r="AC90" i="10" s="1"/>
  <c r="AD90" i="10" s="1"/>
  <c r="AA90" i="10"/>
  <c r="AA91" i="10"/>
  <c r="AB91" i="10"/>
  <c r="AC91" i="10" s="1"/>
  <c r="AD91" i="10" s="1"/>
  <c r="AE91" i="10"/>
  <c r="AG91" i="10" s="1"/>
  <c r="AM91" i="10" s="1"/>
  <c r="AP91" i="10" s="1"/>
  <c r="AE88" i="10"/>
  <c r="AG88" i="10" s="1"/>
  <c r="AM88" i="10" s="1"/>
  <c r="AP88" i="10" s="1"/>
  <c r="AB88" i="10"/>
  <c r="AC88" i="10" s="1"/>
  <c r="AD88" i="10" s="1"/>
  <c r="AA88" i="10"/>
  <c r="AK106" i="10"/>
  <c r="AJ106" i="10"/>
  <c r="AL106" i="10" s="1"/>
  <c r="AK93" i="10"/>
  <c r="AJ93" i="10"/>
  <c r="AL93" i="10" s="1"/>
  <c r="G79" i="10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G59" i="10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AK65" i="10"/>
  <c r="AJ65" i="10"/>
  <c r="AL65" i="10" s="1"/>
  <c r="AJ70" i="10"/>
  <c r="AL70" i="10" s="1"/>
  <c r="AK70" i="10"/>
  <c r="AK87" i="10"/>
  <c r="AJ87" i="10"/>
  <c r="AL87" i="10" s="1"/>
  <c r="AK76" i="10"/>
  <c r="AJ76" i="10"/>
  <c r="AL76" i="10" s="1"/>
  <c r="G95" i="10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AA78" i="10"/>
  <c r="AE78" i="10"/>
  <c r="AG78" i="10" s="1"/>
  <c r="AM78" i="10" s="1"/>
  <c r="AP78" i="10" s="1"/>
  <c r="AB78" i="10"/>
  <c r="AC78" i="10" s="1"/>
  <c r="AD78" i="10" s="1"/>
  <c r="G77" i="10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AA61" i="10"/>
  <c r="AB61" i="10"/>
  <c r="AC61" i="10" s="1"/>
  <c r="AD61" i="10" s="1"/>
  <c r="AE61" i="10"/>
  <c r="AG61" i="10" s="1"/>
  <c r="AM61" i="10" s="1"/>
  <c r="AP61" i="10" s="1"/>
  <c r="G48" i="10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AE66" i="10"/>
  <c r="AG66" i="10" s="1"/>
  <c r="AM66" i="10" s="1"/>
  <c r="AP66" i="10" s="1"/>
  <c r="AB66" i="10"/>
  <c r="AC66" i="10" s="1"/>
  <c r="AD66" i="10" s="1"/>
  <c r="AA66" i="10"/>
  <c r="G43" i="10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G28" i="10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AE18" i="10"/>
  <c r="AG18" i="10" s="1"/>
  <c r="AM18" i="10" s="1"/>
  <c r="AP18" i="10" s="1"/>
  <c r="AB18" i="10"/>
  <c r="AC18" i="10" s="1"/>
  <c r="AD18" i="10" s="1"/>
  <c r="AA18" i="10"/>
  <c r="G19" i="10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Z48" i="10"/>
  <c r="X48" i="10"/>
  <c r="AA79" i="10"/>
  <c r="AB79" i="10"/>
  <c r="AC79" i="10" s="1"/>
  <c r="AD79" i="10" s="1"/>
  <c r="AE79" i="10"/>
  <c r="AG79" i="10" s="1"/>
  <c r="AM79" i="10" s="1"/>
  <c r="AP79" i="10" s="1"/>
  <c r="AK84" i="10"/>
  <c r="AJ84" i="10"/>
  <c r="AL84" i="10" s="1"/>
  <c r="AB92" i="10"/>
  <c r="AC92" i="10" s="1"/>
  <c r="AD92" i="10" s="1"/>
  <c r="AE92" i="10"/>
  <c r="AG92" i="10" s="1"/>
  <c r="AM92" i="10" s="1"/>
  <c r="AP92" i="10" s="1"/>
  <c r="AA92" i="10"/>
  <c r="AA53" i="10"/>
  <c r="AE53" i="10"/>
  <c r="AG53" i="10" s="1"/>
  <c r="AM53" i="10" s="1"/>
  <c r="AP53" i="10" s="1"/>
  <c r="AB53" i="10"/>
  <c r="AC53" i="10" s="1"/>
  <c r="AD53" i="10" s="1"/>
  <c r="G50" i="10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G58" i="10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AK61" i="10"/>
  <c r="AJ61" i="10"/>
  <c r="AL61" i="10" s="1"/>
  <c r="AJ62" i="10"/>
  <c r="AL62" i="10" s="1"/>
  <c r="AK62" i="10"/>
  <c r="X65" i="10"/>
  <c r="Z65" i="10"/>
  <c r="AE41" i="10"/>
  <c r="AG41" i="10" s="1"/>
  <c r="AM41" i="10" s="1"/>
  <c r="AP41" i="10" s="1"/>
  <c r="AB41" i="10"/>
  <c r="AC41" i="10" s="1"/>
  <c r="AD41" i="10" s="1"/>
  <c r="AA41" i="10"/>
  <c r="AK38" i="10"/>
  <c r="AJ38" i="10"/>
  <c r="AL38" i="10" s="1"/>
  <c r="AK25" i="10"/>
  <c r="AJ25" i="10"/>
  <c r="AL25" i="10" s="1"/>
  <c r="X111" i="10"/>
  <c r="Z111" i="10"/>
  <c r="AW111" i="10" s="1"/>
  <c r="X81" i="10"/>
  <c r="Z81" i="10"/>
  <c r="AK20" i="10"/>
  <c r="AJ20" i="10"/>
  <c r="AL20" i="10" s="1"/>
  <c r="G110" i="10"/>
  <c r="H110" i="10" s="1"/>
  <c r="I110" i="10" s="1"/>
  <c r="J110" i="10" s="1"/>
  <c r="K110" i="10" s="1"/>
  <c r="L110" i="10" s="1"/>
  <c r="M110" i="10" s="1"/>
  <c r="N110" i="10" s="1"/>
  <c r="O110" i="10" s="1"/>
  <c r="P110" i="10" s="1"/>
  <c r="Q110" i="10" s="1"/>
  <c r="R110" i="10" s="1"/>
  <c r="S110" i="10" s="1"/>
  <c r="T110" i="10" s="1"/>
  <c r="AK110" i="10"/>
  <c r="AJ110" i="10"/>
  <c r="AL110" i="10" s="1"/>
  <c r="G115" i="10"/>
  <c r="H115" i="10" s="1"/>
  <c r="I115" i="10" s="1"/>
  <c r="J115" i="10" s="1"/>
  <c r="K115" i="10" s="1"/>
  <c r="L115" i="10" s="1"/>
  <c r="M115" i="10" s="1"/>
  <c r="N115" i="10" s="1"/>
  <c r="O115" i="10" s="1"/>
  <c r="P115" i="10" s="1"/>
  <c r="Q115" i="10" s="1"/>
  <c r="R115" i="10" s="1"/>
  <c r="S115" i="10" s="1"/>
  <c r="T115" i="10" s="1"/>
  <c r="G104" i="10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AB107" i="10"/>
  <c r="AC107" i="10" s="1"/>
  <c r="AD107" i="10" s="1"/>
  <c r="AK83" i="10"/>
  <c r="AJ83" i="10"/>
  <c r="AL83" i="10" s="1"/>
  <c r="AE103" i="10"/>
  <c r="AG103" i="10" s="1"/>
  <c r="AM103" i="10" s="1"/>
  <c r="AP103" i="10" s="1"/>
  <c r="AB103" i="10"/>
  <c r="AC103" i="10" s="1"/>
  <c r="AD103" i="10" s="1"/>
  <c r="AA103" i="10"/>
  <c r="AK79" i="10"/>
  <c r="AJ79" i="10"/>
  <c r="AL79" i="10" s="1"/>
  <c r="AK85" i="10"/>
  <c r="AJ85" i="10"/>
  <c r="AL85" i="10" s="1"/>
  <c r="AK68" i="10"/>
  <c r="AJ68" i="10"/>
  <c r="AL68" i="10" s="1"/>
  <c r="I105" i="10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G105" i="10"/>
  <c r="H105" i="10" s="1"/>
  <c r="AK45" i="10"/>
  <c r="AJ45" i="10"/>
  <c r="AL45" i="10" s="1"/>
  <c r="AK51" i="10"/>
  <c r="AJ51" i="10"/>
  <c r="AL51" i="10" s="1"/>
  <c r="AK42" i="10"/>
  <c r="AJ42" i="10"/>
  <c r="AL42" i="10" s="1"/>
  <c r="AB77" i="10"/>
  <c r="AC77" i="10" s="1"/>
  <c r="AD77" i="10" s="1"/>
  <c r="AA77" i="10"/>
  <c r="AE77" i="10"/>
  <c r="AG77" i="10" s="1"/>
  <c r="AM77" i="10" s="1"/>
  <c r="AP77" i="10" s="1"/>
  <c r="AJ58" i="10"/>
  <c r="AL58" i="10" s="1"/>
  <c r="AK58" i="10"/>
  <c r="G60" i="10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G62" i="10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G35" i="10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G24" i="10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X85" i="10"/>
  <c r="Z85" i="10"/>
  <c r="G27" i="10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G20" i="10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Z49" i="10"/>
  <c r="X49" i="10"/>
  <c r="AJ89" i="10"/>
  <c r="AL89" i="10" s="1"/>
  <c r="AK89" i="10"/>
  <c r="AB101" i="10"/>
  <c r="AC101" i="10" s="1"/>
  <c r="AD101" i="10" s="1"/>
  <c r="AA101" i="10"/>
  <c r="AE101" i="10"/>
  <c r="AG101" i="10" s="1"/>
  <c r="AM101" i="10" s="1"/>
  <c r="AP101" i="10" s="1"/>
  <c r="AK97" i="10"/>
  <c r="AJ97" i="10"/>
  <c r="AL97" i="10" s="1"/>
  <c r="AK104" i="10"/>
  <c r="AJ104" i="10"/>
  <c r="AL104" i="10" s="1"/>
  <c r="AJ86" i="10"/>
  <c r="AL86" i="10" s="1"/>
  <c r="AK86" i="10"/>
  <c r="AK98" i="10"/>
  <c r="AJ98" i="10"/>
  <c r="AL98" i="10" s="1"/>
  <c r="G85" i="10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G71" i="10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AK105" i="10"/>
  <c r="AJ105" i="10"/>
  <c r="AL105" i="10" s="1"/>
  <c r="G92" i="10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AK49" i="10"/>
  <c r="AJ49" i="10"/>
  <c r="AL49" i="10" s="1"/>
  <c r="G42" i="10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AE73" i="10"/>
  <c r="AG73" i="10" s="1"/>
  <c r="AM73" i="10" s="1"/>
  <c r="AP73" i="10" s="1"/>
  <c r="AB73" i="10"/>
  <c r="AC73" i="10" s="1"/>
  <c r="AD73" i="10" s="1"/>
  <c r="AA73" i="10"/>
  <c r="G54" i="10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AB46" i="10"/>
  <c r="AC46" i="10" s="1"/>
  <c r="AD46" i="10" s="1"/>
  <c r="AA46" i="10"/>
  <c r="AE46" i="10"/>
  <c r="AG46" i="10" s="1"/>
  <c r="AM46" i="10" s="1"/>
  <c r="AP46" i="10" s="1"/>
  <c r="G61" i="10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AB39" i="10"/>
  <c r="AC39" i="10" s="1"/>
  <c r="AD39" i="10" s="1"/>
  <c r="AE39" i="10"/>
  <c r="AG39" i="10" s="1"/>
  <c r="AM39" i="10" s="1"/>
  <c r="AP39" i="10" s="1"/>
  <c r="AA39" i="10"/>
  <c r="Z32" i="10"/>
  <c r="G41" i="10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AB38" i="10"/>
  <c r="AC38" i="10" s="1"/>
  <c r="AD38" i="10" s="1"/>
  <c r="AA38" i="10"/>
  <c r="AE38" i="10"/>
  <c r="AG38" i="10" s="1"/>
  <c r="AM38" i="10" s="1"/>
  <c r="AP38" i="10" s="1"/>
  <c r="AK35" i="10"/>
  <c r="AJ35" i="10"/>
  <c r="AL35" i="10" s="1"/>
  <c r="Z25" i="10"/>
  <c r="AV25" i="10" s="1"/>
  <c r="AK44" i="10"/>
  <c r="AJ44" i="10"/>
  <c r="AL44" i="10" s="1"/>
  <c r="G17" i="10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AA20" i="10"/>
  <c r="AB20" i="10"/>
  <c r="AC20" i="10" s="1"/>
  <c r="AD20" i="10" s="1"/>
  <c r="G88" i="10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AE70" i="10"/>
  <c r="AG70" i="10" s="1"/>
  <c r="AM70" i="10" s="1"/>
  <c r="AP70" i="10" s="1"/>
  <c r="AB70" i="10"/>
  <c r="AC70" i="10" s="1"/>
  <c r="AD70" i="10" s="1"/>
  <c r="AA70" i="10"/>
  <c r="G114" i="10"/>
  <c r="H114" i="10" s="1"/>
  <c r="I114" i="10" s="1"/>
  <c r="J114" i="10" s="1"/>
  <c r="K114" i="10" s="1"/>
  <c r="L114" i="10" s="1"/>
  <c r="M114" i="10" s="1"/>
  <c r="N114" i="10" s="1"/>
  <c r="O114" i="10" s="1"/>
  <c r="P114" i="10" s="1"/>
  <c r="Q114" i="10" s="1"/>
  <c r="R114" i="10" s="1"/>
  <c r="S114" i="10" s="1"/>
  <c r="T114" i="10" s="1"/>
  <c r="AE83" i="10"/>
  <c r="AG83" i="10" s="1"/>
  <c r="AM83" i="10" s="1"/>
  <c r="AP83" i="10" s="1"/>
  <c r="AB83" i="10"/>
  <c r="AC83" i="10" s="1"/>
  <c r="AD83" i="10" s="1"/>
  <c r="AA83" i="10"/>
  <c r="AE86" i="10"/>
  <c r="AG86" i="10" s="1"/>
  <c r="AM86" i="10" s="1"/>
  <c r="AP86" i="10" s="1"/>
  <c r="AA86" i="10"/>
  <c r="AB86" i="10"/>
  <c r="AC86" i="10" s="1"/>
  <c r="AD86" i="10" s="1"/>
  <c r="AJ96" i="10"/>
  <c r="AL96" i="10" s="1"/>
  <c r="AK96" i="10"/>
  <c r="G103" i="10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AA68" i="10"/>
  <c r="AB68" i="10"/>
  <c r="AC68" i="10" s="1"/>
  <c r="AD68" i="10" s="1"/>
  <c r="AE68" i="10"/>
  <c r="AG68" i="10" s="1"/>
  <c r="AM68" i="10" s="1"/>
  <c r="AP68" i="10" s="1"/>
  <c r="AJ71" i="10"/>
  <c r="AL71" i="10" s="1"/>
  <c r="AK71" i="10"/>
  <c r="AB84" i="10"/>
  <c r="AC84" i="10" s="1"/>
  <c r="AD84" i="10" s="1"/>
  <c r="AA84" i="10"/>
  <c r="AE84" i="10"/>
  <c r="AG84" i="10" s="1"/>
  <c r="AM84" i="10" s="1"/>
  <c r="AP84" i="10" s="1"/>
  <c r="AB105" i="10"/>
  <c r="AC105" i="10" s="1"/>
  <c r="AD105" i="10" s="1"/>
  <c r="AE105" i="10"/>
  <c r="AG105" i="10" s="1"/>
  <c r="AM105" i="10" s="1"/>
  <c r="AP105" i="10" s="1"/>
  <c r="AA105" i="10"/>
  <c r="AB64" i="10"/>
  <c r="AC64" i="10" s="1"/>
  <c r="AD64" i="10" s="1"/>
  <c r="AA64" i="10"/>
  <c r="AE64" i="10"/>
  <c r="AG64" i="10" s="1"/>
  <c r="AM64" i="10" s="1"/>
  <c r="AP64" i="10" s="1"/>
  <c r="AA51" i="10"/>
  <c r="AE51" i="10"/>
  <c r="AG51" i="10" s="1"/>
  <c r="AM51" i="10" s="1"/>
  <c r="AP51" i="10" s="1"/>
  <c r="AB51" i="10"/>
  <c r="AC51" i="10" s="1"/>
  <c r="AD51" i="10" s="1"/>
  <c r="G46" i="10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AK60" i="10"/>
  <c r="AJ60" i="10"/>
  <c r="AL60" i="10" s="1"/>
  <c r="Z62" i="10"/>
  <c r="Z56" i="10"/>
  <c r="X56" i="10"/>
  <c r="AE35" i="10"/>
  <c r="AG35" i="10" s="1"/>
  <c r="AM35" i="10" s="1"/>
  <c r="AP35" i="10" s="1"/>
  <c r="AB35" i="10"/>
  <c r="AC35" i="10" s="1"/>
  <c r="AD35" i="10" s="1"/>
  <c r="AA35" i="10"/>
  <c r="G34" i="10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AK41" i="10"/>
  <c r="AJ41" i="10"/>
  <c r="AL41" i="10" s="1"/>
  <c r="G38" i="10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AE26" i="10"/>
  <c r="AG26" i="10" s="1"/>
  <c r="AM26" i="10" s="1"/>
  <c r="AP26" i="10" s="1"/>
  <c r="AB26" i="10"/>
  <c r="AC26" i="10" s="1"/>
  <c r="AD26" i="10" s="1"/>
  <c r="AA26" i="10"/>
  <c r="AK21" i="10"/>
  <c r="AJ21" i="10"/>
  <c r="AL21" i="10" s="1"/>
  <c r="G25" i="10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AK27" i="10"/>
  <c r="AJ27" i="10"/>
  <c r="AL27" i="10" s="1"/>
  <c r="AJ17" i="10"/>
  <c r="AL17" i="10" s="1"/>
  <c r="AK17" i="10"/>
  <c r="X72" i="10"/>
  <c r="Z72" i="10"/>
  <c r="AB93" i="10"/>
  <c r="AC93" i="10" s="1"/>
  <c r="AD93" i="10" s="1"/>
  <c r="AA93" i="10"/>
  <c r="AE93" i="10"/>
  <c r="AG93" i="10" s="1"/>
  <c r="AM93" i="10" s="1"/>
  <c r="AP93" i="10" s="1"/>
  <c r="AK59" i="10"/>
  <c r="AJ59" i="10"/>
  <c r="AL59" i="10" s="1"/>
  <c r="G101" i="10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AB97" i="10"/>
  <c r="AC97" i="10" s="1"/>
  <c r="AD97" i="10" s="1"/>
  <c r="AA97" i="10"/>
  <c r="AE97" i="10"/>
  <c r="AG97" i="10" s="1"/>
  <c r="AM97" i="10" s="1"/>
  <c r="AP97" i="10" s="1"/>
  <c r="AK113" i="10"/>
  <c r="AJ113" i="10"/>
  <c r="AL113" i="10" s="1"/>
  <c r="AK102" i="10"/>
  <c r="AJ102" i="10"/>
  <c r="AL102" i="10" s="1"/>
  <c r="G81" i="10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AK103" i="10"/>
  <c r="AJ103" i="10"/>
  <c r="AL103" i="10" s="1"/>
  <c r="AK94" i="10"/>
  <c r="AJ94" i="10"/>
  <c r="AL94" i="10" s="1"/>
  <c r="AB98" i="10"/>
  <c r="AC98" i="10" s="1"/>
  <c r="AD98" i="10" s="1"/>
  <c r="AA98" i="10"/>
  <c r="AE98" i="10"/>
  <c r="AG98" i="10" s="1"/>
  <c r="AM98" i="10" s="1"/>
  <c r="AP98" i="10" s="1"/>
  <c r="AE63" i="10"/>
  <c r="AG63" i="10" s="1"/>
  <c r="AM63" i="10" s="1"/>
  <c r="AP63" i="10" s="1"/>
  <c r="AB63" i="10"/>
  <c r="AC63" i="10" s="1"/>
  <c r="AD63" i="10" s="1"/>
  <c r="AA63" i="10"/>
  <c r="AB80" i="10"/>
  <c r="AC80" i="10" s="1"/>
  <c r="AD80" i="10" s="1"/>
  <c r="AA80" i="10"/>
  <c r="AE80" i="10"/>
  <c r="AG80" i="10" s="1"/>
  <c r="AM80" i="10" s="1"/>
  <c r="AP80" i="10" s="1"/>
  <c r="G68" i="10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G84" i="10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AJ92" i="10"/>
  <c r="AL92" i="10" s="1"/>
  <c r="AK92" i="10"/>
  <c r="Z58" i="10"/>
  <c r="AK69" i="10"/>
  <c r="AJ69" i="10"/>
  <c r="AL69" i="10" s="1"/>
  <c r="G40" i="10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G73" i="10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G51" i="10"/>
  <c r="H51" i="10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G31" i="10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Z54" i="10"/>
  <c r="AK46" i="10"/>
  <c r="AJ46" i="10"/>
  <c r="AL46" i="10" s="1"/>
  <c r="AK29" i="10"/>
  <c r="AJ29" i="10"/>
  <c r="AL29" i="10" s="1"/>
  <c r="G32" i="10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G21" i="10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G44" i="10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Z27" i="10"/>
  <c r="Z17" i="10"/>
  <c r="AV17" i="10" s="1"/>
  <c r="Z74" i="10"/>
  <c r="X74" i="10"/>
  <c r="AK115" i="10"/>
  <c r="AJ115" i="10"/>
  <c r="AL115" i="10" s="1"/>
  <c r="AK101" i="10"/>
  <c r="AJ101" i="10"/>
  <c r="AL101" i="10" s="1"/>
  <c r="G109" i="10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R109" i="10" s="1"/>
  <c r="S109" i="10" s="1"/>
  <c r="T109" i="10" s="1"/>
  <c r="G100" i="10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G113" i="10"/>
  <c r="H113" i="10" s="1"/>
  <c r="I113" i="10" s="1"/>
  <c r="J113" i="10" s="1"/>
  <c r="K113" i="10" s="1"/>
  <c r="L113" i="10" s="1"/>
  <c r="M113" i="10" s="1"/>
  <c r="N113" i="10" s="1"/>
  <c r="O113" i="10" s="1"/>
  <c r="P113" i="10" s="1"/>
  <c r="Q113" i="10" s="1"/>
  <c r="R113" i="10" s="1"/>
  <c r="S113" i="10" s="1"/>
  <c r="T113" i="10" s="1"/>
  <c r="Z102" i="10"/>
  <c r="AU102" i="10" s="1"/>
  <c r="AX102" i="10" s="1"/>
  <c r="G72" i="10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G98" i="10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G63" i="10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AE71" i="10"/>
  <c r="AG71" i="10" s="1"/>
  <c r="AM71" i="10" s="1"/>
  <c r="AP71" i="10" s="1"/>
  <c r="AB71" i="10"/>
  <c r="AC71" i="10" s="1"/>
  <c r="AD71" i="10" s="1"/>
  <c r="AA71" i="10"/>
  <c r="G80" i="10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AE75" i="10"/>
  <c r="AG75" i="10" s="1"/>
  <c r="AM75" i="10" s="1"/>
  <c r="AP75" i="10" s="1"/>
  <c r="AB75" i="10"/>
  <c r="AC75" i="10" s="1"/>
  <c r="AD75" i="10" s="1"/>
  <c r="AA75" i="10"/>
  <c r="AB76" i="10"/>
  <c r="AC76" i="10" s="1"/>
  <c r="AD76" i="10" s="1"/>
  <c r="AA76" i="10"/>
  <c r="AE76" i="10"/>
  <c r="AG76" i="10" s="1"/>
  <c r="AM76" i="10" s="1"/>
  <c r="AP76" i="10" s="1"/>
  <c r="AE95" i="10"/>
  <c r="AG95" i="10" s="1"/>
  <c r="AM95" i="10" s="1"/>
  <c r="AP95" i="10" s="1"/>
  <c r="AB95" i="10"/>
  <c r="AC95" i="10" s="1"/>
  <c r="AD95" i="10" s="1"/>
  <c r="AA95" i="10"/>
  <c r="AK52" i="10"/>
  <c r="AJ52" i="10"/>
  <c r="AL52" i="10" s="1"/>
  <c r="G36" i="10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AJ31" i="10"/>
  <c r="AL31" i="10" s="1"/>
  <c r="AK31" i="10"/>
  <c r="G53" i="10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AB36" i="10"/>
  <c r="AC36" i="10" s="1"/>
  <c r="AD36" i="10" s="1"/>
  <c r="AA36" i="10"/>
  <c r="AE36" i="10"/>
  <c r="AG36" i="10" s="1"/>
  <c r="AM36" i="10" s="1"/>
  <c r="AP36" i="10" s="1"/>
  <c r="Z60" i="10"/>
  <c r="AE33" i="10"/>
  <c r="AG33" i="10" s="1"/>
  <c r="AM33" i="10" s="1"/>
  <c r="AP33" i="10" s="1"/>
  <c r="AB33" i="10"/>
  <c r="AC33" i="10" s="1"/>
  <c r="AD33" i="10" s="1"/>
  <c r="AA33" i="10"/>
  <c r="AK43" i="10"/>
  <c r="AJ43" i="10"/>
  <c r="AL43" i="10" s="1"/>
  <c r="Z29" i="10"/>
  <c r="G30" i="10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AK32" i="10"/>
  <c r="AJ32" i="10"/>
  <c r="AL32" i="10" s="1"/>
  <c r="Z37" i="10"/>
  <c r="X110" i="10"/>
  <c r="Z110" i="10"/>
  <c r="AW110" i="10" s="1"/>
  <c r="X44" i="10"/>
  <c r="Z44" i="10"/>
  <c r="Z22" i="10"/>
  <c r="AV22" i="10" s="1"/>
  <c r="X22" i="10"/>
  <c r="AB106" i="10"/>
  <c r="AC106" i="10" s="1"/>
  <c r="AD106" i="10" s="1"/>
  <c r="AA106" i="10"/>
  <c r="AE106" i="10"/>
  <c r="AG106" i="10" s="1"/>
  <c r="AM106" i="10" s="1"/>
  <c r="AP106" i="10" s="1"/>
  <c r="AK77" i="10"/>
  <c r="AJ77" i="10"/>
  <c r="AL77" i="10" s="1"/>
  <c r="AK99" i="10"/>
  <c r="AJ99" i="10"/>
  <c r="AL99" i="10" s="1"/>
  <c r="AJ109" i="10"/>
  <c r="AL109" i="10" s="1"/>
  <c r="AK109" i="10"/>
  <c r="G97" i="10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AJ100" i="10"/>
  <c r="AL100" i="10" s="1"/>
  <c r="AK100" i="10"/>
  <c r="G102" i="10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G91" i="10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G96" i="10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AB94" i="10"/>
  <c r="AC94" i="10" s="1"/>
  <c r="AD94" i="10" s="1"/>
  <c r="AA94" i="10"/>
  <c r="AE94" i="10"/>
  <c r="AG94" i="10" s="1"/>
  <c r="AM94" i="10" s="1"/>
  <c r="AP94" i="10" s="1"/>
  <c r="AK63" i="10"/>
  <c r="AJ63" i="10"/>
  <c r="AL63" i="10" s="1"/>
  <c r="AJ67" i="10"/>
  <c r="AL67" i="10" s="1"/>
  <c r="AK67" i="10"/>
  <c r="AB87" i="10"/>
  <c r="AC87" i="10" s="1"/>
  <c r="AD87" i="10" s="1"/>
  <c r="AA87" i="10"/>
  <c r="AE87" i="10"/>
  <c r="AG87" i="10" s="1"/>
  <c r="AM87" i="10" s="1"/>
  <c r="AP87" i="10" s="1"/>
  <c r="AK95" i="10"/>
  <c r="AJ95" i="10"/>
  <c r="AL95" i="10" s="1"/>
  <c r="AK47" i="10"/>
  <c r="AJ47" i="10"/>
  <c r="AL47" i="10" s="1"/>
  <c r="AB69" i="10"/>
  <c r="AC69" i="10" s="1"/>
  <c r="AD69" i="10" s="1"/>
  <c r="AE69" i="10"/>
  <c r="AG69" i="10" s="1"/>
  <c r="AM69" i="10" s="1"/>
  <c r="AP69" i="10" s="1"/>
  <c r="AA69" i="10"/>
  <c r="AK73" i="10"/>
  <c r="AJ73" i="10"/>
  <c r="AL73" i="10" s="1"/>
  <c r="AE50" i="10"/>
  <c r="AG50" i="10" s="1"/>
  <c r="AM50" i="10" s="1"/>
  <c r="AP50" i="10" s="1"/>
  <c r="AB50" i="10"/>
  <c r="AC50" i="10" s="1"/>
  <c r="AD50" i="10" s="1"/>
  <c r="AA50" i="10"/>
  <c r="AE31" i="10"/>
  <c r="AG31" i="10" s="1"/>
  <c r="AM31" i="10" s="1"/>
  <c r="AP31" i="10" s="1"/>
  <c r="AB31" i="10"/>
  <c r="AC31" i="10" s="1"/>
  <c r="AD31" i="10" s="1"/>
  <c r="AA31" i="10"/>
  <c r="AK64" i="10"/>
  <c r="AJ64" i="10"/>
  <c r="AL64" i="10" s="1"/>
  <c r="Z40" i="10"/>
  <c r="X40" i="10"/>
  <c r="G26" i="10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X42" i="10"/>
  <c r="Z42" i="10"/>
  <c r="Z45" i="10"/>
  <c r="X45" i="10"/>
  <c r="X30" i="10"/>
  <c r="Z30" i="10"/>
  <c r="X89" i="10"/>
  <c r="Z89" i="10"/>
  <c r="AU89" i="10" s="1"/>
  <c r="AX89" i="10" s="1"/>
  <c r="AK19" i="10"/>
  <c r="AJ19" i="10"/>
  <c r="AL19" i="10" s="1"/>
  <c r="AK48" i="10"/>
  <c r="AJ48" i="10"/>
  <c r="AL48" i="10" s="1"/>
  <c r="Z112" i="10"/>
  <c r="AV112" i="10" s="1"/>
  <c r="AK114" i="10"/>
  <c r="AJ114" i="10"/>
  <c r="AL114" i="10" s="1"/>
  <c r="G90" i="10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Z113" i="10"/>
  <c r="AU113" i="10" s="1"/>
  <c r="AX113" i="10" s="1"/>
  <c r="AB100" i="10"/>
  <c r="AC100" i="10" s="1"/>
  <c r="AD100" i="10" s="1"/>
  <c r="AA100" i="10"/>
  <c r="AE100" i="10"/>
  <c r="AG100" i="10" s="1"/>
  <c r="AM100" i="10" s="1"/>
  <c r="AP100" i="10" s="1"/>
  <c r="G94" i="10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AK56" i="10"/>
  <c r="AJ56" i="10"/>
  <c r="AL56" i="10" s="1"/>
  <c r="G75" i="10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G76" i="10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G78" i="10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AB47" i="10"/>
  <c r="AC47" i="10" s="1"/>
  <c r="AD47" i="10" s="1"/>
  <c r="AA47" i="10"/>
  <c r="AE47" i="10"/>
  <c r="AG47" i="10" s="1"/>
  <c r="AM47" i="10" s="1"/>
  <c r="AP47" i="10" s="1"/>
  <c r="G69" i="10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Z52" i="10"/>
  <c r="G82" i="10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Z59" i="10"/>
  <c r="AK50" i="10"/>
  <c r="AJ50" i="10"/>
  <c r="AL50" i="10" s="1"/>
  <c r="G64" i="10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G33" i="10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AK53" i="10"/>
  <c r="AJ53" i="10"/>
  <c r="AL53" i="10" s="1"/>
  <c r="G29" i="10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Z57" i="10"/>
  <c r="X57" i="10"/>
  <c r="AK30" i="10"/>
  <c r="AJ30" i="10"/>
  <c r="AL30" i="10" s="1"/>
  <c r="AK34" i="10"/>
  <c r="AJ34" i="10"/>
  <c r="AL34" i="10" s="1"/>
  <c r="Z21" i="10"/>
  <c r="G39" i="10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G37" i="10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AK26" i="10"/>
  <c r="AJ26" i="10"/>
  <c r="AL26" i="10" s="1"/>
  <c r="Z28" i="10"/>
  <c r="AK18" i="10"/>
  <c r="AJ18" i="10"/>
  <c r="AL18" i="10" s="1"/>
  <c r="X55" i="10"/>
  <c r="Z55" i="10"/>
  <c r="N17" i="7"/>
  <c r="O17" i="7" s="1"/>
  <c r="N95" i="7"/>
  <c r="O95" i="7" s="1"/>
  <c r="N27" i="7"/>
  <c r="O27" i="7" s="1"/>
  <c r="N104" i="7"/>
  <c r="O104" i="7" s="1"/>
  <c r="N50" i="7"/>
  <c r="O50" i="7" s="1"/>
  <c r="N96" i="7"/>
  <c r="O96" i="7" s="1"/>
  <c r="N108" i="7"/>
  <c r="O108" i="7" s="1"/>
  <c r="N26" i="7"/>
  <c r="O26" i="7" s="1"/>
  <c r="N76" i="7"/>
  <c r="O76" i="7" s="1"/>
  <c r="N35" i="7"/>
  <c r="O35" i="7" s="1"/>
  <c r="N78" i="7"/>
  <c r="O78" i="7" s="1"/>
  <c r="N109" i="7"/>
  <c r="O109" i="7" s="1"/>
  <c r="N58" i="7"/>
  <c r="O58" i="7" s="1"/>
  <c r="N111" i="7"/>
  <c r="O111" i="7" s="1"/>
  <c r="N115" i="7"/>
  <c r="O115" i="7" s="1"/>
  <c r="H98" i="7"/>
  <c r="H45" i="7"/>
  <c r="H51" i="7"/>
  <c r="H81" i="7"/>
  <c r="N66" i="7"/>
  <c r="O66" i="7" s="1"/>
  <c r="H112" i="7"/>
  <c r="N44" i="7"/>
  <c r="O44" i="7" s="1"/>
  <c r="H53" i="7"/>
  <c r="N36" i="7"/>
  <c r="O36" i="7" s="1"/>
  <c r="H92" i="7"/>
  <c r="N102" i="7"/>
  <c r="O102" i="7" s="1"/>
  <c r="N105" i="7"/>
  <c r="O105" i="7" s="1"/>
  <c r="H25" i="7"/>
  <c r="N25" i="7"/>
  <c r="O25" i="7" s="1"/>
  <c r="H103" i="7"/>
  <c r="H87" i="7"/>
  <c r="N87" i="7"/>
  <c r="O87" i="7" s="1"/>
  <c r="N48" i="7"/>
  <c r="O48" i="7" s="1"/>
  <c r="H48" i="7"/>
  <c r="H100" i="7"/>
  <c r="H54" i="7"/>
  <c r="H106" i="7"/>
  <c r="N106" i="7"/>
  <c r="O106" i="7" s="1"/>
  <c r="N23" i="7"/>
  <c r="O23" i="7" s="1"/>
  <c r="H23" i="7"/>
  <c r="N73" i="7"/>
  <c r="O73" i="7" s="1"/>
  <c r="H22" i="7"/>
  <c r="N16" i="7"/>
  <c r="O16" i="7" s="1"/>
  <c r="H31" i="7"/>
  <c r="H32" i="7"/>
  <c r="N41" i="7"/>
  <c r="O41" i="7" s="1"/>
  <c r="H41" i="7"/>
  <c r="H52" i="7"/>
  <c r="N52" i="7"/>
  <c r="O52" i="7" s="1"/>
  <c r="N69" i="7"/>
  <c r="O69" i="7" s="1"/>
  <c r="H101" i="7"/>
  <c r="H33" i="7"/>
  <c r="H61" i="7"/>
  <c r="H72" i="7"/>
  <c r="N72" i="7"/>
  <c r="O72" i="7" s="1"/>
  <c r="H65" i="7"/>
  <c r="H62" i="7"/>
  <c r="N62" i="7"/>
  <c r="O62" i="7" s="1"/>
  <c r="N89" i="7"/>
  <c r="O89" i="7" s="1"/>
  <c r="N84" i="7"/>
  <c r="O84" i="7" s="1"/>
  <c r="N21" i="7"/>
  <c r="O21" i="7" s="1"/>
  <c r="H21" i="7"/>
  <c r="H37" i="7"/>
  <c r="N63" i="7"/>
  <c r="O63" i="7" s="1"/>
  <c r="H63" i="7"/>
  <c r="H80" i="7"/>
  <c r="N80" i="7"/>
  <c r="O80" i="7" s="1"/>
  <c r="H68" i="7"/>
  <c r="N88" i="7"/>
  <c r="O88" i="7" s="1"/>
  <c r="H88" i="7"/>
  <c r="H113" i="7"/>
  <c r="N75" i="7"/>
  <c r="O75" i="7" s="1"/>
  <c r="H82" i="7"/>
  <c r="N82" i="7"/>
  <c r="O82" i="7" s="1"/>
  <c r="H77" i="7"/>
  <c r="H90" i="7"/>
  <c r="H43" i="7"/>
  <c r="N57" i="7"/>
  <c r="O57" i="7" s="1"/>
  <c r="N29" i="7"/>
  <c r="O29" i="7" s="1"/>
  <c r="H71" i="7"/>
  <c r="N71" i="7"/>
  <c r="O71" i="7" s="1"/>
  <c r="N55" i="7"/>
  <c r="O55" i="7" s="1"/>
  <c r="N64" i="7"/>
  <c r="O64" i="7" s="1"/>
  <c r="H40" i="7"/>
  <c r="N40" i="7"/>
  <c r="O40" i="7" s="1"/>
  <c r="N67" i="7"/>
  <c r="O67" i="7" s="1"/>
  <c r="H94" i="7"/>
  <c r="H19" i="7"/>
  <c r="N19" i="7"/>
  <c r="O19" i="7" s="1"/>
  <c r="H70" i="7"/>
  <c r="N70" i="7"/>
  <c r="O70" i="7" s="1"/>
  <c r="N24" i="7"/>
  <c r="O24" i="7" s="1"/>
  <c r="H85" i="7"/>
  <c r="N85" i="7"/>
  <c r="O85" i="7" s="1"/>
  <c r="H47" i="7"/>
  <c r="H114" i="7"/>
  <c r="H107" i="7"/>
  <c r="H60" i="7"/>
  <c r="H30" i="7"/>
  <c r="N30" i="7"/>
  <c r="O30" i="7" s="1"/>
  <c r="N56" i="7"/>
  <c r="O56" i="7" s="1"/>
  <c r="N86" i="7"/>
  <c r="O86" i="7" s="1"/>
  <c r="H86" i="7"/>
  <c r="H79" i="7"/>
  <c r="N28" i="7"/>
  <c r="O28" i="7" s="1"/>
  <c r="H20" i="7"/>
  <c r="N20" i="7"/>
  <c r="O20" i="7" s="1"/>
  <c r="H99" i="7"/>
  <c r="N99" i="7"/>
  <c r="O99" i="7" s="1"/>
  <c r="H110" i="7"/>
  <c r="H69" i="7"/>
  <c r="H91" i="7"/>
  <c r="N91" i="7"/>
  <c r="O91" i="7" s="1"/>
  <c r="N18" i="7"/>
  <c r="O18" i="7" s="1"/>
  <c r="H18" i="7"/>
  <c r="H39" i="7"/>
  <c r="N39" i="7"/>
  <c r="O39" i="7" s="1"/>
  <c r="H46" i="7"/>
  <c r="N46" i="7"/>
  <c r="O46" i="7" s="1"/>
  <c r="N93" i="7"/>
  <c r="O93" i="7" s="1"/>
  <c r="H93" i="7"/>
  <c r="N74" i="7"/>
  <c r="O74" i="7" s="1"/>
  <c r="N42" i="7"/>
  <c r="O42" i="7" s="1"/>
  <c r="N83" i="7"/>
  <c r="O83" i="7" s="1"/>
  <c r="H59" i="7"/>
  <c r="N59" i="7"/>
  <c r="O59" i="7" s="1"/>
  <c r="H97" i="7"/>
  <c r="N97" i="7"/>
  <c r="O97" i="7" s="1"/>
  <c r="H34" i="7"/>
  <c r="N34" i="7"/>
  <c r="O34" i="7" s="1"/>
  <c r="N38" i="7"/>
  <c r="O38" i="7" s="1"/>
  <c r="H38" i="7"/>
  <c r="AK98" i="6"/>
  <c r="AO98" i="6"/>
  <c r="AK96" i="6"/>
  <c r="AO96" i="6"/>
  <c r="AO29" i="6"/>
  <c r="AK29" i="6"/>
  <c r="AK59" i="6"/>
  <c r="AO59" i="6"/>
  <c r="AK57" i="6"/>
  <c r="AO57" i="6"/>
  <c r="AK52" i="6"/>
  <c r="AO52" i="6"/>
  <c r="AK67" i="6"/>
  <c r="AO67" i="6"/>
  <c r="AO109" i="6"/>
  <c r="AK109" i="6"/>
  <c r="AK77" i="6"/>
  <c r="AO77" i="6"/>
  <c r="AK112" i="6"/>
  <c r="AO112" i="6"/>
  <c r="AK87" i="6"/>
  <c r="AO87" i="6"/>
  <c r="AK90" i="6"/>
  <c r="AO90" i="6"/>
  <c r="AJ112" i="6"/>
  <c r="AL112" i="6" s="1"/>
  <c r="AK107" i="6"/>
  <c r="AO107" i="6"/>
  <c r="Z72" i="6"/>
  <c r="AJ59" i="6"/>
  <c r="AL59" i="6" s="1"/>
  <c r="AK47" i="6"/>
  <c r="AO47" i="6"/>
  <c r="AK91" i="6"/>
  <c r="AO91" i="6"/>
  <c r="Z86" i="6"/>
  <c r="Z85" i="6"/>
  <c r="Z65" i="6"/>
  <c r="AB65" i="6" s="1"/>
  <c r="AC65" i="6" s="1"/>
  <c r="AD65" i="6" s="1"/>
  <c r="Z61" i="6"/>
  <c r="AB61" i="6" s="1"/>
  <c r="AC61" i="6" s="1"/>
  <c r="AD61" i="6" s="1"/>
  <c r="AJ67" i="6"/>
  <c r="AL67" i="6" s="1"/>
  <c r="AO28" i="6"/>
  <c r="AJ28" i="6"/>
  <c r="AL28" i="6" s="1"/>
  <c r="AK28" i="6"/>
  <c r="AK48" i="6"/>
  <c r="AJ48" i="6"/>
  <c r="AL48" i="6" s="1"/>
  <c r="AJ71" i="6"/>
  <c r="AL71" i="6" s="1"/>
  <c r="AK71" i="6"/>
  <c r="AJ94" i="6"/>
  <c r="AL94" i="6" s="1"/>
  <c r="AK94" i="6"/>
  <c r="AO27" i="6"/>
  <c r="AK27" i="6"/>
  <c r="AJ108" i="6"/>
  <c r="AL108" i="6" s="1"/>
  <c r="AK108" i="6"/>
  <c r="AJ52" i="6"/>
  <c r="AL52" i="6" s="1"/>
  <c r="AJ87" i="6"/>
  <c r="AL87" i="6" s="1"/>
  <c r="AK16" i="6"/>
  <c r="Z91" i="6"/>
  <c r="AB91" i="6" s="1"/>
  <c r="AC91" i="6" s="1"/>
  <c r="AD91" i="6" s="1"/>
  <c r="AJ57" i="6"/>
  <c r="AL57" i="6" s="1"/>
  <c r="Z84" i="6"/>
  <c r="AJ27" i="6"/>
  <c r="AL27" i="6" s="1"/>
  <c r="Z49" i="6"/>
  <c r="K81" i="6"/>
  <c r="L81" i="6" s="1"/>
  <c r="M81" i="6" s="1"/>
  <c r="N81" i="6" s="1"/>
  <c r="O81" i="6" s="1"/>
  <c r="P81" i="6" s="1"/>
  <c r="Q81" i="6" s="1"/>
  <c r="R81" i="6" s="1"/>
  <c r="S81" i="6" s="1"/>
  <c r="T81" i="6" s="1"/>
  <c r="AJ42" i="6"/>
  <c r="AL42" i="6" s="1"/>
  <c r="AK42" i="6"/>
  <c r="AO42" i="6"/>
  <c r="Z58" i="6"/>
  <c r="AA58" i="6" s="1"/>
  <c r="AK33" i="6"/>
  <c r="AO33" i="6"/>
  <c r="AJ16" i="6"/>
  <c r="AL16" i="6" s="1"/>
  <c r="AJ98" i="6"/>
  <c r="AL98" i="6" s="1"/>
  <c r="AJ44" i="6"/>
  <c r="AL44" i="6" s="1"/>
  <c r="Z83" i="6"/>
  <c r="Z42" i="6"/>
  <c r="AJ30" i="6"/>
  <c r="AL30" i="6" s="1"/>
  <c r="Z113" i="6"/>
  <c r="Z51" i="6"/>
  <c r="AA51" i="6" s="1"/>
  <c r="Z66" i="6"/>
  <c r="AE66" i="6" s="1"/>
  <c r="AG66" i="6" s="1"/>
  <c r="AM66" i="6" s="1"/>
  <c r="AJ90" i="6"/>
  <c r="AL90" i="6" s="1"/>
  <c r="Z24" i="6"/>
  <c r="AE24" i="6" s="1"/>
  <c r="AG24" i="6" s="1"/>
  <c r="AM24" i="6" s="1"/>
  <c r="AP24" i="6" s="1"/>
  <c r="AJ76" i="6"/>
  <c r="AL76" i="6" s="1"/>
  <c r="Z93" i="6"/>
  <c r="Z106" i="6"/>
  <c r="AA106" i="6" s="1"/>
  <c r="Z22" i="6"/>
  <c r="AE22" i="6" s="1"/>
  <c r="AG22" i="6" s="1"/>
  <c r="AM22" i="6" s="1"/>
  <c r="AP22" i="6" s="1"/>
  <c r="Z88" i="6"/>
  <c r="Z40" i="6"/>
  <c r="Z103" i="6"/>
  <c r="AB103" i="6" s="1"/>
  <c r="AC103" i="6" s="1"/>
  <c r="AD103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V69" i="6" s="1"/>
  <c r="W69" i="6" s="1"/>
  <c r="Z95" i="6"/>
  <c r="AB95" i="6" s="1"/>
  <c r="AC95" i="6" s="1"/>
  <c r="AD95" i="6" s="1"/>
  <c r="I44" i="6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Z79" i="6"/>
  <c r="AJ96" i="6"/>
  <c r="AL96" i="6" s="1"/>
  <c r="Z115" i="6"/>
  <c r="Z89" i="6"/>
  <c r="Z38" i="6"/>
  <c r="Z55" i="6"/>
  <c r="AB55" i="6" s="1"/>
  <c r="AC55" i="6" s="1"/>
  <c r="AD55" i="6" s="1"/>
  <c r="Z31" i="6"/>
  <c r="AE31" i="6" s="1"/>
  <c r="AG31" i="6" s="1"/>
  <c r="AM31" i="6" s="1"/>
  <c r="AP31" i="6" s="1"/>
  <c r="Z43" i="6"/>
  <c r="AB43" i="6" s="1"/>
  <c r="AC43" i="6" s="1"/>
  <c r="AD43" i="6" s="1"/>
  <c r="Z39" i="6"/>
  <c r="AA39" i="6" s="1"/>
  <c r="Z17" i="6"/>
  <c r="AA17" i="6" s="1"/>
  <c r="Z27" i="6"/>
  <c r="Z26" i="6"/>
  <c r="AA26" i="6" s="1"/>
  <c r="Z92" i="6"/>
  <c r="Z75" i="6"/>
  <c r="Z36" i="6"/>
  <c r="AA36" i="6" s="1"/>
  <c r="Z114" i="6"/>
  <c r="AB114" i="6" s="1"/>
  <c r="AC114" i="6" s="1"/>
  <c r="AD114" i="6" s="1"/>
  <c r="AA24" i="6"/>
  <c r="Z90" i="6"/>
  <c r="AB90" i="6" s="1"/>
  <c r="AC90" i="6" s="1"/>
  <c r="AD90" i="6" s="1"/>
  <c r="Z50" i="6"/>
  <c r="AA50" i="6" s="1"/>
  <c r="AB24" i="6"/>
  <c r="AC24" i="6" s="1"/>
  <c r="AD24" i="6" s="1"/>
  <c r="Z56" i="6"/>
  <c r="AE56" i="6" s="1"/>
  <c r="AG56" i="6" s="1"/>
  <c r="AM56" i="6" s="1"/>
  <c r="V108" i="6"/>
  <c r="W108" i="6" s="1"/>
  <c r="U108" i="6"/>
  <c r="V49" i="6"/>
  <c r="W49" i="6" s="1"/>
  <c r="U49" i="6"/>
  <c r="V21" i="6"/>
  <c r="W21" i="6" s="1"/>
  <c r="U21" i="6"/>
  <c r="V83" i="6"/>
  <c r="W83" i="6" s="1"/>
  <c r="U83" i="6"/>
  <c r="U19" i="6"/>
  <c r="V19" i="6"/>
  <c r="W19" i="6" s="1"/>
  <c r="V90" i="6"/>
  <c r="W90" i="6" s="1"/>
  <c r="U90" i="6"/>
  <c r="V45" i="6"/>
  <c r="W45" i="6" s="1"/>
  <c r="U45" i="6"/>
  <c r="U98" i="6"/>
  <c r="V98" i="6"/>
  <c r="W98" i="6" s="1"/>
  <c r="U77" i="6"/>
  <c r="V77" i="6"/>
  <c r="W77" i="6" s="1"/>
  <c r="U71" i="6"/>
  <c r="V71" i="6"/>
  <c r="W71" i="6" s="1"/>
  <c r="V76" i="6"/>
  <c r="W76" i="6" s="1"/>
  <c r="U76" i="6"/>
  <c r="V44" i="6"/>
  <c r="W44" i="6" s="1"/>
  <c r="U44" i="6"/>
  <c r="V81" i="6"/>
  <c r="W81" i="6" s="1"/>
  <c r="U81" i="6"/>
  <c r="V67" i="6"/>
  <c r="W67" i="6" s="1"/>
  <c r="U67" i="6"/>
  <c r="U96" i="6"/>
  <c r="V96" i="6"/>
  <c r="W96" i="6" s="1"/>
  <c r="V47" i="6"/>
  <c r="W47" i="6" s="1"/>
  <c r="U47" i="6"/>
  <c r="V33" i="6"/>
  <c r="W33" i="6" s="1"/>
  <c r="U33" i="6"/>
  <c r="V48" i="6"/>
  <c r="W48" i="6" s="1"/>
  <c r="U48" i="6"/>
  <c r="V97" i="6"/>
  <c r="W97" i="6" s="1"/>
  <c r="U97" i="6"/>
  <c r="V91" i="6"/>
  <c r="W91" i="6" s="1"/>
  <c r="U91" i="6"/>
  <c r="U59" i="6"/>
  <c r="V59" i="6"/>
  <c r="W59" i="6" s="1"/>
  <c r="V29" i="6"/>
  <c r="W29" i="6" s="1"/>
  <c r="U29" i="6"/>
  <c r="V43" i="6"/>
  <c r="W43" i="6" s="1"/>
  <c r="U43" i="6"/>
  <c r="U94" i="6"/>
  <c r="V94" i="6"/>
  <c r="W94" i="6" s="1"/>
  <c r="V107" i="6"/>
  <c r="W107" i="6" s="1"/>
  <c r="U107" i="6"/>
  <c r="U80" i="6"/>
  <c r="V80" i="6"/>
  <c r="W80" i="6" s="1"/>
  <c r="U52" i="6"/>
  <c r="V52" i="6"/>
  <c r="W52" i="6" s="1"/>
  <c r="V28" i="6"/>
  <c r="W28" i="6" s="1"/>
  <c r="U28" i="6"/>
  <c r="U16" i="6"/>
  <c r="V16" i="6"/>
  <c r="W16" i="6" s="1"/>
  <c r="G102" i="6"/>
  <c r="H102" i="6" s="1"/>
  <c r="I102" i="6" s="1"/>
  <c r="J102" i="6" s="1"/>
  <c r="K102" i="6" s="1"/>
  <c r="L102" i="6" s="1"/>
  <c r="M102" i="6" s="1"/>
  <c r="N102" i="6" s="1"/>
  <c r="O102" i="6" s="1"/>
  <c r="P102" i="6" s="1"/>
  <c r="Q102" i="6" s="1"/>
  <c r="R102" i="6" s="1"/>
  <c r="S102" i="6" s="1"/>
  <c r="T102" i="6" s="1"/>
  <c r="G68" i="6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G53" i="6"/>
  <c r="H53" i="6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G34" i="6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G66" i="6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AA43" i="6"/>
  <c r="AA20" i="6"/>
  <c r="AE20" i="6"/>
  <c r="AG20" i="6" s="1"/>
  <c r="AM20" i="6" s="1"/>
  <c r="AP20" i="6" s="1"/>
  <c r="AB20" i="6"/>
  <c r="AC20" i="6" s="1"/>
  <c r="AD20" i="6" s="1"/>
  <c r="Z48" i="6"/>
  <c r="X48" i="6"/>
  <c r="G18" i="6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X73" i="6"/>
  <c r="Z73" i="6"/>
  <c r="AB98" i="6"/>
  <c r="AC98" i="6" s="1"/>
  <c r="AD98" i="6" s="1"/>
  <c r="AE98" i="6"/>
  <c r="AG98" i="6" s="1"/>
  <c r="AM98" i="6" s="1"/>
  <c r="AA98" i="6"/>
  <c r="AE110" i="6"/>
  <c r="AG110" i="6" s="1"/>
  <c r="AM110" i="6" s="1"/>
  <c r="AB110" i="6"/>
  <c r="AC110" i="6" s="1"/>
  <c r="AD110" i="6" s="1"/>
  <c r="AA110" i="6"/>
  <c r="G103" i="6"/>
  <c r="H103" i="6" s="1"/>
  <c r="I103" i="6" s="1"/>
  <c r="J103" i="6" s="1"/>
  <c r="K103" i="6" s="1"/>
  <c r="L103" i="6" s="1"/>
  <c r="M103" i="6" s="1"/>
  <c r="N103" i="6" s="1"/>
  <c r="O103" i="6" s="1"/>
  <c r="P103" i="6" s="1"/>
  <c r="Q103" i="6" s="1"/>
  <c r="R103" i="6" s="1"/>
  <c r="S103" i="6" s="1"/>
  <c r="T103" i="6" s="1"/>
  <c r="G105" i="6"/>
  <c r="H105" i="6" s="1"/>
  <c r="I105" i="6" s="1"/>
  <c r="J105" i="6" s="1"/>
  <c r="K105" i="6" s="1"/>
  <c r="L105" i="6" s="1"/>
  <c r="M105" i="6" s="1"/>
  <c r="N105" i="6" s="1"/>
  <c r="O105" i="6" s="1"/>
  <c r="P105" i="6" s="1"/>
  <c r="Q105" i="6" s="1"/>
  <c r="R105" i="6" s="1"/>
  <c r="S105" i="6" s="1"/>
  <c r="T105" i="6" s="1"/>
  <c r="AE75" i="6"/>
  <c r="AG75" i="6" s="1"/>
  <c r="AM75" i="6" s="1"/>
  <c r="AB75" i="6"/>
  <c r="AC75" i="6" s="1"/>
  <c r="AD75" i="6" s="1"/>
  <c r="AA75" i="6"/>
  <c r="G65" i="6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AE68" i="6"/>
  <c r="AG68" i="6" s="1"/>
  <c r="AM68" i="6" s="1"/>
  <c r="AB68" i="6"/>
  <c r="AC68" i="6" s="1"/>
  <c r="AD68" i="6" s="1"/>
  <c r="AA68" i="6"/>
  <c r="AA62" i="6"/>
  <c r="AE62" i="6"/>
  <c r="AG62" i="6" s="1"/>
  <c r="AM62" i="6" s="1"/>
  <c r="AB62" i="6"/>
  <c r="AC62" i="6" s="1"/>
  <c r="AD62" i="6" s="1"/>
  <c r="Z33" i="6"/>
  <c r="AE46" i="6"/>
  <c r="AG46" i="6" s="1"/>
  <c r="AM46" i="6" s="1"/>
  <c r="AP46" i="6" s="1"/>
  <c r="AA46" i="6"/>
  <c r="AB46" i="6"/>
  <c r="AC46" i="6" s="1"/>
  <c r="AD46" i="6" s="1"/>
  <c r="Z19" i="6"/>
  <c r="G20" i="6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X57" i="6"/>
  <c r="Z57" i="6"/>
  <c r="G23" i="6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Z74" i="6"/>
  <c r="X74" i="6"/>
  <c r="AA103" i="6"/>
  <c r="AE103" i="6"/>
  <c r="AG103" i="6" s="1"/>
  <c r="AM103" i="6" s="1"/>
  <c r="Z60" i="6"/>
  <c r="G79" i="6"/>
  <c r="H79" i="6" s="1"/>
  <c r="I79" i="6" s="1"/>
  <c r="J79" i="6" s="1"/>
  <c r="K79" i="6" s="1"/>
  <c r="L79" i="6" s="1"/>
  <c r="M79" i="6" s="1"/>
  <c r="N79" i="6" s="1"/>
  <c r="O79" i="6" s="1"/>
  <c r="P79" i="6" s="1"/>
  <c r="Q79" i="6" s="1"/>
  <c r="R79" i="6" s="1"/>
  <c r="S79" i="6" s="1"/>
  <c r="T79" i="6" s="1"/>
  <c r="AB34" i="6"/>
  <c r="AC34" i="6" s="1"/>
  <c r="AD34" i="6" s="1"/>
  <c r="AA34" i="6"/>
  <c r="AE34" i="6"/>
  <c r="AG34" i="6" s="1"/>
  <c r="AM34" i="6" s="1"/>
  <c r="AP34" i="6" s="1"/>
  <c r="G32" i="6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G31" i="6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G46" i="6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Z25" i="6"/>
  <c r="Z96" i="6"/>
  <c r="X96" i="6"/>
  <c r="X45" i="6"/>
  <c r="Z45" i="6"/>
  <c r="X54" i="6"/>
  <c r="Z54" i="6"/>
  <c r="X21" i="6"/>
  <c r="Z21" i="6"/>
  <c r="X109" i="6"/>
  <c r="Z109" i="6"/>
  <c r="G17" i="6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X59" i="6"/>
  <c r="Z59" i="6"/>
  <c r="Z23" i="6"/>
  <c r="G61" i="6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G50" i="6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G109" i="6"/>
  <c r="H109" i="6" s="1"/>
  <c r="I109" i="6" s="1"/>
  <c r="J109" i="6" s="1"/>
  <c r="K109" i="6" s="1"/>
  <c r="L109" i="6" s="1"/>
  <c r="M109" i="6" s="1"/>
  <c r="N109" i="6" s="1"/>
  <c r="O109" i="6" s="1"/>
  <c r="P109" i="6" s="1"/>
  <c r="Q109" i="6" s="1"/>
  <c r="R109" i="6" s="1"/>
  <c r="S109" i="6" s="1"/>
  <c r="T109" i="6" s="1"/>
  <c r="G86" i="6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G92" i="6"/>
  <c r="H92" i="6" s="1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AB92" i="6"/>
  <c r="AC92" i="6" s="1"/>
  <c r="AD92" i="6" s="1"/>
  <c r="AA92" i="6"/>
  <c r="AE92" i="6"/>
  <c r="AG92" i="6" s="1"/>
  <c r="AM92" i="6" s="1"/>
  <c r="AB113" i="6"/>
  <c r="AC113" i="6" s="1"/>
  <c r="AD113" i="6" s="1"/>
  <c r="AA113" i="6"/>
  <c r="AE113" i="6"/>
  <c r="AG113" i="6" s="1"/>
  <c r="AM113" i="6" s="1"/>
  <c r="G99" i="6"/>
  <c r="H99" i="6" s="1"/>
  <c r="I99" i="6" s="1"/>
  <c r="J99" i="6" s="1"/>
  <c r="K99" i="6" s="1"/>
  <c r="L99" i="6" s="1"/>
  <c r="M99" i="6" s="1"/>
  <c r="N99" i="6" s="1"/>
  <c r="O99" i="6" s="1"/>
  <c r="P99" i="6" s="1"/>
  <c r="Q99" i="6" s="1"/>
  <c r="R99" i="6" s="1"/>
  <c r="S99" i="6" s="1"/>
  <c r="T99" i="6" s="1"/>
  <c r="AE95" i="6"/>
  <c r="AG95" i="6" s="1"/>
  <c r="AM95" i="6" s="1"/>
  <c r="G60" i="6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G25" i="6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X29" i="6"/>
  <c r="Z29" i="6"/>
  <c r="X52" i="6"/>
  <c r="Z52" i="6"/>
  <c r="G38" i="6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G64" i="6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AE105" i="6"/>
  <c r="AG105" i="6" s="1"/>
  <c r="AM105" i="6" s="1"/>
  <c r="AB105" i="6"/>
  <c r="AC105" i="6" s="1"/>
  <c r="AD105" i="6" s="1"/>
  <c r="AA105" i="6"/>
  <c r="AB49" i="6"/>
  <c r="AC49" i="6" s="1"/>
  <c r="AD49" i="6" s="1"/>
  <c r="AE49" i="6"/>
  <c r="AG49" i="6" s="1"/>
  <c r="AM49" i="6" s="1"/>
  <c r="AA49" i="6"/>
  <c r="AA61" i="6"/>
  <c r="AE61" i="6"/>
  <c r="AG61" i="6" s="1"/>
  <c r="AM61" i="6" s="1"/>
  <c r="Z80" i="6"/>
  <c r="AE106" i="6"/>
  <c r="AG106" i="6" s="1"/>
  <c r="AM106" i="6" s="1"/>
  <c r="AB106" i="6"/>
  <c r="AC106" i="6" s="1"/>
  <c r="AD106" i="6" s="1"/>
  <c r="G89" i="6"/>
  <c r="H89" i="6" s="1"/>
  <c r="I89" i="6" s="1"/>
  <c r="J89" i="6" s="1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AB72" i="6"/>
  <c r="AC72" i="6" s="1"/>
  <c r="AD72" i="6" s="1"/>
  <c r="AE72" i="6"/>
  <c r="AG72" i="6" s="1"/>
  <c r="AM72" i="6" s="1"/>
  <c r="AA72" i="6"/>
  <c r="G51" i="6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AB79" i="6"/>
  <c r="AC79" i="6" s="1"/>
  <c r="AD79" i="6" s="1"/>
  <c r="AA79" i="6"/>
  <c r="AE79" i="6"/>
  <c r="AG79" i="6" s="1"/>
  <c r="AM79" i="6" s="1"/>
  <c r="Z16" i="6"/>
  <c r="G39" i="6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G37" i="6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AB42" i="6"/>
  <c r="AC42" i="6" s="1"/>
  <c r="AD42" i="6" s="1"/>
  <c r="AA42" i="6"/>
  <c r="AE42" i="6"/>
  <c r="AG42" i="6" s="1"/>
  <c r="AM42" i="6" s="1"/>
  <c r="AP42" i="6" s="1"/>
  <c r="G36" i="6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X41" i="6"/>
  <c r="Z41" i="6"/>
  <c r="X47" i="6"/>
  <c r="Z47" i="6"/>
  <c r="AE27" i="6"/>
  <c r="AG27" i="6" s="1"/>
  <c r="AM27" i="6" s="1"/>
  <c r="AP27" i="6" s="1"/>
  <c r="AB27" i="6"/>
  <c r="AC27" i="6" s="1"/>
  <c r="AD27" i="6" s="1"/>
  <c r="AA27" i="6"/>
  <c r="AA38" i="6"/>
  <c r="AE38" i="6"/>
  <c r="AG38" i="6" s="1"/>
  <c r="AM38" i="6" s="1"/>
  <c r="AP38" i="6" s="1"/>
  <c r="AB38" i="6"/>
  <c r="AC38" i="6" s="1"/>
  <c r="AD38" i="6" s="1"/>
  <c r="G73" i="6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AB86" i="6"/>
  <c r="AC86" i="6" s="1"/>
  <c r="AD86" i="6" s="1"/>
  <c r="AA86" i="6"/>
  <c r="AE86" i="6"/>
  <c r="AG86" i="6" s="1"/>
  <c r="AM86" i="6" s="1"/>
  <c r="AB67" i="6"/>
  <c r="AC67" i="6" s="1"/>
  <c r="AD67" i="6" s="1"/>
  <c r="AA67" i="6"/>
  <c r="AE67" i="6"/>
  <c r="AG67" i="6" s="1"/>
  <c r="AM67" i="6" s="1"/>
  <c r="G55" i="6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AE85" i="6"/>
  <c r="AG85" i="6" s="1"/>
  <c r="AM85" i="6" s="1"/>
  <c r="AB85" i="6"/>
  <c r="AC85" i="6" s="1"/>
  <c r="AD85" i="6" s="1"/>
  <c r="AA85" i="6"/>
  <c r="G113" i="6"/>
  <c r="H113" i="6" s="1"/>
  <c r="I113" i="6" s="1"/>
  <c r="J113" i="6" s="1"/>
  <c r="K113" i="6" s="1"/>
  <c r="L113" i="6" s="1"/>
  <c r="M113" i="6" s="1"/>
  <c r="N113" i="6" s="1"/>
  <c r="O113" i="6" s="1"/>
  <c r="P113" i="6" s="1"/>
  <c r="Q113" i="6" s="1"/>
  <c r="R113" i="6" s="1"/>
  <c r="S113" i="6" s="1"/>
  <c r="T113" i="6" s="1"/>
  <c r="Z99" i="6"/>
  <c r="AA88" i="6"/>
  <c r="AE88" i="6"/>
  <c r="AG88" i="6" s="1"/>
  <c r="AM88" i="6" s="1"/>
  <c r="AB88" i="6"/>
  <c r="AC88" i="6" s="1"/>
  <c r="AD88" i="6" s="1"/>
  <c r="G106" i="6"/>
  <c r="H106" i="6" s="1"/>
  <c r="I106" i="6" s="1"/>
  <c r="J106" i="6" s="1"/>
  <c r="K106" i="6" s="1"/>
  <c r="L106" i="6" s="1"/>
  <c r="M106" i="6" s="1"/>
  <c r="N106" i="6" s="1"/>
  <c r="O106" i="6" s="1"/>
  <c r="P106" i="6" s="1"/>
  <c r="Q106" i="6" s="1"/>
  <c r="R106" i="6" s="1"/>
  <c r="S106" i="6" s="1"/>
  <c r="T106" i="6" s="1"/>
  <c r="G74" i="6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G84" i="6"/>
  <c r="H84" i="6" s="1"/>
  <c r="I84" i="6" s="1"/>
  <c r="J84" i="6" s="1"/>
  <c r="K84" i="6" s="1"/>
  <c r="L84" i="6" s="1"/>
  <c r="M84" i="6" s="1"/>
  <c r="N84" i="6" s="1"/>
  <c r="O84" i="6" s="1"/>
  <c r="P84" i="6" s="1"/>
  <c r="Q84" i="6" s="1"/>
  <c r="R84" i="6" s="1"/>
  <c r="S84" i="6" s="1"/>
  <c r="T84" i="6" s="1"/>
  <c r="AE89" i="6"/>
  <c r="AG89" i="6" s="1"/>
  <c r="AM89" i="6" s="1"/>
  <c r="AB89" i="6"/>
  <c r="AC89" i="6" s="1"/>
  <c r="AD89" i="6" s="1"/>
  <c r="AA89" i="6"/>
  <c r="G93" i="6"/>
  <c r="H93" i="6" s="1"/>
  <c r="I93" i="6" s="1"/>
  <c r="J93" i="6" s="1"/>
  <c r="K93" i="6" s="1"/>
  <c r="L93" i="6" s="1"/>
  <c r="M93" i="6" s="1"/>
  <c r="N93" i="6" s="1"/>
  <c r="O93" i="6" s="1"/>
  <c r="P93" i="6" s="1"/>
  <c r="Q93" i="6" s="1"/>
  <c r="R93" i="6" s="1"/>
  <c r="S93" i="6" s="1"/>
  <c r="T93" i="6" s="1"/>
  <c r="AE40" i="6"/>
  <c r="AG40" i="6" s="1"/>
  <c r="AM40" i="6" s="1"/>
  <c r="AP40" i="6" s="1"/>
  <c r="AB40" i="6"/>
  <c r="AC40" i="6" s="1"/>
  <c r="AD40" i="6" s="1"/>
  <c r="AA40" i="6"/>
  <c r="AE58" i="6"/>
  <c r="AG58" i="6" s="1"/>
  <c r="AM58" i="6" s="1"/>
  <c r="AB58" i="6"/>
  <c r="AC58" i="6" s="1"/>
  <c r="AD58" i="6" s="1"/>
  <c r="X44" i="6"/>
  <c r="Z44" i="6"/>
  <c r="G56" i="6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G42" i="6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X97" i="6"/>
  <c r="Z97" i="6"/>
  <c r="X30" i="6"/>
  <c r="Z30" i="6"/>
  <c r="G22" i="6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X69" i="6"/>
  <c r="Z69" i="6"/>
  <c r="G54" i="6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G95" i="6"/>
  <c r="H95" i="6" s="1"/>
  <c r="I95" i="6" s="1"/>
  <c r="J95" i="6" s="1"/>
  <c r="K95" i="6" s="1"/>
  <c r="L95" i="6" s="1"/>
  <c r="M95" i="6" s="1"/>
  <c r="N95" i="6" s="1"/>
  <c r="O95" i="6" s="1"/>
  <c r="P95" i="6" s="1"/>
  <c r="Q95" i="6" s="1"/>
  <c r="R95" i="6" s="1"/>
  <c r="S95" i="6" s="1"/>
  <c r="T95" i="6" s="1"/>
  <c r="G110" i="6"/>
  <c r="H110" i="6" s="1"/>
  <c r="I110" i="6" s="1"/>
  <c r="J110" i="6" s="1"/>
  <c r="K110" i="6" s="1"/>
  <c r="L110" i="6" s="1"/>
  <c r="M110" i="6" s="1"/>
  <c r="N110" i="6" s="1"/>
  <c r="O110" i="6" s="1"/>
  <c r="P110" i="6" s="1"/>
  <c r="Q110" i="6" s="1"/>
  <c r="R110" i="6" s="1"/>
  <c r="S110" i="6" s="1"/>
  <c r="T110" i="6" s="1"/>
  <c r="G87" i="6"/>
  <c r="H87" i="6" s="1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AB93" i="6"/>
  <c r="AC93" i="6" s="1"/>
  <c r="AD93" i="6" s="1"/>
  <c r="AE93" i="6"/>
  <c r="AG93" i="6" s="1"/>
  <c r="AM93" i="6" s="1"/>
  <c r="AA93" i="6"/>
  <c r="G58" i="6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X37" i="6"/>
  <c r="Z37" i="6"/>
  <c r="AB36" i="6"/>
  <c r="AC36" i="6" s="1"/>
  <c r="AD36" i="6" s="1"/>
  <c r="AE36" i="6"/>
  <c r="AG36" i="6" s="1"/>
  <c r="AM36" i="6" s="1"/>
  <c r="AP36" i="6" s="1"/>
  <c r="Z107" i="6"/>
  <c r="X107" i="6"/>
  <c r="X108" i="6"/>
  <c r="Z108" i="6"/>
  <c r="X81" i="6"/>
  <c r="Z81" i="6"/>
  <c r="Z18" i="6"/>
  <c r="G115" i="6"/>
  <c r="H115" i="6" s="1"/>
  <c r="I115" i="6" s="1"/>
  <c r="J115" i="6" s="1"/>
  <c r="K115" i="6" s="1"/>
  <c r="L115" i="6" s="1"/>
  <c r="M115" i="6" s="1"/>
  <c r="N115" i="6" s="1"/>
  <c r="O115" i="6" s="1"/>
  <c r="P115" i="6" s="1"/>
  <c r="Q115" i="6" s="1"/>
  <c r="R115" i="6" s="1"/>
  <c r="S115" i="6" s="1"/>
  <c r="T115" i="6" s="1"/>
  <c r="G62" i="6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G57" i="6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H114" i="6"/>
  <c r="I114" i="6" s="1"/>
  <c r="J114" i="6" s="1"/>
  <c r="K114" i="6" s="1"/>
  <c r="L114" i="6" s="1"/>
  <c r="M114" i="6" s="1"/>
  <c r="N114" i="6" s="1"/>
  <c r="O114" i="6" s="1"/>
  <c r="P114" i="6" s="1"/>
  <c r="Q114" i="6" s="1"/>
  <c r="R114" i="6" s="1"/>
  <c r="S114" i="6" s="1"/>
  <c r="T114" i="6" s="1"/>
  <c r="G114" i="6"/>
  <c r="G85" i="6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G88" i="6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G101" i="6"/>
  <c r="H101" i="6" s="1"/>
  <c r="I101" i="6" s="1"/>
  <c r="J101" i="6" s="1"/>
  <c r="K101" i="6" s="1"/>
  <c r="L101" i="6" s="1"/>
  <c r="M101" i="6" s="1"/>
  <c r="N101" i="6" s="1"/>
  <c r="O101" i="6" s="1"/>
  <c r="P101" i="6" s="1"/>
  <c r="Q101" i="6" s="1"/>
  <c r="R101" i="6" s="1"/>
  <c r="S101" i="6" s="1"/>
  <c r="T101" i="6" s="1"/>
  <c r="G111" i="6"/>
  <c r="H111" i="6" s="1"/>
  <c r="I111" i="6" s="1"/>
  <c r="J111" i="6" s="1"/>
  <c r="K111" i="6" s="1"/>
  <c r="L111" i="6" s="1"/>
  <c r="M111" i="6" s="1"/>
  <c r="N111" i="6" s="1"/>
  <c r="O111" i="6" s="1"/>
  <c r="P111" i="6" s="1"/>
  <c r="Q111" i="6" s="1"/>
  <c r="R111" i="6" s="1"/>
  <c r="S111" i="6" s="1"/>
  <c r="T111" i="6" s="1"/>
  <c r="Z104" i="6"/>
  <c r="AB115" i="6"/>
  <c r="AC115" i="6" s="1"/>
  <c r="AD115" i="6" s="1"/>
  <c r="AA115" i="6"/>
  <c r="AE115" i="6"/>
  <c r="AG115" i="6" s="1"/>
  <c r="AM115" i="6" s="1"/>
  <c r="Z64" i="6"/>
  <c r="G70" i="6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Z87" i="6"/>
  <c r="G72" i="6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Z63" i="6"/>
  <c r="G41" i="6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G30" i="6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Z82" i="6"/>
  <c r="X94" i="6"/>
  <c r="Z94" i="6"/>
  <c r="X100" i="6"/>
  <c r="Z100" i="6"/>
  <c r="Z35" i="6"/>
  <c r="X35" i="6"/>
  <c r="X53" i="6"/>
  <c r="Z53" i="6"/>
  <c r="G27" i="6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X71" i="6"/>
  <c r="Z71" i="6"/>
  <c r="AB26" i="6"/>
  <c r="AC26" i="6" s="1"/>
  <c r="AD26" i="6" s="1"/>
  <c r="AA83" i="6"/>
  <c r="AE83" i="6"/>
  <c r="AG83" i="6" s="1"/>
  <c r="AM83" i="6" s="1"/>
  <c r="AB83" i="6"/>
  <c r="AC83" i="6" s="1"/>
  <c r="AD83" i="6" s="1"/>
  <c r="G63" i="6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G24" i="6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G112" i="6"/>
  <c r="H112" i="6" s="1"/>
  <c r="I112" i="6" s="1"/>
  <c r="J112" i="6" s="1"/>
  <c r="K112" i="6" s="1"/>
  <c r="L112" i="6" s="1"/>
  <c r="M112" i="6" s="1"/>
  <c r="N112" i="6" s="1"/>
  <c r="O112" i="6" s="1"/>
  <c r="P112" i="6" s="1"/>
  <c r="Q112" i="6" s="1"/>
  <c r="R112" i="6" s="1"/>
  <c r="S112" i="6" s="1"/>
  <c r="T112" i="6" s="1"/>
  <c r="AE78" i="6"/>
  <c r="AG78" i="6" s="1"/>
  <c r="AM78" i="6" s="1"/>
  <c r="AA78" i="6"/>
  <c r="AB78" i="6"/>
  <c r="AC78" i="6" s="1"/>
  <c r="AD78" i="6" s="1"/>
  <c r="AB76" i="6"/>
  <c r="AC76" i="6" s="1"/>
  <c r="AD76" i="6" s="1"/>
  <c r="AA76" i="6"/>
  <c r="AE76" i="6"/>
  <c r="AG76" i="6" s="1"/>
  <c r="AM76" i="6" s="1"/>
  <c r="AB84" i="6"/>
  <c r="AC84" i="6" s="1"/>
  <c r="AD84" i="6" s="1"/>
  <c r="AE84" i="6"/>
  <c r="AG84" i="6" s="1"/>
  <c r="AM84" i="6" s="1"/>
  <c r="AA84" i="6"/>
  <c r="G35" i="6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G82" i="6"/>
  <c r="H82" i="6" s="1"/>
  <c r="I82" i="6" s="1"/>
  <c r="J82" i="6" s="1"/>
  <c r="K82" i="6" s="1"/>
  <c r="L82" i="6" s="1"/>
  <c r="M82" i="6" s="1"/>
  <c r="N82" i="6" s="1"/>
  <c r="O82" i="6" s="1"/>
  <c r="P82" i="6" s="1"/>
  <c r="Q82" i="6" s="1"/>
  <c r="R82" i="6" s="1"/>
  <c r="S82" i="6" s="1"/>
  <c r="T82" i="6" s="1"/>
  <c r="Z101" i="6"/>
  <c r="Z111" i="6"/>
  <c r="Z112" i="6"/>
  <c r="G100" i="6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G104" i="6"/>
  <c r="H104" i="6" s="1"/>
  <c r="I104" i="6" s="1"/>
  <c r="J104" i="6" s="1"/>
  <c r="K104" i="6" s="1"/>
  <c r="L104" i="6" s="1"/>
  <c r="M104" i="6" s="1"/>
  <c r="N104" i="6" s="1"/>
  <c r="O104" i="6" s="1"/>
  <c r="P104" i="6" s="1"/>
  <c r="Q104" i="6" s="1"/>
  <c r="R104" i="6" s="1"/>
  <c r="S104" i="6" s="1"/>
  <c r="T104" i="6" s="1"/>
  <c r="G78" i="6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Z102" i="6"/>
  <c r="G75" i="6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Z70" i="6"/>
  <c r="Z28" i="6"/>
  <c r="G40" i="6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Z32" i="6"/>
  <c r="Z77" i="6"/>
  <c r="X77" i="6"/>
  <c r="G26" i="6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AP44" i="5"/>
  <c r="AP75" i="5"/>
  <c r="AR60" i="5"/>
  <c r="AR42" i="5"/>
  <c r="AS41" i="5" s="1"/>
  <c r="AP100" i="5"/>
  <c r="AR44" i="5"/>
  <c r="AS44" i="5" s="1"/>
  <c r="AP64" i="5"/>
  <c r="AR94" i="5"/>
  <c r="AS94" i="5" s="1"/>
  <c r="AP94" i="5"/>
  <c r="AR50" i="5"/>
  <c r="AR110" i="5"/>
  <c r="AP50" i="5"/>
  <c r="AR49" i="5"/>
  <c r="AR75" i="5"/>
  <c r="AS74" i="5" s="1"/>
  <c r="AP80" i="5"/>
  <c r="AQ39" i="5"/>
  <c r="AS39" i="5" s="1"/>
  <c r="AR69" i="5"/>
  <c r="AS69" i="5" s="1"/>
  <c r="AR89" i="5"/>
  <c r="AQ43" i="5"/>
  <c r="AP43" i="5"/>
  <c r="AQ73" i="5"/>
  <c r="AP73" i="5"/>
  <c r="AQ103" i="5"/>
  <c r="AP103" i="5"/>
  <c r="AQ63" i="5"/>
  <c r="AP63" i="5"/>
  <c r="AQ72" i="5"/>
  <c r="AP72" i="5"/>
  <c r="AQ102" i="5"/>
  <c r="AP102" i="5"/>
  <c r="AQ33" i="5"/>
  <c r="AP33" i="5"/>
  <c r="AQ93" i="5"/>
  <c r="AP93" i="5"/>
  <c r="AR72" i="5"/>
  <c r="AQ92" i="5"/>
  <c r="AP92" i="5"/>
  <c r="AP109" i="5"/>
  <c r="AQ109" i="5"/>
  <c r="AS109" i="5" s="1"/>
  <c r="AQ79" i="5"/>
  <c r="AR59" i="5"/>
  <c r="AQ101" i="5"/>
  <c r="AR101" i="5"/>
  <c r="AQ62" i="5"/>
  <c r="AP62" i="5"/>
  <c r="AQ53" i="5"/>
  <c r="AS53" i="5" s="1"/>
  <c r="AP53" i="5"/>
  <c r="AR93" i="5"/>
  <c r="AQ89" i="5"/>
  <c r="AR64" i="5"/>
  <c r="AS64" i="5" s="1"/>
  <c r="AQ32" i="5"/>
  <c r="AP32" i="5"/>
  <c r="AQ23" i="5"/>
  <c r="AP23" i="5"/>
  <c r="AR102" i="5"/>
  <c r="AR103" i="5"/>
  <c r="AR19" i="5"/>
  <c r="AP24" i="5"/>
  <c r="AQ91" i="5"/>
  <c r="AR91" i="5"/>
  <c r="AQ82" i="5"/>
  <c r="AP82" i="5"/>
  <c r="AP110" i="5"/>
  <c r="AR24" i="5"/>
  <c r="AS24" i="5" s="1"/>
  <c r="AQ31" i="5"/>
  <c r="AR31" i="5"/>
  <c r="AQ61" i="5"/>
  <c r="AR61" i="5"/>
  <c r="AQ22" i="5"/>
  <c r="AP22" i="5"/>
  <c r="AQ52" i="5"/>
  <c r="AP52" i="5"/>
  <c r="AP20" i="5"/>
  <c r="AQ19" i="5"/>
  <c r="AR79" i="5"/>
  <c r="AQ21" i="5"/>
  <c r="AR21" i="5"/>
  <c r="AQ111" i="5"/>
  <c r="AS110" i="5" s="1"/>
  <c r="AR111" i="5"/>
  <c r="AR20" i="5"/>
  <c r="AR32" i="5"/>
  <c r="AP31" i="5"/>
  <c r="AR33" i="5"/>
  <c r="AQ51" i="5"/>
  <c r="AR51" i="5"/>
  <c r="AQ81" i="5"/>
  <c r="AR81" i="5"/>
  <c r="AP27" i="5"/>
  <c r="AQ27" i="5"/>
  <c r="AR27" i="5"/>
  <c r="AP106" i="5"/>
  <c r="AR106" i="5"/>
  <c r="AQ106" i="5"/>
  <c r="AP17" i="5"/>
  <c r="AQ17" i="5"/>
  <c r="AR17" i="5"/>
  <c r="AP18" i="5"/>
  <c r="AQ18" i="5"/>
  <c r="AR18" i="5"/>
  <c r="AP37" i="5"/>
  <c r="AQ37" i="5"/>
  <c r="AR37" i="5"/>
  <c r="AP28" i="5"/>
  <c r="AQ28" i="5"/>
  <c r="AR28" i="5"/>
  <c r="AQ38" i="5"/>
  <c r="AR38" i="5"/>
  <c r="AP38" i="5"/>
  <c r="AR36" i="5"/>
  <c r="AP36" i="5"/>
  <c r="AQ36" i="5"/>
  <c r="AP47" i="5"/>
  <c r="AQ47" i="5"/>
  <c r="AR47" i="5"/>
  <c r="AP48" i="5"/>
  <c r="AQ48" i="5"/>
  <c r="AR48" i="5"/>
  <c r="AP16" i="5"/>
  <c r="AQ16" i="5"/>
  <c r="AR16" i="5"/>
  <c r="AP46" i="5"/>
  <c r="AQ46" i="5"/>
  <c r="AR46" i="5"/>
  <c r="AP57" i="5"/>
  <c r="AQ57" i="5"/>
  <c r="AR57" i="5"/>
  <c r="AP58" i="5"/>
  <c r="AQ58" i="5"/>
  <c r="AR58" i="5"/>
  <c r="AP26" i="5"/>
  <c r="AQ26" i="5"/>
  <c r="AR26" i="5"/>
  <c r="AP56" i="5"/>
  <c r="AQ56" i="5"/>
  <c r="AR56" i="5"/>
  <c r="AP67" i="5"/>
  <c r="AQ67" i="5"/>
  <c r="AR67" i="5"/>
  <c r="AP68" i="5"/>
  <c r="AQ68" i="5"/>
  <c r="AR68" i="5"/>
  <c r="AP66" i="5"/>
  <c r="AR66" i="5"/>
  <c r="AQ66" i="5"/>
  <c r="AP77" i="5"/>
  <c r="AQ77" i="5"/>
  <c r="AR77" i="5"/>
  <c r="AQ78" i="5"/>
  <c r="AR78" i="5"/>
  <c r="AP78" i="5"/>
  <c r="AR76" i="5"/>
  <c r="AP76" i="5"/>
  <c r="AQ76" i="5"/>
  <c r="AP87" i="5"/>
  <c r="AQ87" i="5"/>
  <c r="AR87" i="5"/>
  <c r="AP88" i="5"/>
  <c r="AQ88" i="5"/>
  <c r="AR88" i="5"/>
  <c r="AR86" i="5"/>
  <c r="AP86" i="5"/>
  <c r="AQ86" i="5"/>
  <c r="AP97" i="5"/>
  <c r="AQ97" i="5"/>
  <c r="AR97" i="5"/>
  <c r="AP98" i="5"/>
  <c r="AQ98" i="5"/>
  <c r="AR98" i="5"/>
  <c r="AP96" i="5"/>
  <c r="AR96" i="5"/>
  <c r="AQ96" i="5"/>
  <c r="AP107" i="5"/>
  <c r="AQ107" i="5"/>
  <c r="AR107" i="5"/>
  <c r="AP108" i="5"/>
  <c r="AQ108" i="5"/>
  <c r="AR108" i="5"/>
  <c r="Z102" i="5"/>
  <c r="Z63" i="5"/>
  <c r="I86" i="5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J114" i="5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I114" i="5"/>
  <c r="T39" i="5"/>
  <c r="Z105" i="5"/>
  <c r="T29" i="5"/>
  <c r="I59" i="5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O55" i="5"/>
  <c r="P55" i="5" s="1"/>
  <c r="Q55" i="5" s="1"/>
  <c r="R55" i="5" s="1"/>
  <c r="S55" i="5" s="1"/>
  <c r="I57" i="5"/>
  <c r="J57" i="5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Z21" i="5"/>
  <c r="AA21" i="5" s="1"/>
  <c r="Z100" i="5"/>
  <c r="Z94" i="5"/>
  <c r="Z55" i="5"/>
  <c r="I66" i="5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I109" i="5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5" i="5"/>
  <c r="I77" i="5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I104" i="5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Z81" i="5"/>
  <c r="S44" i="5"/>
  <c r="P44" i="5"/>
  <c r="Q44" i="5" s="1"/>
  <c r="R44" i="5" s="1"/>
  <c r="I44" i="5"/>
  <c r="J44" i="5" s="1"/>
  <c r="K44" i="5" s="1"/>
  <c r="L44" i="5" s="1"/>
  <c r="M44" i="5" s="1"/>
  <c r="N44" i="5" s="1"/>
  <c r="O44" i="5" s="1"/>
  <c r="Z17" i="5"/>
  <c r="K113" i="5"/>
  <c r="L113" i="5" s="1"/>
  <c r="M113" i="5" s="1"/>
  <c r="N113" i="5" s="1"/>
  <c r="O113" i="5" s="1"/>
  <c r="P113" i="5" s="1"/>
  <c r="Q113" i="5" s="1"/>
  <c r="R113" i="5" s="1"/>
  <c r="S113" i="5" s="1"/>
  <c r="T113" i="5" s="1"/>
  <c r="I113" i="5"/>
  <c r="J113" i="5" s="1"/>
  <c r="I87" i="5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V87" i="5" s="1"/>
  <c r="W87" i="5" s="1"/>
  <c r="O85" i="5"/>
  <c r="P85" i="5" s="1"/>
  <c r="Q85" i="5" s="1"/>
  <c r="R85" i="5" s="1"/>
  <c r="S85" i="5" s="1"/>
  <c r="T85" i="5" s="1"/>
  <c r="J25" i="5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G73" i="5"/>
  <c r="T54" i="5"/>
  <c r="U54" i="5" s="1"/>
  <c r="H73" i="5"/>
  <c r="Z35" i="5"/>
  <c r="Z69" i="5"/>
  <c r="I115" i="5"/>
  <c r="J115" i="5"/>
  <c r="K115" i="5"/>
  <c r="L115" i="5" s="1"/>
  <c r="M115" i="5" s="1"/>
  <c r="N115" i="5" s="1"/>
  <c r="O115" i="5" s="1"/>
  <c r="P115" i="5" s="1"/>
  <c r="Q115" i="5" s="1"/>
  <c r="R115" i="5" s="1"/>
  <c r="S115" i="5" s="1"/>
  <c r="T115" i="5" s="1"/>
  <c r="O45" i="5"/>
  <c r="P45" i="5" s="1"/>
  <c r="Q45" i="5" s="1"/>
  <c r="R45" i="5" s="1"/>
  <c r="S45" i="5" s="1"/>
  <c r="T45" i="5" s="1"/>
  <c r="I93" i="5"/>
  <c r="J93" i="5"/>
  <c r="K93" i="5" s="1"/>
  <c r="L93" i="5" s="1"/>
  <c r="M93" i="5" s="1"/>
  <c r="N93" i="5" s="1"/>
  <c r="O93" i="5" s="1"/>
  <c r="P93" i="5" s="1"/>
  <c r="Q93" i="5" s="1"/>
  <c r="R93" i="5" s="1"/>
  <c r="S93" i="5" s="1"/>
  <c r="Z111" i="5"/>
  <c r="T106" i="5"/>
  <c r="V106" i="5" s="1"/>
  <c r="W106" i="5" s="1"/>
  <c r="I106" i="5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Z115" i="5"/>
  <c r="G80" i="5"/>
  <c r="H80" i="5" s="1"/>
  <c r="Z86" i="5"/>
  <c r="K74" i="5"/>
  <c r="L74" i="5" s="1"/>
  <c r="M74" i="5" s="1"/>
  <c r="N74" i="5" s="1"/>
  <c r="O74" i="5" s="1"/>
  <c r="P74" i="5" s="1"/>
  <c r="Q74" i="5" s="1"/>
  <c r="R74" i="5" s="1"/>
  <c r="S74" i="5" s="1"/>
  <c r="T74" i="5" s="1"/>
  <c r="Z75" i="5"/>
  <c r="Z52" i="5"/>
  <c r="AE52" i="5" s="1"/>
  <c r="AG52" i="5" s="1"/>
  <c r="G18" i="5"/>
  <c r="H18" i="5" s="1"/>
  <c r="Z42" i="5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I65" i="5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V65" i="5" s="1"/>
  <c r="W65" i="5" s="1"/>
  <c r="I30" i="5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V30" i="5" s="1"/>
  <c r="W30" i="5" s="1"/>
  <c r="Z70" i="5"/>
  <c r="AE70" i="5" s="1"/>
  <c r="AG70" i="5" s="1"/>
  <c r="Z19" i="5"/>
  <c r="G103" i="5"/>
  <c r="H103" i="5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Z92" i="5"/>
  <c r="Z25" i="5"/>
  <c r="Z77" i="5"/>
  <c r="Z20" i="5"/>
  <c r="Z41" i="5"/>
  <c r="AE41" i="5" s="1"/>
  <c r="AG41" i="5" s="1"/>
  <c r="Z23" i="5"/>
  <c r="AB23" i="5" s="1"/>
  <c r="AC23" i="5" s="1"/>
  <c r="AD23" i="5" s="1"/>
  <c r="Z62" i="5"/>
  <c r="Z101" i="5"/>
  <c r="Z87" i="5"/>
  <c r="Z99" i="5"/>
  <c r="Z56" i="5"/>
  <c r="G88" i="5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Z97" i="5"/>
  <c r="Z67" i="5"/>
  <c r="AB67" i="5" s="1"/>
  <c r="AC67" i="5" s="1"/>
  <c r="AD67" i="5" s="1"/>
  <c r="Z84" i="5"/>
  <c r="AE84" i="5" s="1"/>
  <c r="AG84" i="5" s="1"/>
  <c r="Z82" i="5"/>
  <c r="Z74" i="5"/>
  <c r="Z22" i="5"/>
  <c r="U95" i="5"/>
  <c r="V95" i="5"/>
  <c r="W95" i="5" s="1"/>
  <c r="V66" i="5"/>
  <c r="W66" i="5" s="1"/>
  <c r="U66" i="5"/>
  <c r="U30" i="5"/>
  <c r="V86" i="5"/>
  <c r="W86" i="5" s="1"/>
  <c r="V103" i="5"/>
  <c r="W103" i="5" s="1"/>
  <c r="U103" i="5"/>
  <c r="V39" i="5"/>
  <c r="W39" i="5" s="1"/>
  <c r="U39" i="5"/>
  <c r="U106" i="5"/>
  <c r="V113" i="5"/>
  <c r="W113" i="5" s="1"/>
  <c r="U113" i="5"/>
  <c r="U87" i="5"/>
  <c r="U35" i="5"/>
  <c r="V35" i="5"/>
  <c r="W35" i="5" s="1"/>
  <c r="U96" i="5"/>
  <c r="V96" i="5"/>
  <c r="W96" i="5" s="1"/>
  <c r="V88" i="5"/>
  <c r="W88" i="5" s="1"/>
  <c r="V54" i="5"/>
  <c r="W54" i="5" s="1"/>
  <c r="U59" i="5"/>
  <c r="V59" i="5"/>
  <c r="W59" i="5" s="1"/>
  <c r="V29" i="5"/>
  <c r="W29" i="5" s="1"/>
  <c r="U29" i="5"/>
  <c r="G110" i="5"/>
  <c r="H110" i="5" s="1"/>
  <c r="G91" i="5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AB66" i="5"/>
  <c r="AC66" i="5" s="1"/>
  <c r="AD66" i="5" s="1"/>
  <c r="AA66" i="5"/>
  <c r="AE66" i="5"/>
  <c r="AG66" i="5" s="1"/>
  <c r="G44" i="5"/>
  <c r="H44" i="5" s="1"/>
  <c r="AB30" i="5"/>
  <c r="AC30" i="5" s="1"/>
  <c r="AD30" i="5" s="1"/>
  <c r="AE30" i="5"/>
  <c r="AG30" i="5" s="1"/>
  <c r="AA30" i="5"/>
  <c r="G37" i="5"/>
  <c r="H37" i="5" s="1"/>
  <c r="G19" i="5"/>
  <c r="H19" i="5" s="1"/>
  <c r="Z28" i="5"/>
  <c r="G94" i="5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G115" i="5"/>
  <c r="H115" i="5" s="1"/>
  <c r="G109" i="5"/>
  <c r="H109" i="5" s="1"/>
  <c r="AA62" i="5"/>
  <c r="AB62" i="5"/>
  <c r="AC62" i="5" s="1"/>
  <c r="AD62" i="5" s="1"/>
  <c r="AE62" i="5"/>
  <c r="AG62" i="5" s="1"/>
  <c r="Z57" i="5"/>
  <c r="X57" i="5"/>
  <c r="G45" i="5"/>
  <c r="H45" i="5" s="1"/>
  <c r="I45" i="5" s="1"/>
  <c r="J45" i="5" s="1"/>
  <c r="K45" i="5" s="1"/>
  <c r="L45" i="5" s="1"/>
  <c r="M45" i="5" s="1"/>
  <c r="N45" i="5" s="1"/>
  <c r="X51" i="5"/>
  <c r="Z51" i="5"/>
  <c r="G89" i="5"/>
  <c r="H89" i="5" s="1"/>
  <c r="G83" i="5"/>
  <c r="H83" i="5" s="1"/>
  <c r="G85" i="5"/>
  <c r="H85" i="5" s="1"/>
  <c r="I85" i="5" s="1"/>
  <c r="J85" i="5" s="1"/>
  <c r="K85" i="5" s="1"/>
  <c r="L85" i="5" s="1"/>
  <c r="M85" i="5" s="1"/>
  <c r="N85" i="5" s="1"/>
  <c r="AB71" i="5"/>
  <c r="AC71" i="5" s="1"/>
  <c r="AD71" i="5" s="1"/>
  <c r="AA71" i="5"/>
  <c r="AE71" i="5"/>
  <c r="AG71" i="5" s="1"/>
  <c r="G55" i="5"/>
  <c r="H55" i="5" s="1"/>
  <c r="I55" i="5" s="1"/>
  <c r="J55" i="5" s="1"/>
  <c r="K55" i="5" s="1"/>
  <c r="L55" i="5" s="1"/>
  <c r="M55" i="5" s="1"/>
  <c r="N55" i="5" s="1"/>
  <c r="G74" i="5"/>
  <c r="H74" i="5" s="1"/>
  <c r="I74" i="5" s="1"/>
  <c r="J74" i="5" s="1"/>
  <c r="G77" i="5"/>
  <c r="H77" i="5" s="1"/>
  <c r="AE75" i="5"/>
  <c r="AG75" i="5" s="1"/>
  <c r="AB75" i="5"/>
  <c r="AC75" i="5" s="1"/>
  <c r="AD75" i="5" s="1"/>
  <c r="AA75" i="5"/>
  <c r="AB52" i="5"/>
  <c r="AC52" i="5" s="1"/>
  <c r="AD52" i="5" s="1"/>
  <c r="Z45" i="5"/>
  <c r="Z64" i="5"/>
  <c r="G48" i="5"/>
  <c r="H48" i="5" s="1"/>
  <c r="G46" i="5"/>
  <c r="H46" i="5" s="1"/>
  <c r="Z27" i="5"/>
  <c r="Z38" i="5"/>
  <c r="G25" i="5"/>
  <c r="H25" i="5" s="1"/>
  <c r="I25" i="5" s="1"/>
  <c r="Z32" i="5"/>
  <c r="X32" i="5"/>
  <c r="G16" i="5"/>
  <c r="H16" i="5" s="1"/>
  <c r="G28" i="5"/>
  <c r="H28" i="5" s="1"/>
  <c r="AE25" i="5"/>
  <c r="AG25" i="5" s="1"/>
  <c r="AB25" i="5"/>
  <c r="AC25" i="5" s="1"/>
  <c r="AD25" i="5" s="1"/>
  <c r="AA25" i="5"/>
  <c r="G69" i="5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G47" i="5"/>
  <c r="H47" i="5" s="1"/>
  <c r="AB42" i="5"/>
  <c r="AC42" i="5" s="1"/>
  <c r="AD42" i="5" s="1"/>
  <c r="AE42" i="5"/>
  <c r="AG42" i="5" s="1"/>
  <c r="AA42" i="5"/>
  <c r="G43" i="5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G41" i="5"/>
  <c r="H41" i="5" s="1"/>
  <c r="AB104" i="5"/>
  <c r="AC104" i="5" s="1"/>
  <c r="AD104" i="5" s="1"/>
  <c r="AA104" i="5"/>
  <c r="AE104" i="5"/>
  <c r="AG104" i="5" s="1"/>
  <c r="AA87" i="5"/>
  <c r="AE87" i="5"/>
  <c r="AG87" i="5" s="1"/>
  <c r="AB87" i="5"/>
  <c r="AC87" i="5" s="1"/>
  <c r="AD87" i="5" s="1"/>
  <c r="G68" i="5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Z79" i="5"/>
  <c r="G62" i="5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G49" i="5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Z59" i="5"/>
  <c r="Z113" i="5"/>
  <c r="X113" i="5"/>
  <c r="G72" i="5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AB21" i="5"/>
  <c r="AC21" i="5" s="1"/>
  <c r="AD21" i="5" s="1"/>
  <c r="AE21" i="5"/>
  <c r="AG21" i="5" s="1"/>
  <c r="Z34" i="5"/>
  <c r="X34" i="5"/>
  <c r="AE58" i="5"/>
  <c r="AG58" i="5" s="1"/>
  <c r="AB58" i="5"/>
  <c r="AC58" i="5" s="1"/>
  <c r="AD58" i="5" s="1"/>
  <c r="AA58" i="5"/>
  <c r="AE20" i="5"/>
  <c r="AG20" i="5" s="1"/>
  <c r="AB20" i="5"/>
  <c r="AC20" i="5" s="1"/>
  <c r="AD20" i="5" s="1"/>
  <c r="AA20" i="5"/>
  <c r="Z88" i="5"/>
  <c r="X88" i="5"/>
  <c r="X50" i="5"/>
  <c r="Z50" i="5"/>
  <c r="AB111" i="5"/>
  <c r="AC111" i="5" s="1"/>
  <c r="AD111" i="5" s="1"/>
  <c r="AA111" i="5"/>
  <c r="AE111" i="5"/>
  <c r="AG111" i="5" s="1"/>
  <c r="AB115" i="5"/>
  <c r="AC115" i="5" s="1"/>
  <c r="AD115" i="5" s="1"/>
  <c r="AE115" i="5"/>
  <c r="AG115" i="5" s="1"/>
  <c r="AA115" i="5"/>
  <c r="AE49" i="5"/>
  <c r="AG49" i="5" s="1"/>
  <c r="AB49" i="5"/>
  <c r="AC49" i="5" s="1"/>
  <c r="AD49" i="5" s="1"/>
  <c r="AA49" i="5"/>
  <c r="AB72" i="5"/>
  <c r="AC72" i="5" s="1"/>
  <c r="AD72" i="5" s="1"/>
  <c r="AA72" i="5"/>
  <c r="AE72" i="5"/>
  <c r="AG72" i="5" s="1"/>
  <c r="AE47" i="5"/>
  <c r="AG47" i="5" s="1"/>
  <c r="AB47" i="5"/>
  <c r="AC47" i="5" s="1"/>
  <c r="AD47" i="5" s="1"/>
  <c r="AA47" i="5"/>
  <c r="T111" i="5"/>
  <c r="G111" i="5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AE94" i="5"/>
  <c r="AG94" i="5" s="1"/>
  <c r="AB94" i="5"/>
  <c r="AC94" i="5" s="1"/>
  <c r="AD94" i="5" s="1"/>
  <c r="AA94" i="5"/>
  <c r="H71" i="5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G71" i="5"/>
  <c r="Z96" i="5"/>
  <c r="X96" i="5"/>
  <c r="AA95" i="5"/>
  <c r="AE95" i="5"/>
  <c r="AG95" i="5" s="1"/>
  <c r="AB95" i="5"/>
  <c r="AC95" i="5" s="1"/>
  <c r="AD95" i="5" s="1"/>
  <c r="Z114" i="5"/>
  <c r="AB70" i="5"/>
  <c r="AC70" i="5" s="1"/>
  <c r="AD70" i="5" s="1"/>
  <c r="AA70" i="5"/>
  <c r="AB54" i="5"/>
  <c r="AC54" i="5" s="1"/>
  <c r="AD54" i="5" s="1"/>
  <c r="AA54" i="5"/>
  <c r="AE54" i="5"/>
  <c r="AG54" i="5" s="1"/>
  <c r="AE44" i="5"/>
  <c r="AG44" i="5" s="1"/>
  <c r="AB44" i="5"/>
  <c r="AC44" i="5" s="1"/>
  <c r="AD44" i="5" s="1"/>
  <c r="AA44" i="5"/>
  <c r="G36" i="5"/>
  <c r="H36" i="5" s="1"/>
  <c r="G42" i="5"/>
  <c r="H42" i="5" s="1"/>
  <c r="AE56" i="5"/>
  <c r="AG56" i="5" s="1"/>
  <c r="Z29" i="5"/>
  <c r="X29" i="5"/>
  <c r="G40" i="5"/>
  <c r="H40" i="5" s="1"/>
  <c r="G61" i="5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AB22" i="5"/>
  <c r="AC22" i="5" s="1"/>
  <c r="AD22" i="5" s="1"/>
  <c r="AA22" i="5"/>
  <c r="AE22" i="5"/>
  <c r="AG22" i="5" s="1"/>
  <c r="G17" i="5"/>
  <c r="H17" i="5" s="1"/>
  <c r="G33" i="5"/>
  <c r="H33" i="5" s="1"/>
  <c r="AB99" i="5"/>
  <c r="AC99" i="5" s="1"/>
  <c r="AD99" i="5" s="1"/>
  <c r="AA99" i="5"/>
  <c r="AE99" i="5"/>
  <c r="AG99" i="5" s="1"/>
  <c r="G70" i="5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Z80" i="5"/>
  <c r="X80" i="5"/>
  <c r="G52" i="5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AA97" i="5"/>
  <c r="AE97" i="5"/>
  <c r="AG97" i="5" s="1"/>
  <c r="AB97" i="5"/>
  <c r="AC97" i="5" s="1"/>
  <c r="AD97" i="5" s="1"/>
  <c r="G78" i="5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G92" i="5"/>
  <c r="H92" i="5" s="1"/>
  <c r="G75" i="5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AB112" i="5"/>
  <c r="AC112" i="5" s="1"/>
  <c r="AD112" i="5" s="1"/>
  <c r="AA112" i="5"/>
  <c r="AE112" i="5"/>
  <c r="AG112" i="5" s="1"/>
  <c r="AB102" i="5"/>
  <c r="AC102" i="5" s="1"/>
  <c r="AD102" i="5" s="1"/>
  <c r="AA102" i="5"/>
  <c r="AE102" i="5"/>
  <c r="AG102" i="5" s="1"/>
  <c r="AA108" i="5"/>
  <c r="AB108" i="5"/>
  <c r="AC108" i="5" s="1"/>
  <c r="AD108" i="5" s="1"/>
  <c r="AE108" i="5"/>
  <c r="AG108" i="5" s="1"/>
  <c r="G90" i="5"/>
  <c r="H90" i="5" s="1"/>
  <c r="G112" i="5"/>
  <c r="H112" i="5" s="1"/>
  <c r="AE100" i="5"/>
  <c r="AG100" i="5" s="1"/>
  <c r="AA100" i="5"/>
  <c r="AB100" i="5"/>
  <c r="AC100" i="5" s="1"/>
  <c r="AD100" i="5" s="1"/>
  <c r="G82" i="5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G108" i="5"/>
  <c r="H108" i="5" s="1"/>
  <c r="Z98" i="5"/>
  <c r="AB86" i="5"/>
  <c r="AC86" i="5" s="1"/>
  <c r="AD86" i="5" s="1"/>
  <c r="AA86" i="5"/>
  <c r="AE86" i="5"/>
  <c r="AG86" i="5" s="1"/>
  <c r="G76" i="5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AE63" i="5"/>
  <c r="AG63" i="5" s="1"/>
  <c r="AA63" i="5"/>
  <c r="AB63" i="5"/>
  <c r="AC63" i="5" s="1"/>
  <c r="AD63" i="5" s="1"/>
  <c r="AA68" i="5"/>
  <c r="AE68" i="5"/>
  <c r="AG68" i="5" s="1"/>
  <c r="AB68" i="5"/>
  <c r="AC68" i="5" s="1"/>
  <c r="AD68" i="5" s="1"/>
  <c r="G79" i="5"/>
  <c r="H79" i="5" s="1"/>
  <c r="G50" i="5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/>
  <c r="Z39" i="5"/>
  <c r="Z43" i="5"/>
  <c r="G31" i="5"/>
  <c r="H31" i="5" s="1"/>
  <c r="G53" i="5"/>
  <c r="H53" i="5" s="1"/>
  <c r="Z40" i="5"/>
  <c r="Z61" i="5"/>
  <c r="G26" i="5"/>
  <c r="H26" i="5" s="1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G24" i="5"/>
  <c r="H24" i="5" s="1"/>
  <c r="Z16" i="5"/>
  <c r="X16" i="5"/>
  <c r="Z33" i="5"/>
  <c r="G20" i="5"/>
  <c r="H20" i="5" s="1"/>
  <c r="AE77" i="5"/>
  <c r="AG77" i="5" s="1"/>
  <c r="AB77" i="5"/>
  <c r="AC77" i="5" s="1"/>
  <c r="AD77" i="5" s="1"/>
  <c r="AA77" i="5"/>
  <c r="AA105" i="5"/>
  <c r="AB105" i="5"/>
  <c r="AC105" i="5" s="1"/>
  <c r="AD105" i="5" s="1"/>
  <c r="AE105" i="5"/>
  <c r="AG105" i="5" s="1"/>
  <c r="G63" i="5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G64" i="5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G34" i="5"/>
  <c r="H34" i="5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G97" i="5"/>
  <c r="H97" i="5" s="1"/>
  <c r="Z107" i="5"/>
  <c r="G100" i="5"/>
  <c r="H100" i="5" s="1"/>
  <c r="G102" i="5"/>
  <c r="H102" i="5" s="1"/>
  <c r="AB82" i="5"/>
  <c r="AC82" i="5" s="1"/>
  <c r="AD82" i="5" s="1"/>
  <c r="AA82" i="5"/>
  <c r="AE82" i="5"/>
  <c r="AG82" i="5" s="1"/>
  <c r="Z83" i="5"/>
  <c r="G98" i="5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G32" i="5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G56" i="5"/>
  <c r="H56" i="5" s="1"/>
  <c r="G58" i="5"/>
  <c r="H58" i="5" s="1"/>
  <c r="AB36" i="5"/>
  <c r="AC36" i="5" s="1"/>
  <c r="AD36" i="5" s="1"/>
  <c r="AE36" i="5"/>
  <c r="AG36" i="5" s="1"/>
  <c r="AA36" i="5"/>
  <c r="Z37" i="5"/>
  <c r="Z24" i="5"/>
  <c r="Z18" i="5"/>
  <c r="X18" i="5"/>
  <c r="X93" i="5"/>
  <c r="Z93" i="5"/>
  <c r="Z73" i="5"/>
  <c r="X73" i="5"/>
  <c r="G93" i="5"/>
  <c r="H93" i="5" s="1"/>
  <c r="AB89" i="5"/>
  <c r="AC89" i="5" s="1"/>
  <c r="AD89" i="5" s="1"/>
  <c r="AA89" i="5"/>
  <c r="AE89" i="5"/>
  <c r="AG89" i="5" s="1"/>
  <c r="AB91" i="5"/>
  <c r="AC91" i="5" s="1"/>
  <c r="AD91" i="5" s="1"/>
  <c r="AA91" i="5"/>
  <c r="AE91" i="5"/>
  <c r="AG91" i="5" s="1"/>
  <c r="G51" i="5"/>
  <c r="H51" i="5" s="1"/>
  <c r="AE17" i="5"/>
  <c r="AG17" i="5" s="1"/>
  <c r="AB17" i="5"/>
  <c r="AC17" i="5" s="1"/>
  <c r="AD17" i="5" s="1"/>
  <c r="AA17" i="5"/>
  <c r="G107" i="5"/>
  <c r="H107" i="5"/>
  <c r="AA85" i="5"/>
  <c r="AE85" i="5"/>
  <c r="AG85" i="5" s="1"/>
  <c r="AB85" i="5"/>
  <c r="AC85" i="5" s="1"/>
  <c r="AD85" i="5" s="1"/>
  <c r="Z76" i="5"/>
  <c r="AB84" i="5"/>
  <c r="AC84" i="5" s="1"/>
  <c r="AD84" i="5" s="1"/>
  <c r="AA84" i="5"/>
  <c r="X26" i="5"/>
  <c r="Z26" i="5"/>
  <c r="G23" i="5"/>
  <c r="H23" i="5" s="1"/>
  <c r="Z103" i="5"/>
  <c r="X103" i="5"/>
  <c r="G60" i="5"/>
  <c r="H60" i="5" s="1"/>
  <c r="AB53" i="5"/>
  <c r="AC53" i="5" s="1"/>
  <c r="AD53" i="5" s="1"/>
  <c r="AA53" i="5"/>
  <c r="AE53" i="5"/>
  <c r="AG53" i="5" s="1"/>
  <c r="AE31" i="5"/>
  <c r="AG31" i="5" s="1"/>
  <c r="AA31" i="5"/>
  <c r="AB31" i="5"/>
  <c r="AC31" i="5" s="1"/>
  <c r="AD31" i="5" s="1"/>
  <c r="AE55" i="5"/>
  <c r="AG55" i="5" s="1"/>
  <c r="AB55" i="5"/>
  <c r="AC55" i="5" s="1"/>
  <c r="AD55" i="5" s="1"/>
  <c r="AA55" i="5"/>
  <c r="AE35" i="5"/>
  <c r="AG35" i="5" s="1"/>
  <c r="AB35" i="5"/>
  <c r="AC35" i="5" s="1"/>
  <c r="AD35" i="5" s="1"/>
  <c r="AA35" i="5"/>
  <c r="G99" i="5"/>
  <c r="H99" i="5" s="1"/>
  <c r="Z90" i="5"/>
  <c r="H101" i="5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G101" i="5"/>
  <c r="Z110" i="5"/>
  <c r="AB78" i="5"/>
  <c r="AC78" i="5" s="1"/>
  <c r="AD78" i="5" s="1"/>
  <c r="AE78" i="5"/>
  <c r="AG78" i="5" s="1"/>
  <c r="AA78" i="5"/>
  <c r="AB109" i="5"/>
  <c r="AC109" i="5" s="1"/>
  <c r="AD109" i="5" s="1"/>
  <c r="AA109" i="5"/>
  <c r="AE109" i="5"/>
  <c r="AG109" i="5" s="1"/>
  <c r="G84" i="5"/>
  <c r="H84" i="5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G67" i="5"/>
  <c r="H67" i="5" s="1"/>
  <c r="AE69" i="5"/>
  <c r="AG69" i="5" s="1"/>
  <c r="AA69" i="5"/>
  <c r="AB69" i="5"/>
  <c r="AC69" i="5" s="1"/>
  <c r="AD69" i="5" s="1"/>
  <c r="AB81" i="5"/>
  <c r="AC81" i="5" s="1"/>
  <c r="AD81" i="5" s="1"/>
  <c r="AA81" i="5"/>
  <c r="AE81" i="5"/>
  <c r="AG81" i="5" s="1"/>
  <c r="G81" i="5"/>
  <c r="H81" i="5" s="1"/>
  <c r="Z106" i="5"/>
  <c r="X106" i="5"/>
  <c r="G21" i="5"/>
  <c r="H21" i="5" s="1"/>
  <c r="Z60" i="5"/>
  <c r="Z48" i="5"/>
  <c r="Z65" i="5"/>
  <c r="Z46" i="5"/>
  <c r="G38" i="5"/>
  <c r="H38" i="5" s="1"/>
  <c r="Y16" i="3"/>
  <c r="Y24" i="3"/>
  <c r="Y110" i="3"/>
  <c r="Y100" i="3"/>
  <c r="Y90" i="3"/>
  <c r="Y80" i="3"/>
  <c r="Y79" i="3"/>
  <c r="Y91" i="3"/>
  <c r="Y89" i="3"/>
  <c r="Y55" i="3"/>
  <c r="Y108" i="3"/>
  <c r="Y98" i="3"/>
  <c r="Y88" i="3"/>
  <c r="Y78" i="3"/>
  <c r="Y77" i="3"/>
  <c r="Y93" i="3"/>
  <c r="Y92" i="3"/>
  <c r="Y46" i="3"/>
  <c r="Y75" i="3"/>
  <c r="Y107" i="3"/>
  <c r="Y87" i="3"/>
  <c r="Y96" i="3"/>
  <c r="Y106" i="3"/>
  <c r="Y86" i="3"/>
  <c r="Y76" i="3"/>
  <c r="Y115" i="3"/>
  <c r="Y105" i="3"/>
  <c r="Y95" i="3"/>
  <c r="Y85" i="3"/>
  <c r="Y97" i="3"/>
  <c r="Y114" i="3"/>
  <c r="Y27" i="3"/>
  <c r="Y37" i="3"/>
  <c r="Y28" i="3"/>
  <c r="Y38" i="3"/>
  <c r="Y29" i="3"/>
  <c r="Y39" i="3"/>
  <c r="Y30" i="3"/>
  <c r="Y40" i="3"/>
  <c r="Y31" i="3"/>
  <c r="Y41" i="3"/>
  <c r="Y32" i="3"/>
  <c r="Y42" i="3"/>
  <c r="Y45" i="3"/>
  <c r="Y33" i="3"/>
  <c r="Y43" i="3"/>
  <c r="Y35" i="3"/>
  <c r="Y34" i="3"/>
  <c r="Y44" i="3"/>
  <c r="Y36" i="3"/>
  <c r="Y26" i="3"/>
  <c r="Y57" i="3"/>
  <c r="Y58" i="3"/>
  <c r="Y59" i="3"/>
  <c r="Y60" i="3"/>
  <c r="Y61" i="3"/>
  <c r="Y62" i="3"/>
  <c r="Y63" i="3"/>
  <c r="Y64" i="3"/>
  <c r="Y65" i="3"/>
  <c r="Y56" i="3"/>
  <c r="Y25" i="3"/>
  <c r="Y66" i="3"/>
  <c r="Y23" i="3"/>
  <c r="Y54" i="3"/>
  <c r="Y74" i="3"/>
  <c r="Y22" i="3"/>
  <c r="Y53" i="3"/>
  <c r="Y73" i="3"/>
  <c r="Y21" i="3"/>
  <c r="Y52" i="3"/>
  <c r="Y72" i="3"/>
  <c r="Y20" i="3"/>
  <c r="Y51" i="3"/>
  <c r="Y71" i="3"/>
  <c r="Y19" i="3"/>
  <c r="Y50" i="3"/>
  <c r="Y70" i="3"/>
  <c r="Y18" i="3"/>
  <c r="Y49" i="3"/>
  <c r="Y69" i="3"/>
  <c r="Y17" i="3"/>
  <c r="Y48" i="3"/>
  <c r="Y68" i="3"/>
  <c r="Y15" i="3"/>
  <c r="CU16" i="17" l="1"/>
  <c r="BD17" i="17"/>
  <c r="CJ19" i="17"/>
  <c r="CK19" i="17" s="1"/>
  <c r="CL19" i="17" s="1"/>
  <c r="AX17" i="17"/>
  <c r="AA20" i="17"/>
  <c r="AG20" i="17" s="1"/>
  <c r="BG17" i="17"/>
  <c r="BH17" i="17" s="1"/>
  <c r="BI17" i="17" s="1"/>
  <c r="BK17" i="17" s="1"/>
  <c r="CU17" i="17"/>
  <c r="BG18" i="17"/>
  <c r="BH18" i="17" s="1"/>
  <c r="BA18" i="17"/>
  <c r="BB18" i="17" s="1"/>
  <c r="AI19" i="17"/>
  <c r="AW19" i="17" s="1"/>
  <c r="BG19" i="17" s="1"/>
  <c r="BH19" i="17" s="1"/>
  <c r="CH149" i="21"/>
  <c r="CG149" i="21"/>
  <c r="AT151" i="21"/>
  <c r="A152" i="21"/>
  <c r="BT150" i="21"/>
  <c r="BU150" i="21" s="1"/>
  <c r="CA150" i="21"/>
  <c r="CB150" i="21" s="1"/>
  <c r="BR150" i="21"/>
  <c r="BS150" i="21" s="1"/>
  <c r="CD150" i="21" s="1"/>
  <c r="CE150" i="21" s="1"/>
  <c r="CF150" i="21" s="1"/>
  <c r="BX150" i="21"/>
  <c r="BY150" i="21" s="1"/>
  <c r="CH148" i="21"/>
  <c r="CG148" i="21"/>
  <c r="CD148" i="20"/>
  <c r="CE148" i="20" s="1"/>
  <c r="CF148" i="20" s="1"/>
  <c r="AT150" i="20"/>
  <c r="A151" i="20"/>
  <c r="CA149" i="20"/>
  <c r="CB149" i="20" s="1"/>
  <c r="BR149" i="20"/>
  <c r="BS149" i="20" s="1"/>
  <c r="CD149" i="20" s="1"/>
  <c r="CE149" i="20" s="1"/>
  <c r="CF149" i="20" s="1"/>
  <c r="BT149" i="20"/>
  <c r="BU149" i="20" s="1"/>
  <c r="BX149" i="20"/>
  <c r="BY149" i="20" s="1"/>
  <c r="CH147" i="20"/>
  <c r="CG147" i="20"/>
  <c r="CD20" i="17"/>
  <c r="CE20" i="17" s="1"/>
  <c r="CF20" i="17" s="1"/>
  <c r="CG20" i="17" s="1"/>
  <c r="CH20" i="17" s="1"/>
  <c r="CL18" i="17"/>
  <c r="CU18" i="17"/>
  <c r="BT22" i="17"/>
  <c r="BS22" i="17"/>
  <c r="CA22" i="17"/>
  <c r="CB22" i="17" s="1"/>
  <c r="BX22" i="17"/>
  <c r="BY22" i="17" s="1"/>
  <c r="CD21" i="17"/>
  <c r="CE21" i="17" s="1"/>
  <c r="AU22" i="17"/>
  <c r="AX18" i="17"/>
  <c r="BD18" i="17"/>
  <c r="AT23" i="17"/>
  <c r="AZ23" i="17"/>
  <c r="AR16" i="17"/>
  <c r="V23" i="17"/>
  <c r="L23" i="17"/>
  <c r="B23" i="17"/>
  <c r="A24" i="17"/>
  <c r="BF24" i="17" s="1"/>
  <c r="S21" i="17"/>
  <c r="R21" i="17"/>
  <c r="P21" i="17"/>
  <c r="AK19" i="17"/>
  <c r="E22" i="17"/>
  <c r="D22" i="17"/>
  <c r="J22" i="17" s="1"/>
  <c r="Y22" i="17"/>
  <c r="X22" i="17"/>
  <c r="AD22" i="17" s="1"/>
  <c r="AC21" i="17"/>
  <c r="AB21" i="17"/>
  <c r="Z21" i="17"/>
  <c r="I21" i="17"/>
  <c r="H21" i="17"/>
  <c r="F21" i="17"/>
  <c r="O22" i="17"/>
  <c r="N22" i="17"/>
  <c r="T22" i="17" s="1"/>
  <c r="U21" i="17"/>
  <c r="Q21" i="17"/>
  <c r="AE21" i="17"/>
  <c r="AA21" i="17"/>
  <c r="K21" i="17"/>
  <c r="G21" i="17"/>
  <c r="AJ18" i="17"/>
  <c r="AQ18" i="17"/>
  <c r="AS90" i="5"/>
  <c r="AS89" i="5"/>
  <c r="AS43" i="5"/>
  <c r="AS98" i="5"/>
  <c r="AS20" i="5"/>
  <c r="AS57" i="5"/>
  <c r="AS17" i="5"/>
  <c r="AS31" i="5"/>
  <c r="AS87" i="5"/>
  <c r="AS63" i="5"/>
  <c r="AS66" i="5"/>
  <c r="AS19" i="5"/>
  <c r="AS76" i="5"/>
  <c r="AS93" i="5"/>
  <c r="AS103" i="5"/>
  <c r="AS49" i="5"/>
  <c r="AS80" i="5"/>
  <c r="AS95" i="5"/>
  <c r="AS26" i="5"/>
  <c r="AS36" i="5"/>
  <c r="AS37" i="5"/>
  <c r="AS52" i="5"/>
  <c r="AS82" i="5"/>
  <c r="AS59" i="5"/>
  <c r="AS73" i="5"/>
  <c r="AS65" i="5"/>
  <c r="AS97" i="5"/>
  <c r="AS28" i="5"/>
  <c r="AS62" i="5"/>
  <c r="AS107" i="5"/>
  <c r="AS47" i="5"/>
  <c r="AS23" i="5"/>
  <c r="AS35" i="5"/>
  <c r="AS56" i="5"/>
  <c r="AS86" i="5"/>
  <c r="AS46" i="5"/>
  <c r="AS101" i="5"/>
  <c r="AS25" i="5"/>
  <c r="AS75" i="5"/>
  <c r="AS30" i="5"/>
  <c r="AS51" i="5"/>
  <c r="AS96" i="5"/>
  <c r="AS32" i="5"/>
  <c r="AS33" i="5"/>
  <c r="AS42" i="5"/>
  <c r="AS100" i="5"/>
  <c r="AS68" i="5"/>
  <c r="AS79" i="5"/>
  <c r="AS16" i="5"/>
  <c r="AS27" i="5"/>
  <c r="AS22" i="5"/>
  <c r="AS91" i="5"/>
  <c r="AS102" i="5"/>
  <c r="AS50" i="5"/>
  <c r="AS45" i="5"/>
  <c r="AS85" i="5"/>
  <c r="AS88" i="5"/>
  <c r="AS78" i="5"/>
  <c r="AS58" i="5"/>
  <c r="AS18" i="5"/>
  <c r="AS111" i="5"/>
  <c r="AS67" i="5"/>
  <c r="AS61" i="5"/>
  <c r="AS72" i="5"/>
  <c r="AS15" i="5"/>
  <c r="AS55" i="5"/>
  <c r="AS60" i="5"/>
  <c r="AS108" i="5"/>
  <c r="AS77" i="5"/>
  <c r="AS48" i="5"/>
  <c r="AS38" i="5"/>
  <c r="AS81" i="5"/>
  <c r="AS21" i="5"/>
  <c r="AS92" i="5"/>
  <c r="AS71" i="5"/>
  <c r="N30" i="12"/>
  <c r="O30" i="12" s="1"/>
  <c r="N18" i="12"/>
  <c r="O18" i="12" s="1"/>
  <c r="N88" i="12"/>
  <c r="O88" i="12" s="1"/>
  <c r="N96" i="12"/>
  <c r="O96" i="12" s="1"/>
  <c r="N48" i="12"/>
  <c r="O48" i="12" s="1"/>
  <c r="N91" i="12"/>
  <c r="O91" i="12" s="1"/>
  <c r="N31" i="12"/>
  <c r="O31" i="12" s="1"/>
  <c r="N83" i="12"/>
  <c r="O83" i="12" s="1"/>
  <c r="N53" i="12"/>
  <c r="O53" i="12" s="1"/>
  <c r="N92" i="12"/>
  <c r="O92" i="12" s="1"/>
  <c r="N93" i="12"/>
  <c r="O93" i="12" s="1"/>
  <c r="N39" i="12"/>
  <c r="O39" i="12" s="1"/>
  <c r="N25" i="12"/>
  <c r="O25" i="12" s="1"/>
  <c r="N64" i="12"/>
  <c r="O64" i="12" s="1"/>
  <c r="N21" i="12"/>
  <c r="O21" i="12" s="1"/>
  <c r="N42" i="12"/>
  <c r="O42" i="12" s="1"/>
  <c r="N100" i="12"/>
  <c r="O100" i="12" s="1"/>
  <c r="N35" i="12"/>
  <c r="O35" i="12" s="1"/>
  <c r="N104" i="12"/>
  <c r="O104" i="12" s="1"/>
  <c r="N97" i="12"/>
  <c r="O97" i="12" s="1"/>
  <c r="N89" i="12"/>
  <c r="O89" i="12" s="1"/>
  <c r="N56" i="12"/>
  <c r="O56" i="12" s="1"/>
  <c r="N45" i="12"/>
  <c r="O45" i="12" s="1"/>
  <c r="N103" i="12"/>
  <c r="O103" i="12" s="1"/>
  <c r="N99" i="12"/>
  <c r="O99" i="12" s="1"/>
  <c r="N84" i="12"/>
  <c r="O84" i="12" s="1"/>
  <c r="N72" i="12"/>
  <c r="O72" i="12" s="1"/>
  <c r="N34" i="12"/>
  <c r="O34" i="12" s="1"/>
  <c r="N58" i="12"/>
  <c r="O58" i="12" s="1"/>
  <c r="N19" i="12"/>
  <c r="O19" i="12" s="1"/>
  <c r="N46" i="12"/>
  <c r="O46" i="12" s="1"/>
  <c r="N69" i="12"/>
  <c r="O69" i="12" s="1"/>
  <c r="N59" i="12"/>
  <c r="O59" i="12" s="1"/>
  <c r="N54" i="12"/>
  <c r="O54" i="12" s="1"/>
  <c r="N66" i="12"/>
  <c r="O66" i="12" s="1"/>
  <c r="N75" i="12"/>
  <c r="O75" i="12" s="1"/>
  <c r="N86" i="12"/>
  <c r="O86" i="12" s="1"/>
  <c r="N24" i="12"/>
  <c r="O24" i="12" s="1"/>
  <c r="AB108" i="10"/>
  <c r="AC108" i="10" s="1"/>
  <c r="AD108" i="10" s="1"/>
  <c r="AE108" i="10"/>
  <c r="AG108" i="10" s="1"/>
  <c r="AM108" i="10" s="1"/>
  <c r="AP108" i="10" s="1"/>
  <c r="AW93" i="10"/>
  <c r="AV93" i="10"/>
  <c r="AU93" i="10"/>
  <c r="AX93" i="10" s="1"/>
  <c r="AW89" i="10"/>
  <c r="AV89" i="10"/>
  <c r="AV110" i="10"/>
  <c r="AU110" i="10"/>
  <c r="AX110" i="10" s="1"/>
  <c r="AA108" i="10"/>
  <c r="AV108" i="10"/>
  <c r="AW113" i="10"/>
  <c r="AB114" i="10"/>
  <c r="AC114" i="10" s="1"/>
  <c r="AD114" i="10" s="1"/>
  <c r="AU112" i="10"/>
  <c r="AX112" i="10" s="1"/>
  <c r="AW102" i="10"/>
  <c r="AV113" i="10"/>
  <c r="AV102" i="10"/>
  <c r="AW109" i="10"/>
  <c r="AA109" i="10"/>
  <c r="AV109" i="10"/>
  <c r="AW96" i="10"/>
  <c r="AW107" i="10"/>
  <c r="AB109" i="10"/>
  <c r="AC109" i="10" s="1"/>
  <c r="AD109" i="10" s="1"/>
  <c r="AU109" i="10"/>
  <c r="AX109" i="10" s="1"/>
  <c r="AV96" i="10"/>
  <c r="AV111" i="10"/>
  <c r="AV107" i="10"/>
  <c r="AW114" i="10"/>
  <c r="AU111" i="10"/>
  <c r="AX111" i="10" s="1"/>
  <c r="AU107" i="10"/>
  <c r="AX107" i="10" s="1"/>
  <c r="AW104" i="10"/>
  <c r="AE107" i="10"/>
  <c r="AG107" i="10" s="1"/>
  <c r="AM107" i="10" s="1"/>
  <c r="AP107" i="10" s="1"/>
  <c r="AV114" i="10"/>
  <c r="AW112" i="10"/>
  <c r="AU108" i="10"/>
  <c r="AX108" i="10" s="1"/>
  <c r="AV104" i="10"/>
  <c r="AA114" i="10"/>
  <c r="AA24" i="10"/>
  <c r="AV24" i="10"/>
  <c r="AU24" i="10"/>
  <c r="AX24" i="10" s="1"/>
  <c r="AE23" i="10"/>
  <c r="AG23" i="10" s="1"/>
  <c r="AM23" i="10" s="1"/>
  <c r="AP23" i="10" s="1"/>
  <c r="AB24" i="10"/>
  <c r="AC24" i="10" s="1"/>
  <c r="AD24" i="10" s="1"/>
  <c r="AE24" i="10"/>
  <c r="AG24" i="10" s="1"/>
  <c r="AM24" i="10" s="1"/>
  <c r="AP24" i="10" s="1"/>
  <c r="AA16" i="10"/>
  <c r="AW22" i="10"/>
  <c r="AB16" i="10"/>
  <c r="AC16" i="10" s="1"/>
  <c r="AD16" i="10" s="1"/>
  <c r="AA23" i="10"/>
  <c r="AU22" i="10"/>
  <c r="AX22" i="10" s="1"/>
  <c r="AU17" i="10"/>
  <c r="AX17" i="10" s="1"/>
  <c r="AW17" i="10"/>
  <c r="AU23" i="10"/>
  <c r="AX23" i="10" s="1"/>
  <c r="AW23" i="10"/>
  <c r="AV21" i="10"/>
  <c r="AU21" i="10"/>
  <c r="AX21" i="10" s="1"/>
  <c r="AW21" i="10"/>
  <c r="AV16" i="10"/>
  <c r="AV23" i="10"/>
  <c r="AV20" i="10"/>
  <c r="AW20" i="10"/>
  <c r="AU20" i="10"/>
  <c r="AX20" i="10" s="1"/>
  <c r="AE16" i="10"/>
  <c r="AG16" i="10" s="1"/>
  <c r="AM16" i="10" s="1"/>
  <c r="AP16" i="10" s="1"/>
  <c r="AW16" i="10"/>
  <c r="AU38" i="10"/>
  <c r="AX38" i="10" s="1"/>
  <c r="AW38" i="10"/>
  <c r="AU42" i="10"/>
  <c r="AX42" i="10" s="1"/>
  <c r="AW42" i="10"/>
  <c r="AU28" i="10"/>
  <c r="AX28" i="10" s="1"/>
  <c r="AW28" i="10"/>
  <c r="AU33" i="10"/>
  <c r="AX33" i="10" s="1"/>
  <c r="AW33" i="10"/>
  <c r="AU32" i="10"/>
  <c r="AX32" i="10" s="1"/>
  <c r="AW32" i="10"/>
  <c r="AU41" i="10"/>
  <c r="AX41" i="10" s="1"/>
  <c r="AW41" i="10"/>
  <c r="AU36" i="10"/>
  <c r="AX36" i="10" s="1"/>
  <c r="AW36" i="10"/>
  <c r="AU31" i="10"/>
  <c r="AX31" i="10" s="1"/>
  <c r="AW31" i="10"/>
  <c r="AU26" i="10"/>
  <c r="AX26" i="10" s="1"/>
  <c r="AW26" i="10"/>
  <c r="AW40" i="10"/>
  <c r="AU40" i="10"/>
  <c r="AX40" i="10" s="1"/>
  <c r="AW30" i="10"/>
  <c r="AU30" i="10"/>
  <c r="AX30" i="10" s="1"/>
  <c r="AW37" i="10"/>
  <c r="AU37" i="10"/>
  <c r="AX37" i="10" s="1"/>
  <c r="AU44" i="10"/>
  <c r="AX44" i="10" s="1"/>
  <c r="AW44" i="10"/>
  <c r="AU39" i="10"/>
  <c r="AX39" i="10" s="1"/>
  <c r="AW39" i="10"/>
  <c r="AW27" i="10"/>
  <c r="AU27" i="10"/>
  <c r="AX27" i="10" s="1"/>
  <c r="AU34" i="10"/>
  <c r="AX34" i="10" s="1"/>
  <c r="AW34" i="10"/>
  <c r="AU29" i="10"/>
  <c r="AX29" i="10" s="1"/>
  <c r="AW29" i="10"/>
  <c r="AU25" i="10"/>
  <c r="AX25" i="10" s="1"/>
  <c r="AW25" i="10"/>
  <c r="AU43" i="10"/>
  <c r="AX43" i="10" s="1"/>
  <c r="AW43" i="10"/>
  <c r="AU35" i="10"/>
  <c r="AX35" i="10" s="1"/>
  <c r="AW35" i="10"/>
  <c r="V69" i="10"/>
  <c r="W69" i="10" s="1"/>
  <c r="U69" i="10"/>
  <c r="V30" i="10"/>
  <c r="W30" i="10" s="1"/>
  <c r="U30" i="10"/>
  <c r="V97" i="10"/>
  <c r="W97" i="10" s="1"/>
  <c r="U97" i="10"/>
  <c r="V44" i="10"/>
  <c r="W44" i="10" s="1"/>
  <c r="U44" i="10"/>
  <c r="V54" i="10"/>
  <c r="W54" i="10" s="1"/>
  <c r="U54" i="10"/>
  <c r="V79" i="10"/>
  <c r="W79" i="10" s="1"/>
  <c r="U79" i="10"/>
  <c r="V91" i="10"/>
  <c r="W91" i="10" s="1"/>
  <c r="U91" i="10"/>
  <c r="U113" i="10"/>
  <c r="V113" i="10"/>
  <c r="W113" i="10" s="1"/>
  <c r="V40" i="10"/>
  <c r="W40" i="10" s="1"/>
  <c r="U40" i="10"/>
  <c r="V81" i="10"/>
  <c r="W81" i="10" s="1"/>
  <c r="U81" i="10"/>
  <c r="V101" i="10"/>
  <c r="W101" i="10" s="1"/>
  <c r="U101" i="10"/>
  <c r="V61" i="10"/>
  <c r="W61" i="10" s="1"/>
  <c r="U61" i="10"/>
  <c r="V21" i="10"/>
  <c r="W21" i="10" s="1"/>
  <c r="U21" i="10"/>
  <c r="V84" i="10"/>
  <c r="W84" i="10" s="1"/>
  <c r="U84" i="10"/>
  <c r="V103" i="10"/>
  <c r="W103" i="10" s="1"/>
  <c r="U103" i="10"/>
  <c r="V64" i="10"/>
  <c r="W64" i="10" s="1"/>
  <c r="U64" i="10"/>
  <c r="V75" i="10"/>
  <c r="W75" i="10" s="1"/>
  <c r="U75" i="10"/>
  <c r="U36" i="10"/>
  <c r="V36" i="10"/>
  <c r="W36" i="10" s="1"/>
  <c r="V63" i="10"/>
  <c r="W63" i="10" s="1"/>
  <c r="U63" i="10"/>
  <c r="U71" i="10"/>
  <c r="V71" i="10"/>
  <c r="W71" i="10" s="1"/>
  <c r="V110" i="10"/>
  <c r="W110" i="10" s="1"/>
  <c r="U110" i="10"/>
  <c r="U58" i="10"/>
  <c r="V58" i="10"/>
  <c r="W58" i="10" s="1"/>
  <c r="U95" i="10"/>
  <c r="V95" i="10"/>
  <c r="W95" i="10" s="1"/>
  <c r="U102" i="10"/>
  <c r="V102" i="10"/>
  <c r="W102" i="10" s="1"/>
  <c r="V98" i="10"/>
  <c r="W98" i="10" s="1"/>
  <c r="U98" i="10"/>
  <c r="V100" i="10"/>
  <c r="W100" i="10" s="1"/>
  <c r="U100" i="10"/>
  <c r="V68" i="10"/>
  <c r="W68" i="10" s="1"/>
  <c r="U68" i="10"/>
  <c r="V38" i="10"/>
  <c r="W38" i="10" s="1"/>
  <c r="U38" i="10"/>
  <c r="V42" i="10"/>
  <c r="W42" i="10" s="1"/>
  <c r="U42" i="10"/>
  <c r="V48" i="10"/>
  <c r="W48" i="10" s="1"/>
  <c r="U48" i="10"/>
  <c r="V76" i="10"/>
  <c r="W76" i="10" s="1"/>
  <c r="U76" i="10"/>
  <c r="V33" i="10"/>
  <c r="W33" i="10" s="1"/>
  <c r="U33" i="10"/>
  <c r="V32" i="10"/>
  <c r="W32" i="10" s="1"/>
  <c r="U32" i="10"/>
  <c r="V31" i="10"/>
  <c r="W31" i="10" s="1"/>
  <c r="U31" i="10"/>
  <c r="U114" i="10"/>
  <c r="V114" i="10"/>
  <c r="W114" i="10" s="1"/>
  <c r="V17" i="10"/>
  <c r="W17" i="10" s="1"/>
  <c r="U17" i="10"/>
  <c r="U85" i="10"/>
  <c r="V85" i="10"/>
  <c r="W85" i="10" s="1"/>
  <c r="U104" i="10"/>
  <c r="V104" i="10"/>
  <c r="W104" i="10" s="1"/>
  <c r="V51" i="10"/>
  <c r="W51" i="10" s="1"/>
  <c r="U51" i="10"/>
  <c r="V25" i="10"/>
  <c r="W25" i="10" s="1"/>
  <c r="U25" i="10"/>
  <c r="U41" i="10"/>
  <c r="V41" i="10"/>
  <c r="W41" i="10" s="1"/>
  <c r="U20" i="10"/>
  <c r="V20" i="10"/>
  <c r="W20" i="10" s="1"/>
  <c r="V62" i="10"/>
  <c r="W62" i="10" s="1"/>
  <c r="U62" i="10"/>
  <c r="V105" i="10"/>
  <c r="W105" i="10" s="1"/>
  <c r="U105" i="10"/>
  <c r="U115" i="10"/>
  <c r="V115" i="10"/>
  <c r="W115" i="10" s="1"/>
  <c r="V72" i="10"/>
  <c r="W72" i="10" s="1"/>
  <c r="U72" i="10"/>
  <c r="V37" i="10"/>
  <c r="W37" i="10" s="1"/>
  <c r="U37" i="10"/>
  <c r="U90" i="10"/>
  <c r="V90" i="10"/>
  <c r="W90" i="10" s="1"/>
  <c r="V109" i="10"/>
  <c r="W109" i="10" s="1"/>
  <c r="U109" i="10"/>
  <c r="U26" i="10"/>
  <c r="V26" i="10"/>
  <c r="W26" i="10" s="1"/>
  <c r="V39" i="10"/>
  <c r="W39" i="10" s="1"/>
  <c r="U39" i="10"/>
  <c r="U82" i="10"/>
  <c r="V82" i="10"/>
  <c r="W82" i="10" s="1"/>
  <c r="V96" i="10"/>
  <c r="W96" i="10" s="1"/>
  <c r="U96" i="10"/>
  <c r="U80" i="10"/>
  <c r="V80" i="10"/>
  <c r="W80" i="10" s="1"/>
  <c r="V27" i="10"/>
  <c r="W27" i="10" s="1"/>
  <c r="U27" i="10"/>
  <c r="U28" i="10"/>
  <c r="V28" i="10"/>
  <c r="W28" i="10" s="1"/>
  <c r="V77" i="10"/>
  <c r="W77" i="10" s="1"/>
  <c r="U77" i="10"/>
  <c r="V78" i="10"/>
  <c r="W78" i="10" s="1"/>
  <c r="U78" i="10"/>
  <c r="V29" i="10"/>
  <c r="W29" i="10" s="1"/>
  <c r="U29" i="10"/>
  <c r="V94" i="10"/>
  <c r="W94" i="10" s="1"/>
  <c r="U94" i="10"/>
  <c r="V53" i="10"/>
  <c r="W53" i="10" s="1"/>
  <c r="U53" i="10"/>
  <c r="V73" i="10"/>
  <c r="W73" i="10" s="1"/>
  <c r="U73" i="10"/>
  <c r="V88" i="10"/>
  <c r="W88" i="10" s="1"/>
  <c r="U88" i="10"/>
  <c r="V92" i="10"/>
  <c r="W92" i="10" s="1"/>
  <c r="U92" i="10"/>
  <c r="V43" i="10"/>
  <c r="W43" i="10" s="1"/>
  <c r="U43" i="10"/>
  <c r="AE54" i="10"/>
  <c r="AG54" i="10" s="1"/>
  <c r="AM54" i="10" s="1"/>
  <c r="AP54" i="10" s="1"/>
  <c r="BF24" i="10" s="1"/>
  <c r="AB54" i="10"/>
  <c r="AC54" i="10" s="1"/>
  <c r="AD54" i="10" s="1"/>
  <c r="AA54" i="10"/>
  <c r="AE42" i="10"/>
  <c r="AG42" i="10" s="1"/>
  <c r="AM42" i="10" s="1"/>
  <c r="AP42" i="10" s="1"/>
  <c r="AB42" i="10"/>
  <c r="AC42" i="10" s="1"/>
  <c r="AD42" i="10" s="1"/>
  <c r="AA42" i="10"/>
  <c r="V93" i="10"/>
  <c r="W93" i="10" s="1"/>
  <c r="U93" i="10"/>
  <c r="V111" i="10"/>
  <c r="W111" i="10" s="1"/>
  <c r="U111" i="10"/>
  <c r="V46" i="10"/>
  <c r="W46" i="10" s="1"/>
  <c r="U46" i="10"/>
  <c r="V106" i="10"/>
  <c r="W106" i="10" s="1"/>
  <c r="U106" i="10"/>
  <c r="V87" i="10"/>
  <c r="W87" i="10" s="1"/>
  <c r="U87" i="10"/>
  <c r="AE27" i="10"/>
  <c r="AG27" i="10" s="1"/>
  <c r="AM27" i="10" s="1"/>
  <c r="AP27" i="10" s="1"/>
  <c r="AB27" i="10"/>
  <c r="AC27" i="10" s="1"/>
  <c r="AD27" i="10" s="1"/>
  <c r="AA27" i="10"/>
  <c r="AB57" i="10"/>
  <c r="AC57" i="10" s="1"/>
  <c r="AD57" i="10" s="1"/>
  <c r="AA57" i="10"/>
  <c r="AE57" i="10"/>
  <c r="AG57" i="10" s="1"/>
  <c r="AM57" i="10" s="1"/>
  <c r="AP57" i="10" s="1"/>
  <c r="AB29" i="10"/>
  <c r="AC29" i="10" s="1"/>
  <c r="AD29" i="10" s="1"/>
  <c r="AA29" i="10"/>
  <c r="AE29" i="10"/>
  <c r="AG29" i="10" s="1"/>
  <c r="AM29" i="10" s="1"/>
  <c r="AP29" i="10" s="1"/>
  <c r="AE28" i="10"/>
  <c r="AG28" i="10" s="1"/>
  <c r="AM28" i="10" s="1"/>
  <c r="AP28" i="10" s="1"/>
  <c r="AB28" i="10"/>
  <c r="AC28" i="10" s="1"/>
  <c r="AD28" i="10" s="1"/>
  <c r="AA28" i="10"/>
  <c r="AE113" i="10"/>
  <c r="AG113" i="10" s="1"/>
  <c r="AM113" i="10" s="1"/>
  <c r="AP113" i="10" s="1"/>
  <c r="AA113" i="10"/>
  <c r="AB113" i="10"/>
  <c r="AC113" i="10" s="1"/>
  <c r="AD113" i="10" s="1"/>
  <c r="V107" i="10"/>
  <c r="W107" i="10" s="1"/>
  <c r="U107" i="10"/>
  <c r="V70" i="10"/>
  <c r="W70" i="10" s="1"/>
  <c r="U70" i="10"/>
  <c r="AB55" i="10"/>
  <c r="AC55" i="10" s="1"/>
  <c r="AD55" i="10" s="1"/>
  <c r="AA55" i="10"/>
  <c r="AE55" i="10"/>
  <c r="AG55" i="10" s="1"/>
  <c r="AM55" i="10" s="1"/>
  <c r="AP55" i="10" s="1"/>
  <c r="BF26" i="10" s="1"/>
  <c r="U34" i="10"/>
  <c r="V34" i="10"/>
  <c r="W34" i="10" s="1"/>
  <c r="AB60" i="10"/>
  <c r="AC60" i="10" s="1"/>
  <c r="AD60" i="10" s="1"/>
  <c r="AE60" i="10"/>
  <c r="AG60" i="10" s="1"/>
  <c r="AM60" i="10" s="1"/>
  <c r="AP60" i="10" s="1"/>
  <c r="AA60" i="10"/>
  <c r="V50" i="10"/>
  <c r="W50" i="10" s="1"/>
  <c r="U50" i="10"/>
  <c r="AE21" i="10"/>
  <c r="AG21" i="10" s="1"/>
  <c r="AM21" i="10" s="1"/>
  <c r="AP21" i="10" s="1"/>
  <c r="AB21" i="10"/>
  <c r="AC21" i="10" s="1"/>
  <c r="AD21" i="10" s="1"/>
  <c r="AA21" i="10"/>
  <c r="AE59" i="10"/>
  <c r="AG59" i="10" s="1"/>
  <c r="AM59" i="10" s="1"/>
  <c r="AP59" i="10" s="1"/>
  <c r="AB59" i="10"/>
  <c r="AC59" i="10" s="1"/>
  <c r="AD59" i="10" s="1"/>
  <c r="AA59" i="10"/>
  <c r="AA45" i="10"/>
  <c r="AE45" i="10"/>
  <c r="AG45" i="10" s="1"/>
  <c r="AM45" i="10" s="1"/>
  <c r="AP45" i="10" s="1"/>
  <c r="BF21" i="10" s="1"/>
  <c r="AB45" i="10"/>
  <c r="AC45" i="10" s="1"/>
  <c r="AD45" i="10" s="1"/>
  <c r="AB44" i="10"/>
  <c r="AC44" i="10" s="1"/>
  <c r="AD44" i="10" s="1"/>
  <c r="AE44" i="10"/>
  <c r="AG44" i="10" s="1"/>
  <c r="AM44" i="10" s="1"/>
  <c r="AP44" i="10" s="1"/>
  <c r="AA44" i="10"/>
  <c r="V24" i="10"/>
  <c r="W24" i="10" s="1"/>
  <c r="U24" i="10"/>
  <c r="V60" i="10"/>
  <c r="W60" i="10" s="1"/>
  <c r="U60" i="10"/>
  <c r="AE111" i="10"/>
  <c r="AG111" i="10" s="1"/>
  <c r="AM111" i="10" s="1"/>
  <c r="AP111" i="10" s="1"/>
  <c r="AB111" i="10"/>
  <c r="AC111" i="10" s="1"/>
  <c r="AD111" i="10" s="1"/>
  <c r="AA111" i="10"/>
  <c r="U59" i="10"/>
  <c r="V59" i="10"/>
  <c r="W59" i="10" s="1"/>
  <c r="U108" i="10"/>
  <c r="V108" i="10"/>
  <c r="W108" i="10" s="1"/>
  <c r="U23" i="10"/>
  <c r="V23" i="10"/>
  <c r="W23" i="10" s="1"/>
  <c r="V47" i="10"/>
  <c r="W47" i="10" s="1"/>
  <c r="U47" i="10"/>
  <c r="AE112" i="10"/>
  <c r="AG112" i="10" s="1"/>
  <c r="AM112" i="10" s="1"/>
  <c r="AP112" i="10" s="1"/>
  <c r="BF39" i="10" s="1"/>
  <c r="AB112" i="10"/>
  <c r="AC112" i="10" s="1"/>
  <c r="AD112" i="10" s="1"/>
  <c r="AA112" i="10"/>
  <c r="AE17" i="10"/>
  <c r="AG17" i="10" s="1"/>
  <c r="AM17" i="10" s="1"/>
  <c r="AP17" i="10" s="1"/>
  <c r="AB17" i="10"/>
  <c r="AC17" i="10" s="1"/>
  <c r="AD17" i="10" s="1"/>
  <c r="AA17" i="10"/>
  <c r="V52" i="10"/>
  <c r="W52" i="10" s="1"/>
  <c r="U52" i="10"/>
  <c r="V35" i="10"/>
  <c r="W35" i="10" s="1"/>
  <c r="U35" i="10"/>
  <c r="V19" i="10"/>
  <c r="W19" i="10" s="1"/>
  <c r="U19" i="10"/>
  <c r="U66" i="10"/>
  <c r="V66" i="10"/>
  <c r="W66" i="10" s="1"/>
  <c r="V89" i="10"/>
  <c r="W89" i="10" s="1"/>
  <c r="U89" i="10"/>
  <c r="AE74" i="10"/>
  <c r="AG74" i="10" s="1"/>
  <c r="AM74" i="10" s="1"/>
  <c r="AP74" i="10" s="1"/>
  <c r="AB74" i="10"/>
  <c r="AC74" i="10" s="1"/>
  <c r="AD74" i="10" s="1"/>
  <c r="AA74" i="10"/>
  <c r="BF20" i="10"/>
  <c r="AE89" i="10"/>
  <c r="AG89" i="10" s="1"/>
  <c r="AM89" i="10" s="1"/>
  <c r="AP89" i="10" s="1"/>
  <c r="AB89" i="10"/>
  <c r="AC89" i="10" s="1"/>
  <c r="AD89" i="10" s="1"/>
  <c r="AA89" i="10"/>
  <c r="AE110" i="10"/>
  <c r="AG110" i="10" s="1"/>
  <c r="AM110" i="10" s="1"/>
  <c r="AP110" i="10" s="1"/>
  <c r="AB110" i="10"/>
  <c r="AC110" i="10" s="1"/>
  <c r="AD110" i="10" s="1"/>
  <c r="AA110" i="10"/>
  <c r="AE102" i="10"/>
  <c r="AG102" i="10" s="1"/>
  <c r="AM102" i="10" s="1"/>
  <c r="AP102" i="10" s="1"/>
  <c r="AB102" i="10"/>
  <c r="AC102" i="10" s="1"/>
  <c r="AD102" i="10" s="1"/>
  <c r="AA102" i="10"/>
  <c r="AA25" i="10"/>
  <c r="AB25" i="10"/>
  <c r="AC25" i="10" s="1"/>
  <c r="AD25" i="10" s="1"/>
  <c r="AE25" i="10"/>
  <c r="AG25" i="10" s="1"/>
  <c r="AM25" i="10" s="1"/>
  <c r="AP25" i="10" s="1"/>
  <c r="AB32" i="10"/>
  <c r="AC32" i="10" s="1"/>
  <c r="AD32" i="10" s="1"/>
  <c r="AA32" i="10"/>
  <c r="AE32" i="10"/>
  <c r="AG32" i="10" s="1"/>
  <c r="AM32" i="10" s="1"/>
  <c r="AP32" i="10" s="1"/>
  <c r="AA85" i="10"/>
  <c r="AE85" i="10"/>
  <c r="AG85" i="10" s="1"/>
  <c r="AM85" i="10" s="1"/>
  <c r="AP85" i="10" s="1"/>
  <c r="AB85" i="10"/>
  <c r="AC85" i="10" s="1"/>
  <c r="AD85" i="10" s="1"/>
  <c r="BF32" i="10"/>
  <c r="AE81" i="10"/>
  <c r="AG81" i="10" s="1"/>
  <c r="AM81" i="10" s="1"/>
  <c r="AP81" i="10" s="1"/>
  <c r="AB81" i="10"/>
  <c r="AC81" i="10" s="1"/>
  <c r="AD81" i="10" s="1"/>
  <c r="AA81" i="10"/>
  <c r="AE34" i="10"/>
  <c r="AG34" i="10" s="1"/>
  <c r="AM34" i="10" s="1"/>
  <c r="AP34" i="10" s="1"/>
  <c r="AB34" i="10"/>
  <c r="AC34" i="10" s="1"/>
  <c r="AD34" i="10" s="1"/>
  <c r="AA34" i="10"/>
  <c r="BF35" i="10"/>
  <c r="AE104" i="10"/>
  <c r="AG104" i="10" s="1"/>
  <c r="AM104" i="10" s="1"/>
  <c r="AP104" i="10" s="1"/>
  <c r="AB104" i="10"/>
  <c r="AC104" i="10" s="1"/>
  <c r="AD104" i="10" s="1"/>
  <c r="AA104" i="10"/>
  <c r="AB72" i="10"/>
  <c r="AC72" i="10" s="1"/>
  <c r="AD72" i="10" s="1"/>
  <c r="AA72" i="10"/>
  <c r="AE72" i="10"/>
  <c r="AG72" i="10" s="1"/>
  <c r="AM72" i="10" s="1"/>
  <c r="AP72" i="10" s="1"/>
  <c r="AA56" i="10"/>
  <c r="AE56" i="10"/>
  <c r="AG56" i="10" s="1"/>
  <c r="AM56" i="10" s="1"/>
  <c r="AP56" i="10" s="1"/>
  <c r="AB56" i="10"/>
  <c r="AC56" i="10" s="1"/>
  <c r="AD56" i="10" s="1"/>
  <c r="AE49" i="10"/>
  <c r="AG49" i="10" s="1"/>
  <c r="AM49" i="10" s="1"/>
  <c r="AP49" i="10" s="1"/>
  <c r="BF23" i="10" s="1"/>
  <c r="AB49" i="10"/>
  <c r="AC49" i="10" s="1"/>
  <c r="AD49" i="10" s="1"/>
  <c r="AA49" i="10"/>
  <c r="AE62" i="10"/>
  <c r="AG62" i="10" s="1"/>
  <c r="AM62" i="10" s="1"/>
  <c r="AP62" i="10" s="1"/>
  <c r="AB62" i="10"/>
  <c r="AC62" i="10" s="1"/>
  <c r="AD62" i="10" s="1"/>
  <c r="AA62" i="10"/>
  <c r="AE48" i="10"/>
  <c r="AG48" i="10" s="1"/>
  <c r="AM48" i="10" s="1"/>
  <c r="AP48" i="10" s="1"/>
  <c r="AB48" i="10"/>
  <c r="AC48" i="10" s="1"/>
  <c r="AD48" i="10" s="1"/>
  <c r="AA48" i="10"/>
  <c r="AE67" i="10"/>
  <c r="AG67" i="10" s="1"/>
  <c r="AM67" i="10" s="1"/>
  <c r="AP67" i="10" s="1"/>
  <c r="AB67" i="10"/>
  <c r="AC67" i="10" s="1"/>
  <c r="AD67" i="10" s="1"/>
  <c r="AA67" i="10"/>
  <c r="AA43" i="10"/>
  <c r="AE43" i="10"/>
  <c r="AG43" i="10" s="1"/>
  <c r="AM43" i="10" s="1"/>
  <c r="AP43" i="10" s="1"/>
  <c r="AB43" i="10"/>
  <c r="AC43" i="10" s="1"/>
  <c r="AD43" i="10" s="1"/>
  <c r="AE58" i="10"/>
  <c r="AG58" i="10" s="1"/>
  <c r="AM58" i="10" s="1"/>
  <c r="AP58" i="10" s="1"/>
  <c r="AA58" i="10"/>
  <c r="AB58" i="10"/>
  <c r="AC58" i="10" s="1"/>
  <c r="AD58" i="10" s="1"/>
  <c r="AB30" i="10"/>
  <c r="AC30" i="10" s="1"/>
  <c r="AD30" i="10" s="1"/>
  <c r="AA30" i="10"/>
  <c r="AE30" i="10"/>
  <c r="AG30" i="10" s="1"/>
  <c r="AM30" i="10" s="1"/>
  <c r="AP30" i="10" s="1"/>
  <c r="AB40" i="10"/>
  <c r="AC40" i="10" s="1"/>
  <c r="AD40" i="10" s="1"/>
  <c r="AE40" i="10"/>
  <c r="AG40" i="10" s="1"/>
  <c r="AM40" i="10" s="1"/>
  <c r="AP40" i="10" s="1"/>
  <c r="AA40" i="10"/>
  <c r="AB37" i="10"/>
  <c r="AC37" i="10" s="1"/>
  <c r="AD37" i="10" s="1"/>
  <c r="AA37" i="10"/>
  <c r="AE37" i="10"/>
  <c r="AG37" i="10" s="1"/>
  <c r="AM37" i="10" s="1"/>
  <c r="AP37" i="10" s="1"/>
  <c r="BF38" i="10"/>
  <c r="AB65" i="10"/>
  <c r="AC65" i="10" s="1"/>
  <c r="AD65" i="10" s="1"/>
  <c r="AA65" i="10"/>
  <c r="AE65" i="10"/>
  <c r="AG65" i="10" s="1"/>
  <c r="AM65" i="10" s="1"/>
  <c r="AP65" i="10" s="1"/>
  <c r="BF29" i="10" s="1"/>
  <c r="AB52" i="10"/>
  <c r="AC52" i="10" s="1"/>
  <c r="AD52" i="10" s="1"/>
  <c r="AE52" i="10"/>
  <c r="AG52" i="10" s="1"/>
  <c r="AM52" i="10" s="1"/>
  <c r="AP52" i="10" s="1"/>
  <c r="AA52" i="10"/>
  <c r="AE22" i="10"/>
  <c r="AG22" i="10" s="1"/>
  <c r="AM22" i="10" s="1"/>
  <c r="AP22" i="10" s="1"/>
  <c r="AB22" i="10"/>
  <c r="AC22" i="10" s="1"/>
  <c r="AD22" i="10" s="1"/>
  <c r="AA22" i="10"/>
  <c r="BF33" i="10"/>
  <c r="AE96" i="10"/>
  <c r="AG96" i="10" s="1"/>
  <c r="AM96" i="10" s="1"/>
  <c r="AP96" i="10" s="1"/>
  <c r="AB96" i="10"/>
  <c r="AC96" i="10" s="1"/>
  <c r="AD96" i="10" s="1"/>
  <c r="AA96" i="10"/>
  <c r="N31" i="7"/>
  <c r="O31" i="7" s="1"/>
  <c r="N100" i="7"/>
  <c r="O100" i="7" s="1"/>
  <c r="N60" i="7"/>
  <c r="O60" i="7" s="1"/>
  <c r="N81" i="7"/>
  <c r="O81" i="7" s="1"/>
  <c r="N54" i="7"/>
  <c r="O54" i="7" s="1"/>
  <c r="N114" i="7"/>
  <c r="O114" i="7" s="1"/>
  <c r="N110" i="7"/>
  <c r="O110" i="7" s="1"/>
  <c r="N32" i="7"/>
  <c r="O32" i="7" s="1"/>
  <c r="N65" i="7"/>
  <c r="O65" i="7" s="1"/>
  <c r="N37" i="7"/>
  <c r="O37" i="7" s="1"/>
  <c r="N94" i="7"/>
  <c r="O94" i="7" s="1"/>
  <c r="N101" i="7"/>
  <c r="O101" i="7" s="1"/>
  <c r="N92" i="7"/>
  <c r="O92" i="7" s="1"/>
  <c r="N107" i="7"/>
  <c r="O107" i="7" s="1"/>
  <c r="N53" i="7"/>
  <c r="O53" i="7" s="1"/>
  <c r="N79" i="7"/>
  <c r="O79" i="7" s="1"/>
  <c r="N77" i="7"/>
  <c r="O77" i="7" s="1"/>
  <c r="N43" i="7"/>
  <c r="O43" i="7" s="1"/>
  <c r="N112" i="7"/>
  <c r="O112" i="7" s="1"/>
  <c r="N90" i="7"/>
  <c r="O90" i="7" s="1"/>
  <c r="N113" i="7"/>
  <c r="O113" i="7" s="1"/>
  <c r="N33" i="7"/>
  <c r="O33" i="7" s="1"/>
  <c r="N47" i="7"/>
  <c r="O47" i="7" s="1"/>
  <c r="N61" i="7"/>
  <c r="O61" i="7" s="1"/>
  <c r="N103" i="7"/>
  <c r="O103" i="7" s="1"/>
  <c r="N51" i="7"/>
  <c r="O51" i="7" s="1"/>
  <c r="N22" i="7"/>
  <c r="O22" i="7" s="1"/>
  <c r="N45" i="7"/>
  <c r="O45" i="7" s="1"/>
  <c r="N68" i="7"/>
  <c r="O68" i="7" s="1"/>
  <c r="N98" i="7"/>
  <c r="O98" i="7" s="1"/>
  <c r="AS105" i="5"/>
  <c r="AS106" i="5"/>
  <c r="AE90" i="6"/>
  <c r="AG90" i="6" s="1"/>
  <c r="AM90" i="6" s="1"/>
  <c r="AE39" i="6"/>
  <c r="AG39" i="6" s="1"/>
  <c r="AM39" i="6" s="1"/>
  <c r="AP39" i="6" s="1"/>
  <c r="AB31" i="6"/>
  <c r="AC31" i="6" s="1"/>
  <c r="AD31" i="6" s="1"/>
  <c r="AB39" i="6"/>
  <c r="AC39" i="6" s="1"/>
  <c r="AD39" i="6" s="1"/>
  <c r="AA90" i="6"/>
  <c r="AB50" i="6"/>
  <c r="AC50" i="6" s="1"/>
  <c r="AD50" i="6" s="1"/>
  <c r="AA95" i="6"/>
  <c r="AE50" i="6"/>
  <c r="AG50" i="6" s="1"/>
  <c r="AM50" i="6" s="1"/>
  <c r="AE91" i="6"/>
  <c r="AG91" i="6" s="1"/>
  <c r="AM91" i="6" s="1"/>
  <c r="AE43" i="6"/>
  <c r="AG43" i="6" s="1"/>
  <c r="AM43" i="6" s="1"/>
  <c r="AP43" i="6" s="1"/>
  <c r="AA91" i="6"/>
  <c r="AB51" i="6"/>
  <c r="AC51" i="6" s="1"/>
  <c r="AD51" i="6" s="1"/>
  <c r="AE65" i="6"/>
  <c r="AG65" i="6" s="1"/>
  <c r="AM65" i="6" s="1"/>
  <c r="AE51" i="6"/>
  <c r="AG51" i="6" s="1"/>
  <c r="AM51" i="6" s="1"/>
  <c r="AA65" i="6"/>
  <c r="AP89" i="6"/>
  <c r="AP103" i="6"/>
  <c r="AP98" i="6"/>
  <c r="AP66" i="6"/>
  <c r="AP85" i="6"/>
  <c r="AP72" i="6"/>
  <c r="AP49" i="6"/>
  <c r="AS49" i="6" s="1"/>
  <c r="AV23" i="6" s="1"/>
  <c r="AP113" i="6"/>
  <c r="AP78" i="6"/>
  <c r="AP50" i="6"/>
  <c r="AP67" i="6"/>
  <c r="AP91" i="6"/>
  <c r="AP75" i="6"/>
  <c r="AP88" i="6"/>
  <c r="AS88" i="6" s="1"/>
  <c r="AV35" i="6" s="1"/>
  <c r="AP65" i="6"/>
  <c r="AP92" i="6"/>
  <c r="AP62" i="6"/>
  <c r="AP115" i="6"/>
  <c r="AP84" i="6"/>
  <c r="AS84" i="6" s="1"/>
  <c r="AV33" i="6" s="1"/>
  <c r="AP93" i="6"/>
  <c r="AS93" i="6" s="1"/>
  <c r="AV36" i="6" s="1"/>
  <c r="AP51" i="6"/>
  <c r="AP86" i="6"/>
  <c r="AP106" i="6"/>
  <c r="AP105" i="6"/>
  <c r="AP79" i="6"/>
  <c r="AS79" i="6" s="1"/>
  <c r="AV32" i="6" s="1"/>
  <c r="AP56" i="6"/>
  <c r="AP76" i="6"/>
  <c r="AP61" i="6"/>
  <c r="AP95" i="6"/>
  <c r="AP110" i="6"/>
  <c r="AP83" i="6"/>
  <c r="AP90" i="6"/>
  <c r="AP58" i="6"/>
  <c r="AP68" i="6"/>
  <c r="AE55" i="6"/>
  <c r="AG55" i="6" s="1"/>
  <c r="AM55" i="6" s="1"/>
  <c r="AA66" i="6"/>
  <c r="AB66" i="6"/>
  <c r="AC66" i="6" s="1"/>
  <c r="AD66" i="6" s="1"/>
  <c r="AE114" i="6"/>
  <c r="AG114" i="6" s="1"/>
  <c r="AM114" i="6" s="1"/>
  <c r="AA31" i="6"/>
  <c r="AB22" i="6"/>
  <c r="AC22" i="6" s="1"/>
  <c r="AD22" i="6" s="1"/>
  <c r="AA114" i="6"/>
  <c r="AA22" i="6"/>
  <c r="AA55" i="6"/>
  <c r="U69" i="6"/>
  <c r="AE26" i="6"/>
  <c r="AG26" i="6" s="1"/>
  <c r="AM26" i="6" s="1"/>
  <c r="AP26" i="6" s="1"/>
  <c r="AS36" i="6" s="1"/>
  <c r="AV20" i="6" s="1"/>
  <c r="AB17" i="6"/>
  <c r="AC17" i="6" s="1"/>
  <c r="AD17" i="6" s="1"/>
  <c r="AE17" i="6"/>
  <c r="AG17" i="6" s="1"/>
  <c r="AM17" i="6" s="1"/>
  <c r="AP17" i="6" s="1"/>
  <c r="AA56" i="6"/>
  <c r="AB56" i="6"/>
  <c r="AC56" i="6" s="1"/>
  <c r="AD56" i="6" s="1"/>
  <c r="U75" i="6"/>
  <c r="V75" i="6"/>
  <c r="W75" i="6" s="1"/>
  <c r="V35" i="6"/>
  <c r="W35" i="6" s="1"/>
  <c r="U35" i="6"/>
  <c r="V112" i="6"/>
  <c r="W112" i="6" s="1"/>
  <c r="U112" i="6"/>
  <c r="V58" i="6"/>
  <c r="W58" i="6" s="1"/>
  <c r="U58" i="6"/>
  <c r="V54" i="6"/>
  <c r="W54" i="6" s="1"/>
  <c r="U54" i="6"/>
  <c r="U73" i="6"/>
  <c r="V73" i="6"/>
  <c r="W73" i="6" s="1"/>
  <c r="U25" i="6"/>
  <c r="V25" i="6"/>
  <c r="W25" i="6" s="1"/>
  <c r="V99" i="6"/>
  <c r="W99" i="6" s="1"/>
  <c r="U99" i="6"/>
  <c r="U46" i="6"/>
  <c r="V46" i="6"/>
  <c r="W46" i="6" s="1"/>
  <c r="U65" i="6"/>
  <c r="V65" i="6"/>
  <c r="W65" i="6" s="1"/>
  <c r="U111" i="6"/>
  <c r="V111" i="6"/>
  <c r="W111" i="6" s="1"/>
  <c r="U84" i="6"/>
  <c r="V84" i="6"/>
  <c r="W84" i="6" s="1"/>
  <c r="V109" i="6"/>
  <c r="W109" i="6" s="1"/>
  <c r="U109" i="6"/>
  <c r="U79" i="6"/>
  <c r="V79" i="6"/>
  <c r="W79" i="6" s="1"/>
  <c r="V74" i="6"/>
  <c r="W74" i="6" s="1"/>
  <c r="U74" i="6"/>
  <c r="U36" i="6"/>
  <c r="V36" i="6"/>
  <c r="W36" i="6" s="1"/>
  <c r="U64" i="6"/>
  <c r="V64" i="6"/>
  <c r="W64" i="6" s="1"/>
  <c r="U60" i="6"/>
  <c r="V60" i="6"/>
  <c r="W60" i="6" s="1"/>
  <c r="U31" i="6"/>
  <c r="V31" i="6"/>
  <c r="W31" i="6" s="1"/>
  <c r="V115" i="6"/>
  <c r="W115" i="6" s="1"/>
  <c r="U115" i="6"/>
  <c r="U106" i="6"/>
  <c r="V106" i="6"/>
  <c r="W106" i="6" s="1"/>
  <c r="V55" i="6"/>
  <c r="W55" i="6" s="1"/>
  <c r="U55" i="6"/>
  <c r="V51" i="6"/>
  <c r="W51" i="6" s="1"/>
  <c r="U51" i="6"/>
  <c r="V38" i="6"/>
  <c r="W38" i="6" s="1"/>
  <c r="U38" i="6"/>
  <c r="V50" i="6"/>
  <c r="W50" i="6" s="1"/>
  <c r="U50" i="6"/>
  <c r="V34" i="6"/>
  <c r="W34" i="6" s="1"/>
  <c r="U34" i="6"/>
  <c r="U26" i="6"/>
  <c r="V26" i="6"/>
  <c r="W26" i="6" s="1"/>
  <c r="U27" i="6"/>
  <c r="V27" i="6"/>
  <c r="W27" i="6" s="1"/>
  <c r="V104" i="6"/>
  <c r="W104" i="6" s="1"/>
  <c r="U104" i="6"/>
  <c r="U63" i="6"/>
  <c r="V63" i="6"/>
  <c r="W63" i="6" s="1"/>
  <c r="U70" i="6"/>
  <c r="V70" i="6"/>
  <c r="W70" i="6" s="1"/>
  <c r="V17" i="6"/>
  <c r="W17" i="6" s="1"/>
  <c r="U17" i="6"/>
  <c r="U56" i="6"/>
  <c r="V56" i="6"/>
  <c r="W56" i="6" s="1"/>
  <c r="V100" i="6"/>
  <c r="W100" i="6" s="1"/>
  <c r="U100" i="6"/>
  <c r="V114" i="6"/>
  <c r="W114" i="6" s="1"/>
  <c r="U114" i="6"/>
  <c r="V78" i="6"/>
  <c r="W78" i="6" s="1"/>
  <c r="U78" i="6"/>
  <c r="U22" i="6"/>
  <c r="V22" i="6"/>
  <c r="W22" i="6" s="1"/>
  <c r="U30" i="6"/>
  <c r="V30" i="6"/>
  <c r="W30" i="6" s="1"/>
  <c r="V37" i="6"/>
  <c r="W37" i="6" s="1"/>
  <c r="U37" i="6"/>
  <c r="V61" i="6"/>
  <c r="W61" i="6" s="1"/>
  <c r="U61" i="6"/>
  <c r="U72" i="6"/>
  <c r="V72" i="6"/>
  <c r="W72" i="6" s="1"/>
  <c r="U93" i="6"/>
  <c r="V93" i="6"/>
  <c r="W93" i="6" s="1"/>
  <c r="V40" i="6"/>
  <c r="W40" i="6" s="1"/>
  <c r="U40" i="6"/>
  <c r="V88" i="6"/>
  <c r="W88" i="6" s="1"/>
  <c r="U88" i="6"/>
  <c r="V87" i="6"/>
  <c r="W87" i="6" s="1"/>
  <c r="U87" i="6"/>
  <c r="U39" i="6"/>
  <c r="V39" i="6"/>
  <c r="W39" i="6" s="1"/>
  <c r="U89" i="6"/>
  <c r="V89" i="6"/>
  <c r="W89" i="6" s="1"/>
  <c r="V92" i="6"/>
  <c r="W92" i="6" s="1"/>
  <c r="U92" i="6"/>
  <c r="V32" i="6"/>
  <c r="W32" i="6" s="1"/>
  <c r="U32" i="6"/>
  <c r="V105" i="6"/>
  <c r="W105" i="6" s="1"/>
  <c r="U105" i="6"/>
  <c r="V18" i="6"/>
  <c r="W18" i="6" s="1"/>
  <c r="U18" i="6"/>
  <c r="V42" i="6"/>
  <c r="W42" i="6" s="1"/>
  <c r="U42" i="6"/>
  <c r="V23" i="6"/>
  <c r="W23" i="6" s="1"/>
  <c r="U23" i="6"/>
  <c r="V103" i="6"/>
  <c r="W103" i="6" s="1"/>
  <c r="U103" i="6"/>
  <c r="U24" i="6"/>
  <c r="V24" i="6"/>
  <c r="W24" i="6" s="1"/>
  <c r="V101" i="6"/>
  <c r="W101" i="6" s="1"/>
  <c r="U101" i="6"/>
  <c r="U85" i="6"/>
  <c r="V85" i="6"/>
  <c r="W85" i="6" s="1"/>
  <c r="V57" i="6"/>
  <c r="W57" i="6" s="1"/>
  <c r="U57" i="6"/>
  <c r="V110" i="6"/>
  <c r="W110" i="6" s="1"/>
  <c r="U110" i="6"/>
  <c r="V82" i="6"/>
  <c r="W82" i="6" s="1"/>
  <c r="U82" i="6"/>
  <c r="U41" i="6"/>
  <c r="V41" i="6"/>
  <c r="W41" i="6" s="1"/>
  <c r="U62" i="6"/>
  <c r="V62" i="6"/>
  <c r="W62" i="6" s="1"/>
  <c r="V95" i="6"/>
  <c r="W95" i="6" s="1"/>
  <c r="U95" i="6"/>
  <c r="V113" i="6"/>
  <c r="W113" i="6" s="1"/>
  <c r="U113" i="6"/>
  <c r="V86" i="6"/>
  <c r="W86" i="6" s="1"/>
  <c r="U86" i="6"/>
  <c r="AE101" i="6"/>
  <c r="AG101" i="6" s="1"/>
  <c r="AM101" i="6" s="1"/>
  <c r="AB101" i="6"/>
  <c r="AC101" i="6" s="1"/>
  <c r="AD101" i="6" s="1"/>
  <c r="AA101" i="6"/>
  <c r="AE30" i="6"/>
  <c r="AG30" i="6" s="1"/>
  <c r="AM30" i="6" s="1"/>
  <c r="AP30" i="6" s="1"/>
  <c r="AB30" i="6"/>
  <c r="AC30" i="6" s="1"/>
  <c r="AD30" i="6" s="1"/>
  <c r="AA30" i="6"/>
  <c r="AB54" i="6"/>
  <c r="AC54" i="6" s="1"/>
  <c r="AD54" i="6" s="1"/>
  <c r="AA54" i="6"/>
  <c r="AE54" i="6"/>
  <c r="AG54" i="6" s="1"/>
  <c r="AM54" i="6" s="1"/>
  <c r="AE29" i="6"/>
  <c r="AG29" i="6" s="1"/>
  <c r="AM29" i="6" s="1"/>
  <c r="AP29" i="6" s="1"/>
  <c r="AA29" i="6"/>
  <c r="AB29" i="6"/>
  <c r="AC29" i="6" s="1"/>
  <c r="AD29" i="6" s="1"/>
  <c r="V66" i="6"/>
  <c r="W66" i="6" s="1"/>
  <c r="U66" i="6"/>
  <c r="AE45" i="6"/>
  <c r="AG45" i="6" s="1"/>
  <c r="AM45" i="6" s="1"/>
  <c r="AP45" i="6" s="1"/>
  <c r="AS45" i="6" s="1"/>
  <c r="AV21" i="6" s="1"/>
  <c r="AB45" i="6"/>
  <c r="AC45" i="6" s="1"/>
  <c r="AD45" i="6" s="1"/>
  <c r="AA45" i="6"/>
  <c r="AB63" i="6"/>
  <c r="AC63" i="6" s="1"/>
  <c r="AD63" i="6" s="1"/>
  <c r="AA63" i="6"/>
  <c r="AE63" i="6"/>
  <c r="AG63" i="6" s="1"/>
  <c r="AM63" i="6" s="1"/>
  <c r="AE87" i="6"/>
  <c r="AG87" i="6" s="1"/>
  <c r="AM87" i="6" s="1"/>
  <c r="AB87" i="6"/>
  <c r="AC87" i="6" s="1"/>
  <c r="AD87" i="6" s="1"/>
  <c r="AA87" i="6"/>
  <c r="AE47" i="6"/>
  <c r="AG47" i="6" s="1"/>
  <c r="AM47" i="6" s="1"/>
  <c r="AB47" i="6"/>
  <c r="AC47" i="6" s="1"/>
  <c r="AD47" i="6" s="1"/>
  <c r="AA47" i="6"/>
  <c r="AE60" i="6"/>
  <c r="AG60" i="6" s="1"/>
  <c r="AM60" i="6" s="1"/>
  <c r="AB60" i="6"/>
  <c r="AC60" i="6" s="1"/>
  <c r="AD60" i="6" s="1"/>
  <c r="AA60" i="6"/>
  <c r="AE57" i="6"/>
  <c r="AG57" i="6" s="1"/>
  <c r="AM57" i="6" s="1"/>
  <c r="AB57" i="6"/>
  <c r="AC57" i="6" s="1"/>
  <c r="AD57" i="6" s="1"/>
  <c r="AA57" i="6"/>
  <c r="AA33" i="6"/>
  <c r="AE33" i="6"/>
  <c r="AG33" i="6" s="1"/>
  <c r="AM33" i="6" s="1"/>
  <c r="AP33" i="6" s="1"/>
  <c r="AB33" i="6"/>
  <c r="AC33" i="6" s="1"/>
  <c r="AD33" i="6" s="1"/>
  <c r="AE77" i="6"/>
  <c r="AG77" i="6" s="1"/>
  <c r="AM77" i="6" s="1"/>
  <c r="AB77" i="6"/>
  <c r="AC77" i="6" s="1"/>
  <c r="AD77" i="6" s="1"/>
  <c r="AA77" i="6"/>
  <c r="V53" i="6"/>
  <c r="W53" i="6" s="1"/>
  <c r="U53" i="6"/>
  <c r="AE107" i="6"/>
  <c r="AG107" i="6" s="1"/>
  <c r="AM107" i="6" s="1"/>
  <c r="AB107" i="6"/>
  <c r="AC107" i="6" s="1"/>
  <c r="AD107" i="6" s="1"/>
  <c r="AA107" i="6"/>
  <c r="AB35" i="6"/>
  <c r="AC35" i="6" s="1"/>
  <c r="AD35" i="6" s="1"/>
  <c r="AA35" i="6"/>
  <c r="AE35" i="6"/>
  <c r="AG35" i="6" s="1"/>
  <c r="AM35" i="6" s="1"/>
  <c r="AP35" i="6" s="1"/>
  <c r="AB64" i="6"/>
  <c r="AC64" i="6" s="1"/>
  <c r="AD64" i="6" s="1"/>
  <c r="AE64" i="6"/>
  <c r="AG64" i="6" s="1"/>
  <c r="AM64" i="6" s="1"/>
  <c r="AA64" i="6"/>
  <c r="AB99" i="6"/>
  <c r="AC99" i="6" s="1"/>
  <c r="AD99" i="6" s="1"/>
  <c r="AE99" i="6"/>
  <c r="AG99" i="6" s="1"/>
  <c r="AM99" i="6" s="1"/>
  <c r="AA99" i="6"/>
  <c r="AE41" i="6"/>
  <c r="AG41" i="6" s="1"/>
  <c r="AM41" i="6" s="1"/>
  <c r="AP41" i="6" s="1"/>
  <c r="AA41" i="6"/>
  <c r="AB41" i="6"/>
  <c r="AC41" i="6" s="1"/>
  <c r="AD41" i="6" s="1"/>
  <c r="AA32" i="6"/>
  <c r="AB32" i="6"/>
  <c r="AC32" i="6" s="1"/>
  <c r="AD32" i="6" s="1"/>
  <c r="AE32" i="6"/>
  <c r="AG32" i="6" s="1"/>
  <c r="AM32" i="6" s="1"/>
  <c r="AP32" i="6" s="1"/>
  <c r="V20" i="6"/>
  <c r="W20" i="6" s="1"/>
  <c r="U20" i="6"/>
  <c r="V68" i="6"/>
  <c r="W68" i="6" s="1"/>
  <c r="U68" i="6"/>
  <c r="AE70" i="6"/>
  <c r="AG70" i="6" s="1"/>
  <c r="AM70" i="6" s="1"/>
  <c r="AB70" i="6"/>
  <c r="AC70" i="6" s="1"/>
  <c r="AD70" i="6" s="1"/>
  <c r="AA70" i="6"/>
  <c r="AA71" i="6"/>
  <c r="AE71" i="6"/>
  <c r="AG71" i="6" s="1"/>
  <c r="AM71" i="6" s="1"/>
  <c r="AB71" i="6"/>
  <c r="AC71" i="6" s="1"/>
  <c r="AD71" i="6" s="1"/>
  <c r="AB81" i="6"/>
  <c r="AC81" i="6" s="1"/>
  <c r="AD81" i="6" s="1"/>
  <c r="AA81" i="6"/>
  <c r="AE81" i="6"/>
  <c r="AG81" i="6" s="1"/>
  <c r="AM81" i="6" s="1"/>
  <c r="AB69" i="6"/>
  <c r="AC69" i="6" s="1"/>
  <c r="AD69" i="6" s="1"/>
  <c r="AA69" i="6"/>
  <c r="AE69" i="6"/>
  <c r="AG69" i="6" s="1"/>
  <c r="AM69" i="6" s="1"/>
  <c r="AB44" i="6"/>
  <c r="AC44" i="6" s="1"/>
  <c r="AD44" i="6" s="1"/>
  <c r="AE44" i="6"/>
  <c r="AG44" i="6" s="1"/>
  <c r="AM44" i="6" s="1"/>
  <c r="AP44" i="6" s="1"/>
  <c r="AA44" i="6"/>
  <c r="AB28" i="6"/>
  <c r="AC28" i="6" s="1"/>
  <c r="AD28" i="6" s="1"/>
  <c r="AA28" i="6"/>
  <c r="AE28" i="6"/>
  <c r="AG28" i="6" s="1"/>
  <c r="AM28" i="6" s="1"/>
  <c r="AP28" i="6" s="1"/>
  <c r="AA112" i="6"/>
  <c r="AE112" i="6"/>
  <c r="AG112" i="6" s="1"/>
  <c r="AM112" i="6" s="1"/>
  <c r="AB112" i="6"/>
  <c r="AC112" i="6" s="1"/>
  <c r="AD112" i="6" s="1"/>
  <c r="AE94" i="6"/>
  <c r="AG94" i="6" s="1"/>
  <c r="AM94" i="6" s="1"/>
  <c r="AB94" i="6"/>
  <c r="AC94" i="6" s="1"/>
  <c r="AD94" i="6" s="1"/>
  <c r="AA94" i="6"/>
  <c r="AE16" i="6"/>
  <c r="AG16" i="6" s="1"/>
  <c r="AM16" i="6" s="1"/>
  <c r="AP16" i="6" s="1"/>
  <c r="AS20" i="6" s="1"/>
  <c r="AV17" i="6" s="1"/>
  <c r="AB16" i="6"/>
  <c r="AC16" i="6" s="1"/>
  <c r="AD16" i="6" s="1"/>
  <c r="AA16" i="6"/>
  <c r="AB59" i="6"/>
  <c r="AC59" i="6" s="1"/>
  <c r="AD59" i="6" s="1"/>
  <c r="AA59" i="6"/>
  <c r="AE59" i="6"/>
  <c r="AG59" i="6" s="1"/>
  <c r="AM59" i="6" s="1"/>
  <c r="V102" i="6"/>
  <c r="W102" i="6" s="1"/>
  <c r="U102" i="6"/>
  <c r="AB100" i="6"/>
  <c r="AC100" i="6" s="1"/>
  <c r="AD100" i="6" s="1"/>
  <c r="AA100" i="6"/>
  <c r="AE100" i="6"/>
  <c r="AG100" i="6" s="1"/>
  <c r="AM100" i="6" s="1"/>
  <c r="AB111" i="6"/>
  <c r="AC111" i="6" s="1"/>
  <c r="AD111" i="6" s="1"/>
  <c r="AE111" i="6"/>
  <c r="AG111" i="6" s="1"/>
  <c r="AM111" i="6" s="1"/>
  <c r="AA111" i="6"/>
  <c r="AB53" i="6"/>
  <c r="AC53" i="6" s="1"/>
  <c r="AD53" i="6" s="1"/>
  <c r="AA53" i="6"/>
  <c r="AE53" i="6"/>
  <c r="AG53" i="6" s="1"/>
  <c r="AM53" i="6" s="1"/>
  <c r="AA104" i="6"/>
  <c r="AB104" i="6"/>
  <c r="AC104" i="6" s="1"/>
  <c r="AD104" i="6" s="1"/>
  <c r="AE104" i="6"/>
  <c r="AG104" i="6" s="1"/>
  <c r="AM104" i="6" s="1"/>
  <c r="AB108" i="6"/>
  <c r="AC108" i="6" s="1"/>
  <c r="AD108" i="6" s="1"/>
  <c r="AA108" i="6"/>
  <c r="AE108" i="6"/>
  <c r="AG108" i="6" s="1"/>
  <c r="AM108" i="6" s="1"/>
  <c r="AB37" i="6"/>
  <c r="AC37" i="6" s="1"/>
  <c r="AD37" i="6" s="1"/>
  <c r="AA37" i="6"/>
  <c r="AE37" i="6"/>
  <c r="AG37" i="6" s="1"/>
  <c r="AM37" i="6" s="1"/>
  <c r="AP37" i="6" s="1"/>
  <c r="AE48" i="6"/>
  <c r="AG48" i="6" s="1"/>
  <c r="AM48" i="6" s="1"/>
  <c r="AB48" i="6"/>
  <c r="AC48" i="6" s="1"/>
  <c r="AD48" i="6" s="1"/>
  <c r="AA48" i="6"/>
  <c r="AE73" i="6"/>
  <c r="AG73" i="6" s="1"/>
  <c r="AM73" i="6" s="1"/>
  <c r="AB73" i="6"/>
  <c r="AC73" i="6" s="1"/>
  <c r="AD73" i="6" s="1"/>
  <c r="AA73" i="6"/>
  <c r="AE109" i="6"/>
  <c r="AG109" i="6" s="1"/>
  <c r="AM109" i="6" s="1"/>
  <c r="AB109" i="6"/>
  <c r="AC109" i="6" s="1"/>
  <c r="AD109" i="6" s="1"/>
  <c r="AA109" i="6"/>
  <c r="AA82" i="6"/>
  <c r="AE82" i="6"/>
  <c r="AG82" i="6" s="1"/>
  <c r="AM82" i="6" s="1"/>
  <c r="AB82" i="6"/>
  <c r="AC82" i="6" s="1"/>
  <c r="AD82" i="6" s="1"/>
  <c r="AB52" i="6"/>
  <c r="AC52" i="6" s="1"/>
  <c r="AD52" i="6" s="1"/>
  <c r="AE52" i="6"/>
  <c r="AG52" i="6" s="1"/>
  <c r="AM52" i="6" s="1"/>
  <c r="AA52" i="6"/>
  <c r="AB74" i="6"/>
  <c r="AC74" i="6" s="1"/>
  <c r="AD74" i="6" s="1"/>
  <c r="AE74" i="6"/>
  <c r="AG74" i="6" s="1"/>
  <c r="AM74" i="6" s="1"/>
  <c r="AA74" i="6"/>
  <c r="AA97" i="6"/>
  <c r="AB97" i="6"/>
  <c r="AC97" i="6" s="1"/>
  <c r="AD97" i="6" s="1"/>
  <c r="AE97" i="6"/>
  <c r="AG97" i="6" s="1"/>
  <c r="AM97" i="6" s="1"/>
  <c r="AB21" i="6"/>
  <c r="AC21" i="6" s="1"/>
  <c r="AD21" i="6" s="1"/>
  <c r="AA21" i="6"/>
  <c r="AE21" i="6"/>
  <c r="AG21" i="6" s="1"/>
  <c r="AM21" i="6" s="1"/>
  <c r="AP21" i="6" s="1"/>
  <c r="AE96" i="6"/>
  <c r="AG96" i="6" s="1"/>
  <c r="AM96" i="6" s="1"/>
  <c r="AB96" i="6"/>
  <c r="AC96" i="6" s="1"/>
  <c r="AD96" i="6" s="1"/>
  <c r="AA96" i="6"/>
  <c r="AB19" i="6"/>
  <c r="AC19" i="6" s="1"/>
  <c r="AD19" i="6" s="1"/>
  <c r="AA19" i="6"/>
  <c r="AE19" i="6"/>
  <c r="AG19" i="6" s="1"/>
  <c r="AM19" i="6" s="1"/>
  <c r="AP19" i="6" s="1"/>
  <c r="AA102" i="6"/>
  <c r="AB102" i="6"/>
  <c r="AC102" i="6" s="1"/>
  <c r="AD102" i="6" s="1"/>
  <c r="AE102" i="6"/>
  <c r="AG102" i="6" s="1"/>
  <c r="AM102" i="6" s="1"/>
  <c r="AE18" i="6"/>
  <c r="AG18" i="6" s="1"/>
  <c r="AM18" i="6" s="1"/>
  <c r="AP18" i="6" s="1"/>
  <c r="AA18" i="6"/>
  <c r="AB18" i="6"/>
  <c r="AC18" i="6" s="1"/>
  <c r="AD18" i="6" s="1"/>
  <c r="AE80" i="6"/>
  <c r="AG80" i="6" s="1"/>
  <c r="AM80" i="6" s="1"/>
  <c r="AB80" i="6"/>
  <c r="AC80" i="6" s="1"/>
  <c r="AD80" i="6" s="1"/>
  <c r="AA80" i="6"/>
  <c r="AA23" i="6"/>
  <c r="AE23" i="6"/>
  <c r="AG23" i="6" s="1"/>
  <c r="AM23" i="6" s="1"/>
  <c r="AP23" i="6" s="1"/>
  <c r="AB23" i="6"/>
  <c r="AC23" i="6" s="1"/>
  <c r="AD23" i="6" s="1"/>
  <c r="AE25" i="6"/>
  <c r="AG25" i="6" s="1"/>
  <c r="AM25" i="6" s="1"/>
  <c r="AP25" i="6" s="1"/>
  <c r="AA25" i="6"/>
  <c r="AB25" i="6"/>
  <c r="AC25" i="6" s="1"/>
  <c r="AD25" i="6" s="1"/>
  <c r="V114" i="5"/>
  <c r="W114" i="5" s="1"/>
  <c r="U114" i="5"/>
  <c r="I79" i="5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V57" i="5"/>
  <c r="W57" i="5" s="1"/>
  <c r="U57" i="5"/>
  <c r="V104" i="5"/>
  <c r="W104" i="5" s="1"/>
  <c r="U104" i="5"/>
  <c r="T67" i="5"/>
  <c r="U67" i="5" s="1"/>
  <c r="I67" i="5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I112" i="5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I90" i="5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I36" i="5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I47" i="5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T46" i="5"/>
  <c r="I46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AB74" i="5"/>
  <c r="AC74" i="5" s="1"/>
  <c r="AD74" i="5" s="1"/>
  <c r="AA74" i="5"/>
  <c r="AE74" i="5"/>
  <c r="AG74" i="5" s="1"/>
  <c r="U105" i="5"/>
  <c r="V105" i="5"/>
  <c r="W105" i="5" s="1"/>
  <c r="AA19" i="5"/>
  <c r="AE19" i="5"/>
  <c r="AG19" i="5" s="1"/>
  <c r="AB19" i="5"/>
  <c r="AC19" i="5" s="1"/>
  <c r="AD19" i="5" s="1"/>
  <c r="T110" i="5"/>
  <c r="I110" i="5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I92" i="5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T41" i="5"/>
  <c r="I41" i="5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I37" i="5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AA101" i="5"/>
  <c r="AE101" i="5"/>
  <c r="AG101" i="5" s="1"/>
  <c r="AB101" i="5"/>
  <c r="AC101" i="5" s="1"/>
  <c r="AD101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I26" i="5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65" i="5"/>
  <c r="AA56" i="5"/>
  <c r="AB56" i="5"/>
  <c r="AC56" i="5" s="1"/>
  <c r="AD56" i="5" s="1"/>
  <c r="AE92" i="5"/>
  <c r="AG92" i="5" s="1"/>
  <c r="AB92" i="5"/>
  <c r="AC92" i="5" s="1"/>
  <c r="AD92" i="5" s="1"/>
  <c r="AA92" i="5"/>
  <c r="I107" i="5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T93" i="5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T24" i="5"/>
  <c r="U24" i="5" s="1"/>
  <c r="I24" i="5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AE23" i="5"/>
  <c r="AG23" i="5" s="1"/>
  <c r="I16" i="5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I99" i="5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T97" i="5"/>
  <c r="V97" i="5" s="1"/>
  <c r="W97" i="5" s="1"/>
  <c r="I97" i="5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AA52" i="5"/>
  <c r="I19" i="5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60" i="5"/>
  <c r="V60" i="5" s="1"/>
  <c r="W60" i="5" s="1"/>
  <c r="I60" i="5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T18" i="5"/>
  <c r="I18" i="5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I100" i="5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I28" i="5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I73" i="5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I83" i="5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T89" i="5"/>
  <c r="I89" i="5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109" i="5"/>
  <c r="U109" i="5" s="1"/>
  <c r="T44" i="5"/>
  <c r="I80" i="5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I21" i="5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I51" i="5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T20" i="5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3" i="5"/>
  <c r="V23" i="5" s="1"/>
  <c r="W23" i="5" s="1"/>
  <c r="I23" i="5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I58" i="5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T17" i="5"/>
  <c r="I81" i="5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T102" i="5"/>
  <c r="U102" i="5" s="1"/>
  <c r="I102" i="5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AA23" i="5"/>
  <c r="T48" i="5"/>
  <c r="V48" i="5" s="1"/>
  <c r="W48" i="5" s="1"/>
  <c r="I48" i="5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I108" i="5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T55" i="5"/>
  <c r="V55" i="5" s="1"/>
  <c r="W55" i="5" s="1"/>
  <c r="T94" i="5"/>
  <c r="V94" i="5" s="1"/>
  <c r="W94" i="5" s="1"/>
  <c r="AA67" i="5"/>
  <c r="AB41" i="5"/>
  <c r="AC41" i="5" s="1"/>
  <c r="AD41" i="5" s="1"/>
  <c r="AE67" i="5"/>
  <c r="AG67" i="5" s="1"/>
  <c r="AA41" i="5"/>
  <c r="U82" i="5"/>
  <c r="V82" i="5"/>
  <c r="W82" i="5" s="1"/>
  <c r="U71" i="5"/>
  <c r="V71" i="5"/>
  <c r="W71" i="5" s="1"/>
  <c r="V72" i="5"/>
  <c r="W72" i="5" s="1"/>
  <c r="U72" i="5"/>
  <c r="U41" i="5"/>
  <c r="V41" i="5"/>
  <c r="W41" i="5" s="1"/>
  <c r="V69" i="5"/>
  <c r="W69" i="5" s="1"/>
  <c r="U69" i="5"/>
  <c r="U89" i="5"/>
  <c r="V89" i="5"/>
  <c r="W89" i="5" s="1"/>
  <c r="U68" i="5"/>
  <c r="V68" i="5"/>
  <c r="W68" i="5" s="1"/>
  <c r="V74" i="5"/>
  <c r="W74" i="5" s="1"/>
  <c r="U74" i="5"/>
  <c r="V91" i="5"/>
  <c r="W91" i="5" s="1"/>
  <c r="U91" i="5"/>
  <c r="V102" i="5"/>
  <c r="W102" i="5" s="1"/>
  <c r="V22" i="5"/>
  <c r="W22" i="5" s="1"/>
  <c r="U22" i="5"/>
  <c r="V50" i="5"/>
  <c r="W50" i="5" s="1"/>
  <c r="U50" i="5"/>
  <c r="V76" i="5"/>
  <c r="W76" i="5" s="1"/>
  <c r="U76" i="5"/>
  <c r="V75" i="5"/>
  <c r="W75" i="5" s="1"/>
  <c r="U75" i="5"/>
  <c r="U55" i="5"/>
  <c r="U110" i="5"/>
  <c r="V110" i="5"/>
  <c r="W110" i="5" s="1"/>
  <c r="V52" i="5"/>
  <c r="W52" i="5" s="1"/>
  <c r="U52" i="5"/>
  <c r="V49" i="5"/>
  <c r="W49" i="5" s="1"/>
  <c r="U49" i="5"/>
  <c r="V84" i="5"/>
  <c r="W84" i="5" s="1"/>
  <c r="U84" i="5"/>
  <c r="U20" i="5"/>
  <c r="V20" i="5"/>
  <c r="W20" i="5" s="1"/>
  <c r="U61" i="5"/>
  <c r="V61" i="5"/>
  <c r="W61" i="5" s="1"/>
  <c r="U23" i="5"/>
  <c r="V17" i="5"/>
  <c r="W17" i="5" s="1"/>
  <c r="U17" i="5"/>
  <c r="U94" i="5"/>
  <c r="U60" i="5"/>
  <c r="U64" i="5"/>
  <c r="V64" i="5"/>
  <c r="W64" i="5" s="1"/>
  <c r="U98" i="5"/>
  <c r="V98" i="5"/>
  <c r="W98" i="5" s="1"/>
  <c r="V78" i="5"/>
  <c r="W78" i="5" s="1"/>
  <c r="U78" i="5"/>
  <c r="V111" i="5"/>
  <c r="W111" i="5" s="1"/>
  <c r="U111" i="5"/>
  <c r="U62" i="5"/>
  <c r="V62" i="5"/>
  <c r="W62" i="5" s="1"/>
  <c r="V44" i="5"/>
  <c r="W44" i="5" s="1"/>
  <c r="U44" i="5"/>
  <c r="V32" i="5"/>
  <c r="W32" i="5" s="1"/>
  <c r="U32" i="5"/>
  <c r="V93" i="5"/>
  <c r="W93" i="5" s="1"/>
  <c r="U93" i="5"/>
  <c r="U63" i="5"/>
  <c r="V63" i="5"/>
  <c r="W63" i="5" s="1"/>
  <c r="U70" i="5"/>
  <c r="V70" i="5"/>
  <c r="W70" i="5" s="1"/>
  <c r="V46" i="5"/>
  <c r="W46" i="5" s="1"/>
  <c r="U46" i="5"/>
  <c r="U77" i="5"/>
  <c r="V77" i="5"/>
  <c r="W77" i="5" s="1"/>
  <c r="V101" i="5"/>
  <c r="W101" i="5" s="1"/>
  <c r="U101" i="5"/>
  <c r="U27" i="5"/>
  <c r="V27" i="5"/>
  <c r="W27" i="5" s="1"/>
  <c r="V24" i="5"/>
  <c r="W24" i="5" s="1"/>
  <c r="AB65" i="5"/>
  <c r="AC65" i="5" s="1"/>
  <c r="AD65" i="5" s="1"/>
  <c r="AE65" i="5"/>
  <c r="AG65" i="5" s="1"/>
  <c r="AA65" i="5"/>
  <c r="AB37" i="5"/>
  <c r="AC37" i="5" s="1"/>
  <c r="AD37" i="5" s="1"/>
  <c r="AA37" i="5"/>
  <c r="AE37" i="5"/>
  <c r="AG37" i="5" s="1"/>
  <c r="AB83" i="5"/>
  <c r="AC83" i="5" s="1"/>
  <c r="AD83" i="5" s="1"/>
  <c r="AA83" i="5"/>
  <c r="AE83" i="5"/>
  <c r="AG83" i="5" s="1"/>
  <c r="AA46" i="5"/>
  <c r="AB46" i="5"/>
  <c r="AC46" i="5" s="1"/>
  <c r="AD46" i="5" s="1"/>
  <c r="AE46" i="5"/>
  <c r="AG46" i="5" s="1"/>
  <c r="AE48" i="5"/>
  <c r="AG48" i="5" s="1"/>
  <c r="AB48" i="5"/>
  <c r="AC48" i="5" s="1"/>
  <c r="AD48" i="5" s="1"/>
  <c r="AA48" i="5"/>
  <c r="AE51" i="5"/>
  <c r="AG51" i="5" s="1"/>
  <c r="AB51" i="5"/>
  <c r="AC51" i="5" s="1"/>
  <c r="AD51" i="5" s="1"/>
  <c r="AA51" i="5"/>
  <c r="AE60" i="5"/>
  <c r="AG60" i="5" s="1"/>
  <c r="AB60" i="5"/>
  <c r="AC60" i="5" s="1"/>
  <c r="AD60" i="5" s="1"/>
  <c r="AA60" i="5"/>
  <c r="AE73" i="5"/>
  <c r="AG73" i="5" s="1"/>
  <c r="AB73" i="5"/>
  <c r="AC73" i="5" s="1"/>
  <c r="AD73" i="5" s="1"/>
  <c r="AA73" i="5"/>
  <c r="U25" i="5"/>
  <c r="V25" i="5"/>
  <c r="W25" i="5" s="1"/>
  <c r="U115" i="5"/>
  <c r="V115" i="5"/>
  <c r="W115" i="5" s="1"/>
  <c r="AB90" i="5"/>
  <c r="AC90" i="5" s="1"/>
  <c r="AD90" i="5" s="1"/>
  <c r="AE90" i="5"/>
  <c r="AG90" i="5" s="1"/>
  <c r="AA90" i="5"/>
  <c r="AA106" i="5"/>
  <c r="AE106" i="5"/>
  <c r="AG106" i="5" s="1"/>
  <c r="AB106" i="5"/>
  <c r="AC106" i="5" s="1"/>
  <c r="AD106" i="5" s="1"/>
  <c r="U85" i="5"/>
  <c r="V85" i="5"/>
  <c r="W85" i="5" s="1"/>
  <c r="V45" i="5"/>
  <c r="W45" i="5" s="1"/>
  <c r="U45" i="5"/>
  <c r="AA107" i="5"/>
  <c r="AE107" i="5"/>
  <c r="AG107" i="5" s="1"/>
  <c r="AB107" i="5"/>
  <c r="AC107" i="5" s="1"/>
  <c r="AD107" i="5" s="1"/>
  <c r="U43" i="5"/>
  <c r="V43" i="5"/>
  <c r="W43" i="5" s="1"/>
  <c r="AE110" i="5"/>
  <c r="AG110" i="5" s="1"/>
  <c r="AA110" i="5"/>
  <c r="AB110" i="5"/>
  <c r="AC110" i="5" s="1"/>
  <c r="AD110" i="5" s="1"/>
  <c r="AA103" i="5"/>
  <c r="AE103" i="5"/>
  <c r="AG103" i="5" s="1"/>
  <c r="AB103" i="5"/>
  <c r="AC103" i="5" s="1"/>
  <c r="AD103" i="5" s="1"/>
  <c r="V33" i="5"/>
  <c r="W33" i="5" s="1"/>
  <c r="U33" i="5"/>
  <c r="AE26" i="5"/>
  <c r="AG26" i="5" s="1"/>
  <c r="AA26" i="5"/>
  <c r="AB26" i="5"/>
  <c r="AC26" i="5" s="1"/>
  <c r="AD26" i="5" s="1"/>
  <c r="AA18" i="5"/>
  <c r="AE18" i="5"/>
  <c r="AG18" i="5" s="1"/>
  <c r="AB18" i="5"/>
  <c r="AC18" i="5" s="1"/>
  <c r="AD18" i="5" s="1"/>
  <c r="AB16" i="5"/>
  <c r="AC16" i="5" s="1"/>
  <c r="AD16" i="5" s="1"/>
  <c r="AE16" i="5"/>
  <c r="AG16" i="5" s="1"/>
  <c r="AA16" i="5"/>
  <c r="AE24" i="5"/>
  <c r="AG24" i="5" s="1"/>
  <c r="AB24" i="5"/>
  <c r="AC24" i="5" s="1"/>
  <c r="AD24" i="5" s="1"/>
  <c r="AA24" i="5"/>
  <c r="AE79" i="5"/>
  <c r="AG79" i="5" s="1"/>
  <c r="AB79" i="5"/>
  <c r="AC79" i="5" s="1"/>
  <c r="AD79" i="5" s="1"/>
  <c r="AA79" i="5"/>
  <c r="AE64" i="5"/>
  <c r="AG64" i="5" s="1"/>
  <c r="AB64" i="5"/>
  <c r="AC64" i="5" s="1"/>
  <c r="AD64" i="5" s="1"/>
  <c r="AA64" i="5"/>
  <c r="AB45" i="5"/>
  <c r="AC45" i="5" s="1"/>
  <c r="AD45" i="5" s="1"/>
  <c r="AE45" i="5"/>
  <c r="AG45" i="5" s="1"/>
  <c r="AA45" i="5"/>
  <c r="AA113" i="5"/>
  <c r="AE113" i="5"/>
  <c r="AG113" i="5" s="1"/>
  <c r="AB113" i="5"/>
  <c r="AC113" i="5" s="1"/>
  <c r="AD113" i="5" s="1"/>
  <c r="AE38" i="5"/>
  <c r="AG38" i="5" s="1"/>
  <c r="AB38" i="5"/>
  <c r="AC38" i="5" s="1"/>
  <c r="AD38" i="5" s="1"/>
  <c r="AA38" i="5"/>
  <c r="AE114" i="5"/>
  <c r="AG114" i="5" s="1"/>
  <c r="AB114" i="5"/>
  <c r="AC114" i="5" s="1"/>
  <c r="AD114" i="5" s="1"/>
  <c r="AA114" i="5"/>
  <c r="AE50" i="5"/>
  <c r="AG50" i="5" s="1"/>
  <c r="AB50" i="5"/>
  <c r="AC50" i="5" s="1"/>
  <c r="AD50" i="5" s="1"/>
  <c r="AA50" i="5"/>
  <c r="AE59" i="5"/>
  <c r="AG59" i="5" s="1"/>
  <c r="AB59" i="5"/>
  <c r="AC59" i="5" s="1"/>
  <c r="AD59" i="5" s="1"/>
  <c r="AA59" i="5"/>
  <c r="AB27" i="5"/>
  <c r="AC27" i="5" s="1"/>
  <c r="AD27" i="5" s="1"/>
  <c r="AE27" i="5"/>
  <c r="AG27" i="5" s="1"/>
  <c r="AA27" i="5"/>
  <c r="AE33" i="5"/>
  <c r="AG33" i="5" s="1"/>
  <c r="AA33" i="5"/>
  <c r="AB33" i="5"/>
  <c r="AC33" i="5" s="1"/>
  <c r="AD33" i="5" s="1"/>
  <c r="AE43" i="5"/>
  <c r="AG43" i="5" s="1"/>
  <c r="AA43" i="5"/>
  <c r="AB43" i="5"/>
  <c r="AC43" i="5" s="1"/>
  <c r="AD43" i="5" s="1"/>
  <c r="AA98" i="5"/>
  <c r="AB98" i="5"/>
  <c r="AC98" i="5" s="1"/>
  <c r="AD98" i="5" s="1"/>
  <c r="AE98" i="5"/>
  <c r="AG98" i="5" s="1"/>
  <c r="AE29" i="5"/>
  <c r="AG29" i="5" s="1"/>
  <c r="AB29" i="5"/>
  <c r="AC29" i="5" s="1"/>
  <c r="AD29" i="5" s="1"/>
  <c r="AA29" i="5"/>
  <c r="AA34" i="5"/>
  <c r="AE34" i="5"/>
  <c r="AG34" i="5" s="1"/>
  <c r="AB34" i="5"/>
  <c r="AC34" i="5" s="1"/>
  <c r="AD34" i="5" s="1"/>
  <c r="AE39" i="5"/>
  <c r="AG39" i="5" s="1"/>
  <c r="AB39" i="5"/>
  <c r="AC39" i="5" s="1"/>
  <c r="AD39" i="5" s="1"/>
  <c r="AA39" i="5"/>
  <c r="AE57" i="5"/>
  <c r="AG57" i="5" s="1"/>
  <c r="AB57" i="5"/>
  <c r="AC57" i="5" s="1"/>
  <c r="AD57" i="5" s="1"/>
  <c r="AA57" i="5"/>
  <c r="AB61" i="5"/>
  <c r="AC61" i="5" s="1"/>
  <c r="AD61" i="5" s="1"/>
  <c r="AE61" i="5"/>
  <c r="AG61" i="5" s="1"/>
  <c r="AA61" i="5"/>
  <c r="AA88" i="5"/>
  <c r="AE88" i="5"/>
  <c r="AG88" i="5" s="1"/>
  <c r="AB88" i="5"/>
  <c r="AC88" i="5" s="1"/>
  <c r="AD88" i="5" s="1"/>
  <c r="AB40" i="5"/>
  <c r="AC40" i="5" s="1"/>
  <c r="AD40" i="5" s="1"/>
  <c r="AE40" i="5"/>
  <c r="AG40" i="5" s="1"/>
  <c r="AA40" i="5"/>
  <c r="AB76" i="5"/>
  <c r="AC76" i="5" s="1"/>
  <c r="AD76" i="5" s="1"/>
  <c r="AA76" i="5"/>
  <c r="AE76" i="5"/>
  <c r="AG76" i="5" s="1"/>
  <c r="AA93" i="5"/>
  <c r="AE93" i="5"/>
  <c r="AG93" i="5" s="1"/>
  <c r="AB93" i="5"/>
  <c r="AC93" i="5" s="1"/>
  <c r="AD93" i="5" s="1"/>
  <c r="AB80" i="5"/>
  <c r="AC80" i="5" s="1"/>
  <c r="AD80" i="5" s="1"/>
  <c r="AE80" i="5"/>
  <c r="AG80" i="5" s="1"/>
  <c r="AA80" i="5"/>
  <c r="AA96" i="5"/>
  <c r="AE96" i="5"/>
  <c r="AG96" i="5" s="1"/>
  <c r="AB96" i="5"/>
  <c r="AC96" i="5" s="1"/>
  <c r="AD96" i="5" s="1"/>
  <c r="AE32" i="5"/>
  <c r="AG32" i="5" s="1"/>
  <c r="AB32" i="5"/>
  <c r="AC32" i="5" s="1"/>
  <c r="AD32" i="5" s="1"/>
  <c r="AA32" i="5"/>
  <c r="AE28" i="5"/>
  <c r="AG28" i="5" s="1"/>
  <c r="AB28" i="5"/>
  <c r="AC28" i="5" s="1"/>
  <c r="AD28" i="5" s="1"/>
  <c r="AA28" i="5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6" i="3"/>
  <c r="AF15" i="3"/>
  <c r="AI55" i="3"/>
  <c r="AI35" i="3"/>
  <c r="AI25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I36" i="3" s="1"/>
  <c r="AH36" i="3" s="1"/>
  <c r="AJ37" i="3"/>
  <c r="AI37" i="3" s="1"/>
  <c r="AH37" i="3" s="1"/>
  <c r="AJ38" i="3"/>
  <c r="AI38" i="3" s="1"/>
  <c r="AH38" i="3" s="1"/>
  <c r="AJ39" i="3"/>
  <c r="AI39" i="3" s="1"/>
  <c r="AH39" i="3" s="1"/>
  <c r="AJ40" i="3"/>
  <c r="AI40" i="3" s="1"/>
  <c r="AH40" i="3" s="1"/>
  <c r="AJ41" i="3"/>
  <c r="AI41" i="3" s="1"/>
  <c r="AH41" i="3" s="1"/>
  <c r="AJ42" i="3"/>
  <c r="AI42" i="3" s="1"/>
  <c r="AH42" i="3" s="1"/>
  <c r="AJ43" i="3"/>
  <c r="AI43" i="3" s="1"/>
  <c r="AH43" i="3" s="1"/>
  <c r="AJ44" i="3"/>
  <c r="AI44" i="3" s="1"/>
  <c r="AH44" i="3" s="1"/>
  <c r="AJ45" i="3"/>
  <c r="AI45" i="3" s="1"/>
  <c r="AH45" i="3" s="1"/>
  <c r="AJ46" i="3"/>
  <c r="AI46" i="3" s="1"/>
  <c r="AH46" i="3" s="1"/>
  <c r="AJ47" i="3"/>
  <c r="AI47" i="3" s="1"/>
  <c r="AH47" i="3" s="1"/>
  <c r="AJ48" i="3"/>
  <c r="AI48" i="3" s="1"/>
  <c r="AH48" i="3" s="1"/>
  <c r="AJ49" i="3"/>
  <c r="AI49" i="3" s="1"/>
  <c r="AH49" i="3" s="1"/>
  <c r="AJ50" i="3"/>
  <c r="AI50" i="3" s="1"/>
  <c r="AH50" i="3" s="1"/>
  <c r="AJ51" i="3"/>
  <c r="AI51" i="3" s="1"/>
  <c r="AH51" i="3" s="1"/>
  <c r="AJ52" i="3"/>
  <c r="AI52" i="3" s="1"/>
  <c r="AH52" i="3" s="1"/>
  <c r="AJ53" i="3"/>
  <c r="AI53" i="3" s="1"/>
  <c r="AH53" i="3" s="1"/>
  <c r="AJ54" i="3"/>
  <c r="AI54" i="3" s="1"/>
  <c r="AH54" i="3" s="1"/>
  <c r="AJ55" i="3"/>
  <c r="AJ56" i="3"/>
  <c r="AJ57" i="3"/>
  <c r="AJ58" i="3"/>
  <c r="AJ59" i="3"/>
  <c r="AJ60" i="3"/>
  <c r="AJ61" i="3"/>
  <c r="AJ62" i="3"/>
  <c r="AJ63" i="3"/>
  <c r="AJ64" i="3"/>
  <c r="AJ65" i="3"/>
  <c r="AK65" i="3" s="1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6" i="3"/>
  <c r="AJ15" i="3"/>
  <c r="X25" i="3"/>
  <c r="X17" i="3"/>
  <c r="X18" i="3"/>
  <c r="X19" i="3"/>
  <c r="X20" i="3"/>
  <c r="X21" i="3"/>
  <c r="X22" i="3"/>
  <c r="X23" i="3"/>
  <c r="X24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6" i="3"/>
  <c r="B16" i="3"/>
  <c r="C16" i="3" s="1"/>
  <c r="D16" i="3" s="1"/>
  <c r="B17" i="3"/>
  <c r="C17" i="3" s="1"/>
  <c r="D17" i="3" s="1"/>
  <c r="B18" i="3"/>
  <c r="C18" i="3" s="1"/>
  <c r="B19" i="3"/>
  <c r="C19" i="3" s="1"/>
  <c r="D19" i="3" s="1"/>
  <c r="B20" i="3"/>
  <c r="C20" i="3" s="1"/>
  <c r="D20" i="3" s="1"/>
  <c r="B21" i="3"/>
  <c r="C21" i="3" s="1"/>
  <c r="B22" i="3"/>
  <c r="C22" i="3" s="1"/>
  <c r="D22" i="3" s="1"/>
  <c r="B23" i="3"/>
  <c r="C23" i="3" s="1"/>
  <c r="D23" i="3" s="1"/>
  <c r="B24" i="3"/>
  <c r="C24" i="3" s="1"/>
  <c r="B25" i="3"/>
  <c r="C25" i="3" s="1"/>
  <c r="B26" i="3"/>
  <c r="C26" i="3" s="1"/>
  <c r="D26" i="3" s="1"/>
  <c r="B27" i="3"/>
  <c r="C27" i="3" s="1"/>
  <c r="D27" i="3" s="1"/>
  <c r="B28" i="3"/>
  <c r="C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B29" i="3"/>
  <c r="C29" i="3" s="1"/>
  <c r="D29" i="3" s="1"/>
  <c r="B30" i="3"/>
  <c r="C30" i="3" s="1"/>
  <c r="B31" i="3"/>
  <c r="C31" i="3" s="1"/>
  <c r="B32" i="3"/>
  <c r="B33" i="3"/>
  <c r="C33" i="3" s="1"/>
  <c r="Z33" i="3" s="1"/>
  <c r="AA33" i="3" s="1"/>
  <c r="B34" i="3"/>
  <c r="B35" i="3"/>
  <c r="C35" i="3"/>
  <c r="B36" i="3"/>
  <c r="C36" i="3" s="1"/>
  <c r="D36" i="3" s="1"/>
  <c r="B37" i="3"/>
  <c r="C37" i="3" s="1"/>
  <c r="D37" i="3" s="1"/>
  <c r="B38" i="3"/>
  <c r="B39" i="3"/>
  <c r="C39" i="3" s="1"/>
  <c r="D39" i="3" s="1"/>
  <c r="B40" i="3"/>
  <c r="C40" i="3"/>
  <c r="D40" i="3" s="1"/>
  <c r="B41" i="3"/>
  <c r="C41" i="3" s="1"/>
  <c r="B42" i="3"/>
  <c r="C42" i="3" s="1"/>
  <c r="D42" i="3" s="1"/>
  <c r="B43" i="3"/>
  <c r="C43" i="3" s="1"/>
  <c r="E43" i="3" s="1"/>
  <c r="F43" i="3" s="1"/>
  <c r="B44" i="3"/>
  <c r="B45" i="3"/>
  <c r="C45" i="3" s="1"/>
  <c r="Z45" i="3" s="1"/>
  <c r="B46" i="3"/>
  <c r="C46" i="3" s="1"/>
  <c r="D46" i="3" s="1"/>
  <c r="B47" i="3"/>
  <c r="C47" i="3" s="1"/>
  <c r="D47" i="3" s="1"/>
  <c r="B48" i="3"/>
  <c r="C48" i="3" s="1"/>
  <c r="B49" i="3"/>
  <c r="C49" i="3" s="1"/>
  <c r="D49" i="3" s="1"/>
  <c r="B50" i="3"/>
  <c r="C50" i="3" s="1"/>
  <c r="B51" i="3"/>
  <c r="C51" i="3" s="1"/>
  <c r="B52" i="3"/>
  <c r="C52" i="3" s="1"/>
  <c r="D52" i="3" s="1"/>
  <c r="B53" i="3"/>
  <c r="C53" i="3"/>
  <c r="Z53" i="3" s="1"/>
  <c r="AA53" i="3" s="1"/>
  <c r="B54" i="3"/>
  <c r="C54" i="3" s="1"/>
  <c r="B55" i="3"/>
  <c r="C55" i="3" s="1"/>
  <c r="Z55" i="3" s="1"/>
  <c r="B56" i="3"/>
  <c r="C56" i="3" s="1"/>
  <c r="D56" i="3" s="1"/>
  <c r="B57" i="3"/>
  <c r="C57" i="3" s="1"/>
  <c r="D57" i="3" s="1"/>
  <c r="B58" i="3"/>
  <c r="C58" i="3" s="1"/>
  <c r="D58" i="3" s="1"/>
  <c r="B59" i="3"/>
  <c r="C59" i="3" s="1"/>
  <c r="D59" i="3" s="1"/>
  <c r="B60" i="3"/>
  <c r="C60" i="3" s="1"/>
  <c r="Z60" i="3" s="1"/>
  <c r="B61" i="3"/>
  <c r="C61" i="3" s="1"/>
  <c r="B62" i="3"/>
  <c r="C62" i="3" s="1"/>
  <c r="D62" i="3" s="1"/>
  <c r="B63" i="3"/>
  <c r="C63" i="3" s="1"/>
  <c r="D63" i="3" s="1"/>
  <c r="B64" i="3"/>
  <c r="C64" i="3" s="1"/>
  <c r="D64" i="3" s="1"/>
  <c r="B65" i="3"/>
  <c r="C65" i="3" s="1"/>
  <c r="B66" i="3"/>
  <c r="C66" i="3" s="1"/>
  <c r="D66" i="3" s="1"/>
  <c r="B67" i="3"/>
  <c r="C67" i="3" s="1"/>
  <c r="D67" i="3" s="1"/>
  <c r="B68" i="3"/>
  <c r="C68" i="3" s="1"/>
  <c r="D68" i="3" s="1"/>
  <c r="B69" i="3"/>
  <c r="C69" i="3" s="1"/>
  <c r="B70" i="3"/>
  <c r="C70" i="3" s="1"/>
  <c r="B71" i="3"/>
  <c r="C71" i="3"/>
  <c r="D71" i="3" s="1"/>
  <c r="B72" i="3"/>
  <c r="C72" i="3" s="1"/>
  <c r="B73" i="3"/>
  <c r="C73" i="3"/>
  <c r="D73" i="3" s="1"/>
  <c r="B74" i="3"/>
  <c r="C74" i="3" s="1"/>
  <c r="D74" i="3" s="1"/>
  <c r="B75" i="3"/>
  <c r="C75" i="3" s="1"/>
  <c r="B76" i="3"/>
  <c r="C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B77" i="3"/>
  <c r="C77" i="3" s="1"/>
  <c r="B78" i="3"/>
  <c r="C78" i="3" s="1"/>
  <c r="D78" i="3" s="1"/>
  <c r="B79" i="3"/>
  <c r="C79" i="3" s="1"/>
  <c r="B80" i="3"/>
  <c r="C80" i="3" s="1"/>
  <c r="B81" i="3"/>
  <c r="C81" i="3" s="1"/>
  <c r="B82" i="3"/>
  <c r="C82" i="3" s="1"/>
  <c r="D82" i="3" s="1"/>
  <c r="B83" i="3"/>
  <c r="C83" i="3" s="1"/>
  <c r="B84" i="3"/>
  <c r="C84" i="3" s="1"/>
  <c r="B85" i="3"/>
  <c r="C85" i="3" s="1"/>
  <c r="Z85" i="3" s="1"/>
  <c r="B86" i="3"/>
  <c r="C86" i="3" s="1"/>
  <c r="B87" i="3"/>
  <c r="C87" i="3" s="1"/>
  <c r="D87" i="3" s="1"/>
  <c r="B88" i="3"/>
  <c r="C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B89" i="3"/>
  <c r="C89" i="3" s="1"/>
  <c r="D89" i="3" s="1"/>
  <c r="B90" i="3"/>
  <c r="C90" i="3" s="1"/>
  <c r="Z90" i="3" s="1"/>
  <c r="B91" i="3"/>
  <c r="C91" i="3"/>
  <c r="B92" i="3"/>
  <c r="C92" i="3" s="1"/>
  <c r="D92" i="3" s="1"/>
  <c r="B93" i="3"/>
  <c r="C93" i="3" s="1"/>
  <c r="Z93" i="3" s="1"/>
  <c r="AA93" i="3" s="1"/>
  <c r="B94" i="3"/>
  <c r="C94" i="3" s="1"/>
  <c r="D94" i="3"/>
  <c r="B95" i="3"/>
  <c r="C95" i="3" s="1"/>
  <c r="Z95" i="3" s="1"/>
  <c r="B96" i="3"/>
  <c r="C96" i="3" s="1"/>
  <c r="B97" i="3"/>
  <c r="C97" i="3" s="1"/>
  <c r="D97" i="3" s="1"/>
  <c r="B98" i="3"/>
  <c r="C98" i="3" s="1"/>
  <c r="D98" i="3" s="1"/>
  <c r="B99" i="3"/>
  <c r="C99" i="3" s="1"/>
  <c r="B100" i="3"/>
  <c r="C100" i="3"/>
  <c r="B101" i="3"/>
  <c r="C101" i="3" s="1"/>
  <c r="B102" i="3"/>
  <c r="C102" i="3" s="1"/>
  <c r="B103" i="3"/>
  <c r="C103" i="3" s="1"/>
  <c r="E103" i="3" s="1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B104" i="3"/>
  <c r="C104" i="3" s="1"/>
  <c r="B105" i="3"/>
  <c r="C105" i="3" s="1"/>
  <c r="B106" i="3"/>
  <c r="C106" i="3" s="1"/>
  <c r="B107" i="3"/>
  <c r="C107" i="3" s="1"/>
  <c r="D107" i="3" s="1"/>
  <c r="B108" i="3"/>
  <c r="C108" i="3" s="1"/>
  <c r="D108" i="3" s="1"/>
  <c r="B109" i="3"/>
  <c r="C109" i="3" s="1"/>
  <c r="D109" i="3" s="1"/>
  <c r="B110" i="3"/>
  <c r="C110" i="3" s="1"/>
  <c r="B111" i="3"/>
  <c r="C111" i="3" s="1"/>
  <c r="B112" i="3"/>
  <c r="C112" i="3" s="1"/>
  <c r="D112" i="3" s="1"/>
  <c r="B113" i="3"/>
  <c r="C113" i="3" s="1"/>
  <c r="B114" i="3"/>
  <c r="C114" i="3" s="1"/>
  <c r="E114" i="3" s="1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B115" i="3"/>
  <c r="C115" i="3" s="1"/>
  <c r="B15" i="3"/>
  <c r="C15" i="3" s="1"/>
  <c r="D15" i="3" s="1"/>
  <c r="F6" i="3"/>
  <c r="C6" i="3"/>
  <c r="G7" i="3" s="1"/>
  <c r="H7" i="3" s="1"/>
  <c r="BI18" i="17" l="1"/>
  <c r="BK18" i="17" s="1"/>
  <c r="AL20" i="17"/>
  <c r="AM20" i="17"/>
  <c r="AN20" i="17" s="1"/>
  <c r="BP20" i="17" s="1"/>
  <c r="BU20" i="17" s="1"/>
  <c r="AH20" i="17"/>
  <c r="CH150" i="21"/>
  <c r="CG150" i="21"/>
  <c r="CA151" i="21"/>
  <c r="CB151" i="21" s="1"/>
  <c r="BX151" i="21"/>
  <c r="BY151" i="21" s="1"/>
  <c r="BT151" i="21"/>
  <c r="BU151" i="21" s="1"/>
  <c r="BR151" i="21"/>
  <c r="BS151" i="21" s="1"/>
  <c r="AT152" i="21"/>
  <c r="A153" i="21"/>
  <c r="CH149" i="20"/>
  <c r="CG149" i="20"/>
  <c r="AT151" i="20"/>
  <c r="A152" i="20"/>
  <c r="BT150" i="20"/>
  <c r="BU150" i="20" s="1"/>
  <c r="CA150" i="20"/>
  <c r="CB150" i="20" s="1"/>
  <c r="BX150" i="20"/>
  <c r="BY150" i="20" s="1"/>
  <c r="BR150" i="20"/>
  <c r="BS150" i="20" s="1"/>
  <c r="CD150" i="20" s="1"/>
  <c r="CE150" i="20" s="1"/>
  <c r="CF150" i="20" s="1"/>
  <c r="CH148" i="20"/>
  <c r="CG148" i="20"/>
  <c r="CU19" i="17"/>
  <c r="AL21" i="17"/>
  <c r="AU23" i="17"/>
  <c r="BR23" i="17"/>
  <c r="BS23" i="17" s="1"/>
  <c r="CJ20" i="17"/>
  <c r="CK20" i="17" s="1"/>
  <c r="BI19" i="17"/>
  <c r="BK19" i="17" s="1"/>
  <c r="CF21" i="17"/>
  <c r="CG21" i="17" s="1"/>
  <c r="CH21" i="17" s="1"/>
  <c r="CD22" i="17"/>
  <c r="CE22" i="17" s="1"/>
  <c r="BT23" i="17"/>
  <c r="CA23" i="17"/>
  <c r="CB23" i="17" s="1"/>
  <c r="BX23" i="17"/>
  <c r="BY23" i="17" s="1"/>
  <c r="AX19" i="17"/>
  <c r="BD19" i="17"/>
  <c r="BA19" i="17"/>
  <c r="BB19" i="17" s="1"/>
  <c r="AT24" i="17"/>
  <c r="BR24" i="17" s="1"/>
  <c r="AZ24" i="17"/>
  <c r="AR18" i="17"/>
  <c r="AM21" i="17"/>
  <c r="AN21" i="17" s="1"/>
  <c r="BP21" i="17" s="1"/>
  <c r="BU21" i="17" s="1"/>
  <c r="F22" i="17"/>
  <c r="I22" i="17"/>
  <c r="H22" i="17"/>
  <c r="L24" i="17"/>
  <c r="V24" i="17"/>
  <c r="B24" i="17"/>
  <c r="A25" i="17"/>
  <c r="BF25" i="17" s="1"/>
  <c r="AI20" i="17"/>
  <c r="AW20" i="17" s="1"/>
  <c r="BG20" i="17" s="1"/>
  <c r="BH20" i="17" s="1"/>
  <c r="BI20" i="17" s="1"/>
  <c r="AK20" i="17"/>
  <c r="AG21" i="17"/>
  <c r="D23" i="17"/>
  <c r="J23" i="17" s="1"/>
  <c r="E23" i="17"/>
  <c r="AH21" i="17"/>
  <c r="O23" i="17"/>
  <c r="N23" i="17"/>
  <c r="T23" i="17" s="1"/>
  <c r="X23" i="17"/>
  <c r="AD23" i="17" s="1"/>
  <c r="Y23" i="17"/>
  <c r="K22" i="17"/>
  <c r="G22" i="17"/>
  <c r="U22" i="17"/>
  <c r="Q22" i="17"/>
  <c r="AE22" i="17"/>
  <c r="AA22" i="17"/>
  <c r="AJ19" i="17"/>
  <c r="AQ19" i="17"/>
  <c r="P22" i="17"/>
  <c r="S22" i="17"/>
  <c r="R22" i="17"/>
  <c r="Z22" i="17"/>
  <c r="AB22" i="17"/>
  <c r="AC22" i="17"/>
  <c r="BF36" i="10"/>
  <c r="BF17" i="10"/>
  <c r="BF18" i="10"/>
  <c r="BF27" i="10"/>
  <c r="BF30" i="10"/>
  <c r="AS25" i="6"/>
  <c r="AV18" i="6" s="1"/>
  <c r="AP52" i="6"/>
  <c r="AP73" i="6"/>
  <c r="AP104" i="6"/>
  <c r="AP77" i="6"/>
  <c r="AP55" i="6"/>
  <c r="AP102" i="6"/>
  <c r="AP94" i="6"/>
  <c r="AP69" i="6"/>
  <c r="AS69" i="6" s="1"/>
  <c r="AV29" i="6" s="1"/>
  <c r="AP47" i="6"/>
  <c r="AP97" i="6"/>
  <c r="AP82" i="6"/>
  <c r="AP59" i="6"/>
  <c r="AP112" i="6"/>
  <c r="AP81" i="6"/>
  <c r="AP99" i="6"/>
  <c r="AP107" i="6"/>
  <c r="AP87" i="6"/>
  <c r="AP101" i="6"/>
  <c r="AP70" i="6"/>
  <c r="AP57" i="6"/>
  <c r="AP63" i="6"/>
  <c r="AP80" i="6"/>
  <c r="AP74" i="6"/>
  <c r="AS74" i="6" s="1"/>
  <c r="AV30" i="6" s="1"/>
  <c r="AP109" i="6"/>
  <c r="AP108" i="6"/>
  <c r="AP111" i="6"/>
  <c r="AP54" i="6"/>
  <c r="AS54" i="6" s="1"/>
  <c r="AV24" i="6" s="1"/>
  <c r="AP114" i="6"/>
  <c r="AP53" i="6"/>
  <c r="AP64" i="6"/>
  <c r="AP48" i="6"/>
  <c r="AP96" i="6"/>
  <c r="AP100" i="6"/>
  <c r="AP71" i="6"/>
  <c r="AP60" i="6"/>
  <c r="V53" i="5"/>
  <c r="W53" i="5" s="1"/>
  <c r="U53" i="5"/>
  <c r="V99" i="5"/>
  <c r="W99" i="5" s="1"/>
  <c r="U99" i="5"/>
  <c r="U112" i="5"/>
  <c r="V112" i="5"/>
  <c r="W112" i="5" s="1"/>
  <c r="U81" i="5"/>
  <c r="V81" i="5"/>
  <c r="W81" i="5" s="1"/>
  <c r="V58" i="5"/>
  <c r="W58" i="5" s="1"/>
  <c r="U58" i="5"/>
  <c r="U31" i="5"/>
  <c r="V31" i="5"/>
  <c r="W31" i="5" s="1"/>
  <c r="V92" i="5"/>
  <c r="W92" i="5" s="1"/>
  <c r="U92" i="5"/>
  <c r="V80" i="5"/>
  <c r="W80" i="5" s="1"/>
  <c r="U80" i="5"/>
  <c r="V108" i="5"/>
  <c r="W108" i="5" s="1"/>
  <c r="U108" i="5"/>
  <c r="U19" i="5"/>
  <c r="V19" i="5"/>
  <c r="W19" i="5" s="1"/>
  <c r="V40" i="5"/>
  <c r="W40" i="5" s="1"/>
  <c r="U40" i="5"/>
  <c r="V26" i="5"/>
  <c r="W26" i="5" s="1"/>
  <c r="U26" i="5"/>
  <c r="V37" i="5"/>
  <c r="W37" i="5" s="1"/>
  <c r="U37" i="5"/>
  <c r="U83" i="5"/>
  <c r="V83" i="5"/>
  <c r="W83" i="5" s="1"/>
  <c r="V56" i="5"/>
  <c r="W56" i="5" s="1"/>
  <c r="U56" i="5"/>
  <c r="V73" i="5"/>
  <c r="W73" i="5" s="1"/>
  <c r="U73" i="5"/>
  <c r="V42" i="5"/>
  <c r="W42" i="5" s="1"/>
  <c r="U42" i="5"/>
  <c r="V107" i="5"/>
  <c r="W107" i="5" s="1"/>
  <c r="U107" i="5"/>
  <c r="U38" i="5"/>
  <c r="V38" i="5"/>
  <c r="W38" i="5" s="1"/>
  <c r="V47" i="5"/>
  <c r="W47" i="5" s="1"/>
  <c r="U47" i="5"/>
  <c r="V79" i="5"/>
  <c r="W79" i="5" s="1"/>
  <c r="U79" i="5"/>
  <c r="V51" i="5"/>
  <c r="W51" i="5" s="1"/>
  <c r="U51" i="5"/>
  <c r="V28" i="5"/>
  <c r="W28" i="5" s="1"/>
  <c r="U28" i="5"/>
  <c r="V36" i="5"/>
  <c r="W36" i="5" s="1"/>
  <c r="U36" i="5"/>
  <c r="V16" i="5"/>
  <c r="W16" i="5" s="1"/>
  <c r="U16" i="5"/>
  <c r="V34" i="5"/>
  <c r="W34" i="5" s="1"/>
  <c r="U34" i="5"/>
  <c r="V21" i="5"/>
  <c r="W21" i="5" s="1"/>
  <c r="U21" i="5"/>
  <c r="U100" i="5"/>
  <c r="V100" i="5"/>
  <c r="W100" i="5" s="1"/>
  <c r="U90" i="5"/>
  <c r="V90" i="5"/>
  <c r="W90" i="5" s="1"/>
  <c r="V18" i="5"/>
  <c r="W18" i="5" s="1"/>
  <c r="U18" i="5"/>
  <c r="U48" i="5"/>
  <c r="U97" i="5"/>
  <c r="V109" i="5"/>
  <c r="W109" i="5" s="1"/>
  <c r="V67" i="5"/>
  <c r="W67" i="5" s="1"/>
  <c r="D65" i="3"/>
  <c r="Z65" i="3"/>
  <c r="E108" i="3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D93" i="3"/>
  <c r="D76" i="3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D53" i="3"/>
  <c r="E73" i="3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E68" i="3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V68" i="3" s="1"/>
  <c r="W68" i="3" s="1"/>
  <c r="E53" i="3"/>
  <c r="F53" i="3" s="1"/>
  <c r="Z19" i="3"/>
  <c r="Z83" i="3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D83" i="3"/>
  <c r="Z112" i="3"/>
  <c r="AE112" i="3" s="1"/>
  <c r="AG112" i="3" s="1"/>
  <c r="Z46" i="3"/>
  <c r="AA46" i="3" s="1"/>
  <c r="E15" i="3"/>
  <c r="F15" i="3" s="1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Z17" i="3"/>
  <c r="AA17" i="3" s="1"/>
  <c r="G4" i="3"/>
  <c r="E40" i="3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E33" i="3"/>
  <c r="F33" i="3" s="1"/>
  <c r="Z27" i="3"/>
  <c r="AE27" i="3" s="1"/>
  <c r="AG27" i="3" s="1"/>
  <c r="Z36" i="3"/>
  <c r="AB36" i="3" s="1"/>
  <c r="E98" i="3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Z76" i="3"/>
  <c r="AA76" i="3" s="1"/>
  <c r="Z20" i="3"/>
  <c r="AA20" i="3" s="1"/>
  <c r="D114" i="3"/>
  <c r="D33" i="3"/>
  <c r="E78" i="3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E20" i="3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Z37" i="3"/>
  <c r="AB37" i="3" s="1"/>
  <c r="Z109" i="3"/>
  <c r="AA55" i="3"/>
  <c r="AE55" i="3"/>
  <c r="AG55" i="3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AA90" i="3"/>
  <c r="AE90" i="3"/>
  <c r="AG90" i="3" s="1"/>
  <c r="AA95" i="3"/>
  <c r="AE95" i="3"/>
  <c r="AG95" i="3" s="1"/>
  <c r="D106" i="3"/>
  <c r="Z106" i="3"/>
  <c r="E106" i="3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D99" i="3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E84" i="3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Z84" i="3"/>
  <c r="AA84" i="3" s="1"/>
  <c r="D84" i="3"/>
  <c r="D77" i="3"/>
  <c r="Z77" i="3"/>
  <c r="AA77" i="3" s="1"/>
  <c r="E77" i="3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D41" i="3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AE53" i="3"/>
  <c r="AG53" i="3" s="1"/>
  <c r="D91" i="3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Z91" i="3"/>
  <c r="D70" i="3"/>
  <c r="E70" i="3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Z56" i="3"/>
  <c r="AA56" i="3" s="1"/>
  <c r="E56" i="3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D50" i="3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D18" i="3"/>
  <c r="Z18" i="3"/>
  <c r="AB18" i="3" s="1"/>
  <c r="E23" i="3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AA85" i="3"/>
  <c r="AE85" i="3"/>
  <c r="AG85" i="3" s="1"/>
  <c r="D105" i="3"/>
  <c r="Z105" i="3"/>
  <c r="AB105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D69" i="3"/>
  <c r="Z69" i="3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D55" i="3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D25" i="3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G53" i="3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AA60" i="3"/>
  <c r="AE60" i="3"/>
  <c r="AG60" i="3" s="1"/>
  <c r="D113" i="3"/>
  <c r="Z113" i="3"/>
  <c r="E104" i="3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D104" i="3"/>
  <c r="D96" i="3"/>
  <c r="Z96" i="3"/>
  <c r="E96" i="3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D90" i="3"/>
  <c r="E90" i="3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D61" i="3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Z61" i="3"/>
  <c r="D48" i="3"/>
  <c r="Z48" i="3"/>
  <c r="D24" i="3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Z24" i="3"/>
  <c r="Z63" i="3"/>
  <c r="AB63" i="3" s="1"/>
  <c r="AC63" i="3" s="1"/>
  <c r="AD63" i="3" s="1"/>
  <c r="D54" i="3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Z54" i="3"/>
  <c r="AA65" i="3"/>
  <c r="AE65" i="3"/>
  <c r="AG65" i="3" s="1"/>
  <c r="D95" i="3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D75" i="3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D111" i="3"/>
  <c r="Z111" i="3"/>
  <c r="AA111" i="3" s="1"/>
  <c r="E111" i="3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D103" i="3"/>
  <c r="Z103" i="3"/>
  <c r="D88" i="3"/>
  <c r="Z88" i="3"/>
  <c r="AB88" i="3" s="1"/>
  <c r="AC88" i="3" s="1"/>
  <c r="AD88" i="3" s="1"/>
  <c r="D60" i="3"/>
  <c r="E60" i="3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D31" i="3"/>
  <c r="Z31" i="3"/>
  <c r="AA31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E48" i="3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Z41" i="3"/>
  <c r="AA41" i="3" s="1"/>
  <c r="Z70" i="3"/>
  <c r="AB70" i="3" s="1"/>
  <c r="Z99" i="3"/>
  <c r="AA99" i="3" s="1"/>
  <c r="D110" i="3"/>
  <c r="E110" i="3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Z110" i="3"/>
  <c r="D102" i="3"/>
  <c r="E102" i="3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E94" i="3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Z94" i="3"/>
  <c r="AA94" i="3" s="1"/>
  <c r="D81" i="3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Z81" i="3"/>
  <c r="AA81" i="3" s="1"/>
  <c r="Z66" i="3"/>
  <c r="AA66" i="3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D45" i="3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D21" i="3"/>
  <c r="Z21" i="3"/>
  <c r="AA21" i="3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E63" i="3"/>
  <c r="F63" i="3" s="1"/>
  <c r="AB19" i="3"/>
  <c r="AE19" i="3"/>
  <c r="AG19" i="3" s="1"/>
  <c r="Z73" i="3"/>
  <c r="AB73" i="3" s="1"/>
  <c r="Z102" i="3"/>
  <c r="AA102" i="3" s="1"/>
  <c r="AE33" i="3"/>
  <c r="AG33" i="3" s="1"/>
  <c r="D86" i="3"/>
  <c r="Z86" i="3"/>
  <c r="E86" i="3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V86" i="3" s="1"/>
  <c r="W86" i="3" s="1"/>
  <c r="D30" i="3"/>
  <c r="Z30" i="3"/>
  <c r="AB30" i="3" s="1"/>
  <c r="AC30" i="3" s="1"/>
  <c r="AD30" i="3" s="1"/>
  <c r="E30" i="3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AA109" i="3"/>
  <c r="AE109" i="3"/>
  <c r="AG109" i="3" s="1"/>
  <c r="AB109" i="3"/>
  <c r="AE93" i="3"/>
  <c r="AG93" i="3" s="1"/>
  <c r="D101" i="3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Z101" i="3"/>
  <c r="D80" i="3"/>
  <c r="E80" i="3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AA45" i="3"/>
  <c r="AE45" i="3"/>
  <c r="AG45" i="3" s="1"/>
  <c r="Z75" i="3"/>
  <c r="AB75" i="3" s="1"/>
  <c r="AC75" i="3" s="1"/>
  <c r="AD75" i="3" s="1"/>
  <c r="Z104" i="3"/>
  <c r="AA104" i="3" s="1"/>
  <c r="D115" i="3"/>
  <c r="Z115" i="3"/>
  <c r="AB115" i="3" s="1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D100" i="3"/>
  <c r="E100" i="3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Z100" i="3"/>
  <c r="AB100" i="3" s="1"/>
  <c r="AC100" i="3" s="1"/>
  <c r="AD100" i="3" s="1"/>
  <c r="D85" i="3"/>
  <c r="E85" i="3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D79" i="3"/>
  <c r="Z79" i="3"/>
  <c r="AA79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D72" i="3"/>
  <c r="Z72" i="3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Z43" i="3"/>
  <c r="D43" i="3"/>
  <c r="D35" i="3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Z35" i="3"/>
  <c r="AB35" i="3" s="1"/>
  <c r="Z23" i="3"/>
  <c r="AB23" i="3" s="1"/>
  <c r="D51" i="3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Z51" i="3"/>
  <c r="D28" i="3"/>
  <c r="Z28" i="3"/>
  <c r="Z25" i="3"/>
  <c r="Z50" i="3"/>
  <c r="AB50" i="3" s="1"/>
  <c r="AC50" i="3" s="1"/>
  <c r="AD50" i="3" s="1"/>
  <c r="Z80" i="3"/>
  <c r="AB80" i="3" s="1"/>
  <c r="Z42" i="3"/>
  <c r="AA42" i="3" s="1"/>
  <c r="Z71" i="3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E107" i="3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E92" i="3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V92" i="3" s="1"/>
  <c r="W92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E67" i="3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E42" i="3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Z16" i="3"/>
  <c r="Z52" i="3"/>
  <c r="Z62" i="3"/>
  <c r="Z82" i="3"/>
  <c r="Z92" i="3"/>
  <c r="E71" i="3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V36" i="3" s="1"/>
  <c r="W36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E16" i="3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Z26" i="3"/>
  <c r="AA26" i="3" s="1"/>
  <c r="Z64" i="3"/>
  <c r="Z74" i="3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Z29" i="3"/>
  <c r="AA29" i="3" s="1"/>
  <c r="Z47" i="3"/>
  <c r="Z57" i="3"/>
  <c r="AA57" i="3" s="1"/>
  <c r="Z67" i="3"/>
  <c r="Z87" i="3"/>
  <c r="Z114" i="3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E74" i="3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E64" i="3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E59" i="3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Z39" i="3"/>
  <c r="AB39" i="3" s="1"/>
  <c r="AC39" i="3" s="1"/>
  <c r="AD39" i="3" s="1"/>
  <c r="Z58" i="3"/>
  <c r="AB58" i="3" s="1"/>
  <c r="Z68" i="3"/>
  <c r="Z78" i="3"/>
  <c r="Z97" i="3"/>
  <c r="AA97" i="3" s="1"/>
  <c r="Z107" i="3"/>
  <c r="Z22" i="3"/>
  <c r="Z40" i="3"/>
  <c r="AB40" i="3" s="1"/>
  <c r="AC40" i="3" s="1"/>
  <c r="AD40" i="3" s="1"/>
  <c r="Z49" i="3"/>
  <c r="Z59" i="3"/>
  <c r="AA59" i="3" s="1"/>
  <c r="Z89" i="3"/>
  <c r="Z98" i="3"/>
  <c r="AB98" i="3" s="1"/>
  <c r="AC98" i="3" s="1"/>
  <c r="AD98" i="3" s="1"/>
  <c r="Z108" i="3"/>
  <c r="AE37" i="3"/>
  <c r="AG37" i="3" s="1"/>
  <c r="V96" i="3"/>
  <c r="W96" i="3" s="1"/>
  <c r="U106" i="3"/>
  <c r="V106" i="3"/>
  <c r="W106" i="3" s="1"/>
  <c r="U114" i="3"/>
  <c r="V114" i="3"/>
  <c r="W114" i="3" s="1"/>
  <c r="U24" i="3"/>
  <c r="V24" i="3"/>
  <c r="W24" i="3" s="1"/>
  <c r="U103" i="3"/>
  <c r="V103" i="3"/>
  <c r="W103" i="3" s="1"/>
  <c r="U73" i="3"/>
  <c r="V73" i="3"/>
  <c r="W73" i="3" s="1"/>
  <c r="U41" i="3"/>
  <c r="V41" i="3"/>
  <c r="W41" i="3" s="1"/>
  <c r="V101" i="3"/>
  <c r="W101" i="3" s="1"/>
  <c r="V61" i="3"/>
  <c r="W61" i="3" s="1"/>
  <c r="V21" i="3"/>
  <c r="W21" i="3" s="1"/>
  <c r="V99" i="3"/>
  <c r="W99" i="3" s="1"/>
  <c r="V39" i="3"/>
  <c r="W39" i="3" s="1"/>
  <c r="V108" i="3"/>
  <c r="W108" i="3" s="1"/>
  <c r="V98" i="3"/>
  <c r="W98" i="3" s="1"/>
  <c r="V88" i="3"/>
  <c r="W88" i="3" s="1"/>
  <c r="V78" i="3"/>
  <c r="W78" i="3" s="1"/>
  <c r="V28" i="3"/>
  <c r="W28" i="3" s="1"/>
  <c r="V97" i="3"/>
  <c r="W97" i="3" s="1"/>
  <c r="V76" i="3"/>
  <c r="W76" i="3" s="1"/>
  <c r="V95" i="3"/>
  <c r="W95" i="3" s="1"/>
  <c r="V94" i="3"/>
  <c r="W94" i="3" s="1"/>
  <c r="V84" i="3"/>
  <c r="W84" i="3" s="1"/>
  <c r="V113" i="3"/>
  <c r="W113" i="3" s="1"/>
  <c r="V93" i="3"/>
  <c r="W93" i="3" s="1"/>
  <c r="V83" i="3"/>
  <c r="W83" i="3" s="1"/>
  <c r="V112" i="3"/>
  <c r="W112" i="3" s="1"/>
  <c r="V82" i="3"/>
  <c r="W82" i="3" s="1"/>
  <c r="V72" i="3"/>
  <c r="W72" i="3" s="1"/>
  <c r="AA106" i="3"/>
  <c r="AA112" i="3"/>
  <c r="AB95" i="3"/>
  <c r="AC95" i="3" s="1"/>
  <c r="AD95" i="3" s="1"/>
  <c r="AB90" i="3"/>
  <c r="AB85" i="3"/>
  <c r="AA86" i="3"/>
  <c r="AA91" i="3"/>
  <c r="AA82" i="3"/>
  <c r="AA92" i="3"/>
  <c r="AB60" i="3"/>
  <c r="AB65" i="3"/>
  <c r="AA72" i="3"/>
  <c r="AA69" i="3"/>
  <c r="AB45" i="3"/>
  <c r="AB55" i="3"/>
  <c r="AC55" i="3" s="1"/>
  <c r="AD55" i="3" s="1"/>
  <c r="AB49" i="3"/>
  <c r="AA51" i="3"/>
  <c r="AA37" i="3"/>
  <c r="AA27" i="3"/>
  <c r="AA19" i="3"/>
  <c r="AB28" i="3"/>
  <c r="AC28" i="3" s="1"/>
  <c r="AD28" i="3" s="1"/>
  <c r="AB33" i="3"/>
  <c r="AC33" i="3" s="1"/>
  <c r="AD33" i="3" s="1"/>
  <c r="AB43" i="3"/>
  <c r="AC43" i="3" s="1"/>
  <c r="AD43" i="3" s="1"/>
  <c r="AB48" i="3"/>
  <c r="AB53" i="3"/>
  <c r="AC53" i="3" s="1"/>
  <c r="AD53" i="3" s="1"/>
  <c r="AB83" i="3"/>
  <c r="AC83" i="3" s="1"/>
  <c r="AD83" i="3" s="1"/>
  <c r="AB93" i="3"/>
  <c r="AC93" i="3" s="1"/>
  <c r="AD93" i="3" s="1"/>
  <c r="C32" i="3"/>
  <c r="C38" i="3"/>
  <c r="C44" i="3"/>
  <c r="C34" i="3"/>
  <c r="AT153" i="21" l="1"/>
  <c r="A154" i="21"/>
  <c r="BT152" i="21"/>
  <c r="BU152" i="21" s="1"/>
  <c r="BR152" i="21"/>
  <c r="BS152" i="21" s="1"/>
  <c r="CA152" i="21"/>
  <c r="CB152" i="21" s="1"/>
  <c r="BX152" i="21"/>
  <c r="BY152" i="21" s="1"/>
  <c r="CD151" i="21"/>
  <c r="CE151" i="21" s="1"/>
  <c r="CF151" i="21" s="1"/>
  <c r="CH150" i="20"/>
  <c r="CG150" i="20"/>
  <c r="AT152" i="20"/>
  <c r="A153" i="20"/>
  <c r="BR151" i="20"/>
  <c r="BS151" i="20" s="1"/>
  <c r="CA151" i="20"/>
  <c r="CB151" i="20" s="1"/>
  <c r="BX151" i="20"/>
  <c r="BY151" i="20" s="1"/>
  <c r="BT151" i="20"/>
  <c r="BU151" i="20" s="1"/>
  <c r="AL22" i="17"/>
  <c r="CL20" i="17"/>
  <c r="CU20" i="17"/>
  <c r="CD23" i="17"/>
  <c r="CE23" i="17" s="1"/>
  <c r="BK20" i="17"/>
  <c r="CF22" i="17"/>
  <c r="CG22" i="17" s="1"/>
  <c r="CH22" i="17" s="1"/>
  <c r="CA24" i="17"/>
  <c r="CB24" i="17" s="1"/>
  <c r="BX24" i="17"/>
  <c r="BY24" i="17" s="1"/>
  <c r="BS24" i="17"/>
  <c r="BT24" i="17"/>
  <c r="AU24" i="17"/>
  <c r="AX20" i="17"/>
  <c r="BD20" i="17"/>
  <c r="BA20" i="17"/>
  <c r="BB20" i="17" s="1"/>
  <c r="AT25" i="17"/>
  <c r="BR25" i="17" s="1"/>
  <c r="AZ25" i="17"/>
  <c r="AR19" i="17"/>
  <c r="AH22" i="17"/>
  <c r="AM22" i="17"/>
  <c r="AN22" i="17" s="1"/>
  <c r="BP22" i="17" s="1"/>
  <c r="BU22" i="17" s="1"/>
  <c r="Y24" i="17"/>
  <c r="X24" i="17"/>
  <c r="AD24" i="17" s="1"/>
  <c r="U23" i="17"/>
  <c r="Q23" i="17"/>
  <c r="S23" i="17"/>
  <c r="R23" i="17"/>
  <c r="P23" i="17"/>
  <c r="I23" i="17"/>
  <c r="F23" i="17"/>
  <c r="H23" i="17"/>
  <c r="O24" i="17"/>
  <c r="N24" i="17"/>
  <c r="T24" i="17" s="1"/>
  <c r="B25" i="17"/>
  <c r="L25" i="17"/>
  <c r="V25" i="17"/>
  <c r="A26" i="17"/>
  <c r="BF26" i="17" s="1"/>
  <c r="Z23" i="17"/>
  <c r="AC23" i="17"/>
  <c r="AB23" i="17"/>
  <c r="K23" i="17"/>
  <c r="G23" i="17"/>
  <c r="E24" i="17"/>
  <c r="D24" i="17"/>
  <c r="J24" i="17" s="1"/>
  <c r="AG22" i="17"/>
  <c r="AA23" i="17"/>
  <c r="AE23" i="17"/>
  <c r="AK21" i="17"/>
  <c r="AI21" i="17"/>
  <c r="AW21" i="17" s="1"/>
  <c r="BG21" i="17" s="1"/>
  <c r="BH21" i="17" s="1"/>
  <c r="AJ20" i="17"/>
  <c r="AQ20" i="17"/>
  <c r="AS102" i="6"/>
  <c r="AV38" i="6" s="1"/>
  <c r="AS112" i="6"/>
  <c r="AV39" i="6" s="1"/>
  <c r="AS59" i="6"/>
  <c r="AV26" i="6" s="1"/>
  <c r="AS64" i="6"/>
  <c r="AV27" i="6" s="1"/>
  <c r="U68" i="3"/>
  <c r="V105" i="3"/>
  <c r="W105" i="3" s="1"/>
  <c r="AC48" i="3"/>
  <c r="AD48" i="3" s="1"/>
  <c r="AC58" i="3"/>
  <c r="AD58" i="3" s="1"/>
  <c r="AC70" i="3"/>
  <c r="AD70" i="3" s="1"/>
  <c r="AC105" i="3"/>
  <c r="AD105" i="3" s="1"/>
  <c r="AC73" i="3"/>
  <c r="AD73" i="3" s="1"/>
  <c r="AC90" i="3"/>
  <c r="AD90" i="3" s="1"/>
  <c r="V56" i="3"/>
  <c r="W56" i="3" s="1"/>
  <c r="AC45" i="3"/>
  <c r="AD45" i="3" s="1"/>
  <c r="V54" i="3"/>
  <c r="W54" i="3" s="1"/>
  <c r="V48" i="3"/>
  <c r="W48" i="3" s="1"/>
  <c r="AE20" i="3"/>
  <c r="AG20" i="3" s="1"/>
  <c r="V58" i="3"/>
  <c r="W58" i="3" s="1"/>
  <c r="V111" i="3"/>
  <c r="W111" i="3" s="1"/>
  <c r="V25" i="3"/>
  <c r="W25" i="3" s="1"/>
  <c r="AC115" i="3"/>
  <c r="AD115" i="3" s="1"/>
  <c r="AB112" i="3"/>
  <c r="AC112" i="3" s="1"/>
  <c r="AD112" i="3" s="1"/>
  <c r="V75" i="3"/>
  <c r="W75" i="3" s="1"/>
  <c r="V37" i="3"/>
  <c r="W37" i="3" s="1"/>
  <c r="AC37" i="3"/>
  <c r="AD37" i="3" s="1"/>
  <c r="V85" i="3"/>
  <c r="W85" i="3" s="1"/>
  <c r="V26" i="3"/>
  <c r="W26" i="3" s="1"/>
  <c r="AB27" i="3"/>
  <c r="AC65" i="3"/>
  <c r="AD65" i="3" s="1"/>
  <c r="V46" i="3"/>
  <c r="W46" i="3" s="1"/>
  <c r="AC60" i="3"/>
  <c r="AD60" i="3" s="1"/>
  <c r="V23" i="3"/>
  <c r="W23" i="3" s="1"/>
  <c r="U86" i="3"/>
  <c r="U36" i="3"/>
  <c r="V66" i="3"/>
  <c r="W66" i="3" s="1"/>
  <c r="V19" i="3"/>
  <c r="W19" i="3" s="1"/>
  <c r="AE36" i="3"/>
  <c r="AG36" i="3" s="1"/>
  <c r="AA36" i="3"/>
  <c r="AB17" i="3"/>
  <c r="AC17" i="3" s="1"/>
  <c r="AD17" i="3" s="1"/>
  <c r="AE17" i="3"/>
  <c r="AG17" i="3" s="1"/>
  <c r="AB20" i="3"/>
  <c r="AC20" i="3" s="1"/>
  <c r="AD20" i="3" s="1"/>
  <c r="U43" i="3"/>
  <c r="V43" i="3"/>
  <c r="W43" i="3" s="1"/>
  <c r="U67" i="3"/>
  <c r="V67" i="3"/>
  <c r="W67" i="3" s="1"/>
  <c r="V35" i="3"/>
  <c r="W35" i="3" s="1"/>
  <c r="V71" i="3"/>
  <c r="W71" i="3" s="1"/>
  <c r="V62" i="3"/>
  <c r="W62" i="3" s="1"/>
  <c r="V45" i="3"/>
  <c r="W45" i="3" s="1"/>
  <c r="V20" i="3"/>
  <c r="W20" i="3" s="1"/>
  <c r="V65" i="3"/>
  <c r="W65" i="3" s="1"/>
  <c r="V16" i="3"/>
  <c r="W16" i="3" s="1"/>
  <c r="AC19" i="3"/>
  <c r="AD19" i="3" s="1"/>
  <c r="V40" i="3"/>
  <c r="W40" i="3" s="1"/>
  <c r="AB76" i="3"/>
  <c r="AC76" i="3" s="1"/>
  <c r="AD76" i="3" s="1"/>
  <c r="AE76" i="3"/>
  <c r="AG76" i="3" s="1"/>
  <c r="AB46" i="3"/>
  <c r="AC46" i="3" s="1"/>
  <c r="AD46" i="3" s="1"/>
  <c r="AE46" i="3"/>
  <c r="AG46" i="3" s="1"/>
  <c r="V55" i="3"/>
  <c r="W55" i="3" s="1"/>
  <c r="V79" i="3"/>
  <c r="W79" i="3" s="1"/>
  <c r="V89" i="3"/>
  <c r="W89" i="3" s="1"/>
  <c r="U92" i="3"/>
  <c r="V102" i="3"/>
  <c r="W102" i="3" s="1"/>
  <c r="V109" i="3"/>
  <c r="W109" i="3" s="1"/>
  <c r="AA83" i="3"/>
  <c r="AE83" i="3"/>
  <c r="AG83" i="3" s="1"/>
  <c r="U31" i="3"/>
  <c r="V31" i="3"/>
  <c r="W31" i="3" s="1"/>
  <c r="U91" i="3"/>
  <c r="V91" i="3"/>
  <c r="W91" i="3" s="1"/>
  <c r="U81" i="3"/>
  <c r="V81" i="3"/>
  <c r="W81" i="3" s="1"/>
  <c r="V53" i="3"/>
  <c r="W53" i="3" s="1"/>
  <c r="U53" i="3"/>
  <c r="AB87" i="3"/>
  <c r="AC87" i="3" s="1"/>
  <c r="AD87" i="3" s="1"/>
  <c r="AE87" i="3"/>
  <c r="AG87" i="3" s="1"/>
  <c r="AB92" i="3"/>
  <c r="AC92" i="3" s="1"/>
  <c r="AD92" i="3" s="1"/>
  <c r="AE92" i="3"/>
  <c r="AG92" i="3" s="1"/>
  <c r="AA25" i="3"/>
  <c r="AE25" i="3"/>
  <c r="AG25" i="3" s="1"/>
  <c r="AA100" i="3"/>
  <c r="AE100" i="3"/>
  <c r="AG100" i="3" s="1"/>
  <c r="U80" i="3"/>
  <c r="V80" i="3"/>
  <c r="W80" i="3" s="1"/>
  <c r="U30" i="3"/>
  <c r="V30" i="3"/>
  <c r="W30" i="3" s="1"/>
  <c r="AA103" i="3"/>
  <c r="AE103" i="3"/>
  <c r="AG103" i="3" s="1"/>
  <c r="AA48" i="3"/>
  <c r="AE48" i="3"/>
  <c r="AG48" i="3" s="1"/>
  <c r="AB106" i="3"/>
  <c r="AC106" i="3" s="1"/>
  <c r="AD106" i="3" s="1"/>
  <c r="AE106" i="3"/>
  <c r="AG106" i="3" s="1"/>
  <c r="AB22" i="3"/>
  <c r="AC22" i="3" s="1"/>
  <c r="AD22" i="3" s="1"/>
  <c r="AE22" i="3"/>
  <c r="AG22" i="3" s="1"/>
  <c r="AB107" i="3"/>
  <c r="AC107" i="3" s="1"/>
  <c r="AD107" i="3" s="1"/>
  <c r="AE107" i="3"/>
  <c r="AG107" i="3" s="1"/>
  <c r="AB67" i="3"/>
  <c r="AC67" i="3" s="1"/>
  <c r="AD67" i="3" s="1"/>
  <c r="AE67" i="3"/>
  <c r="AG67" i="3" s="1"/>
  <c r="AB82" i="3"/>
  <c r="AC82" i="3" s="1"/>
  <c r="AD82" i="3" s="1"/>
  <c r="AE82" i="3"/>
  <c r="AG82" i="3" s="1"/>
  <c r="U47" i="3"/>
  <c r="V47" i="3"/>
  <c r="W47" i="3" s="1"/>
  <c r="AA28" i="3"/>
  <c r="AE28" i="3"/>
  <c r="AG28" i="3" s="1"/>
  <c r="AA43" i="3"/>
  <c r="AE43" i="3"/>
  <c r="AG43" i="3" s="1"/>
  <c r="U100" i="3"/>
  <c r="V100" i="3"/>
  <c r="W100" i="3" s="1"/>
  <c r="AA30" i="3"/>
  <c r="AE30" i="3"/>
  <c r="AG30" i="3" s="1"/>
  <c r="G63" i="3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AB81" i="3"/>
  <c r="AC81" i="3" s="1"/>
  <c r="AD81" i="3" s="1"/>
  <c r="AE81" i="3"/>
  <c r="AG81" i="3" s="1"/>
  <c r="AA18" i="3"/>
  <c r="AE18" i="3"/>
  <c r="AG18" i="3" s="1"/>
  <c r="U77" i="3"/>
  <c r="V77" i="3"/>
  <c r="W77" i="3" s="1"/>
  <c r="AA54" i="3"/>
  <c r="AE54" i="3"/>
  <c r="AG54" i="3" s="1"/>
  <c r="AB61" i="3"/>
  <c r="AC61" i="3" s="1"/>
  <c r="AD61" i="3" s="1"/>
  <c r="AE61" i="3"/>
  <c r="AG61" i="3" s="1"/>
  <c r="AA113" i="3"/>
  <c r="AE113" i="3"/>
  <c r="AG113" i="3" s="1"/>
  <c r="AB77" i="3"/>
  <c r="AC77" i="3" s="1"/>
  <c r="AD77" i="3" s="1"/>
  <c r="AE77" i="3"/>
  <c r="AG77" i="3" s="1"/>
  <c r="D34" i="3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Z34" i="3"/>
  <c r="AA78" i="3"/>
  <c r="AE78" i="3"/>
  <c r="AG78" i="3" s="1"/>
  <c r="AB47" i="3"/>
  <c r="AC47" i="3" s="1"/>
  <c r="AD47" i="3" s="1"/>
  <c r="AE47" i="3"/>
  <c r="AG47" i="3" s="1"/>
  <c r="AB64" i="3"/>
  <c r="AC64" i="3" s="1"/>
  <c r="AD64" i="3" s="1"/>
  <c r="AE64" i="3"/>
  <c r="AG64" i="3" s="1"/>
  <c r="AB52" i="3"/>
  <c r="AC52" i="3" s="1"/>
  <c r="AD52" i="3" s="1"/>
  <c r="AE52" i="3"/>
  <c r="AG52" i="3" s="1"/>
  <c r="U57" i="3"/>
  <c r="V57" i="3"/>
  <c r="W57" i="3" s="1"/>
  <c r="AB71" i="3"/>
  <c r="AC71" i="3" s="1"/>
  <c r="AD71" i="3" s="1"/>
  <c r="AE71" i="3"/>
  <c r="AG71" i="3" s="1"/>
  <c r="AB51" i="3"/>
  <c r="AC51" i="3" s="1"/>
  <c r="AD51" i="3" s="1"/>
  <c r="AE51" i="3"/>
  <c r="AG51" i="3" s="1"/>
  <c r="AB72" i="3"/>
  <c r="AC72" i="3" s="1"/>
  <c r="AD72" i="3" s="1"/>
  <c r="AE72" i="3"/>
  <c r="AG72" i="3" s="1"/>
  <c r="AB99" i="3"/>
  <c r="AC99" i="3" s="1"/>
  <c r="AD99" i="3" s="1"/>
  <c r="AE99" i="3"/>
  <c r="AG99" i="3" s="1"/>
  <c r="AB111" i="3"/>
  <c r="AC111" i="3" s="1"/>
  <c r="AD111" i="3" s="1"/>
  <c r="AE111" i="3"/>
  <c r="AG111" i="3" s="1"/>
  <c r="AB69" i="3"/>
  <c r="AC69" i="3" s="1"/>
  <c r="AD69" i="3" s="1"/>
  <c r="AE69" i="3"/>
  <c r="AG69" i="3" s="1"/>
  <c r="U50" i="3"/>
  <c r="V50" i="3"/>
  <c r="W50" i="3" s="1"/>
  <c r="AB101" i="3"/>
  <c r="AC101" i="3" s="1"/>
  <c r="AD101" i="3" s="1"/>
  <c r="AE101" i="3"/>
  <c r="AG101" i="3" s="1"/>
  <c r="V107" i="3"/>
  <c r="W107" i="3" s="1"/>
  <c r="AA108" i="3"/>
  <c r="AE108" i="3"/>
  <c r="AG108" i="3" s="1"/>
  <c r="AA68" i="3"/>
  <c r="AE68" i="3"/>
  <c r="AG68" i="3" s="1"/>
  <c r="AB29" i="3"/>
  <c r="AC29" i="3" s="1"/>
  <c r="AD29" i="3" s="1"/>
  <c r="AE29" i="3"/>
  <c r="AG29" i="3" s="1"/>
  <c r="AB26" i="3"/>
  <c r="AC26" i="3" s="1"/>
  <c r="AD26" i="3" s="1"/>
  <c r="AE26" i="3"/>
  <c r="AG26" i="3" s="1"/>
  <c r="AB16" i="3"/>
  <c r="AC16" i="3" s="1"/>
  <c r="AD16" i="3" s="1"/>
  <c r="AE16" i="3"/>
  <c r="AG16" i="3" s="1"/>
  <c r="AB86" i="3"/>
  <c r="AC86" i="3" s="1"/>
  <c r="AD86" i="3" s="1"/>
  <c r="AE86" i="3"/>
  <c r="AG86" i="3" s="1"/>
  <c r="D38" i="3"/>
  <c r="Z38" i="3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AC23" i="3"/>
  <c r="AD23" i="3" s="1"/>
  <c r="AA52" i="3"/>
  <c r="AB25" i="3"/>
  <c r="AC25" i="3" s="1"/>
  <c r="AD25" i="3" s="1"/>
  <c r="AA64" i="3"/>
  <c r="AA71" i="3"/>
  <c r="V33" i="3"/>
  <c r="W33" i="3" s="1"/>
  <c r="V18" i="3"/>
  <c r="W18" i="3" s="1"/>
  <c r="V29" i="3"/>
  <c r="W29" i="3" s="1"/>
  <c r="V42" i="3"/>
  <c r="W42" i="3" s="1"/>
  <c r="V74" i="3"/>
  <c r="W74" i="3" s="1"/>
  <c r="AB54" i="3"/>
  <c r="AC54" i="3" s="1"/>
  <c r="AD54" i="3" s="1"/>
  <c r="AA98" i="3"/>
  <c r="AE98" i="3"/>
  <c r="AG98" i="3" s="1"/>
  <c r="AA58" i="3"/>
  <c r="AE58" i="3"/>
  <c r="AG58" i="3" s="1"/>
  <c r="AB41" i="3"/>
  <c r="AC41" i="3" s="1"/>
  <c r="AD41" i="3" s="1"/>
  <c r="AE41" i="3"/>
  <c r="AG41" i="3" s="1"/>
  <c r="AA63" i="3"/>
  <c r="AE63" i="3"/>
  <c r="AG63" i="3" s="1"/>
  <c r="U90" i="3"/>
  <c r="V90" i="3"/>
  <c r="W90" i="3" s="1"/>
  <c r="AB84" i="3"/>
  <c r="AC84" i="3" s="1"/>
  <c r="AD84" i="3" s="1"/>
  <c r="AE84" i="3"/>
  <c r="AG84" i="3" s="1"/>
  <c r="AB57" i="3"/>
  <c r="AC57" i="3" s="1"/>
  <c r="AD57" i="3" s="1"/>
  <c r="AE57" i="3"/>
  <c r="AG57" i="3" s="1"/>
  <c r="AB74" i="3"/>
  <c r="AC74" i="3" s="1"/>
  <c r="AD74" i="3" s="1"/>
  <c r="AE74" i="3"/>
  <c r="AG74" i="3" s="1"/>
  <c r="AB62" i="3"/>
  <c r="AC62" i="3" s="1"/>
  <c r="AD62" i="3" s="1"/>
  <c r="AE62" i="3"/>
  <c r="AG62" i="3" s="1"/>
  <c r="AB78" i="3"/>
  <c r="AC78" i="3" s="1"/>
  <c r="AD78" i="3" s="1"/>
  <c r="AB42" i="3"/>
  <c r="AC42" i="3" s="1"/>
  <c r="AD42" i="3" s="1"/>
  <c r="AE42" i="3"/>
  <c r="AG42" i="3" s="1"/>
  <c r="AA115" i="3"/>
  <c r="AE115" i="3"/>
  <c r="AG115" i="3" s="1"/>
  <c r="AB21" i="3"/>
  <c r="AC21" i="3" s="1"/>
  <c r="AD21" i="3" s="1"/>
  <c r="AE21" i="3"/>
  <c r="AG21" i="3" s="1"/>
  <c r="AB94" i="3"/>
  <c r="AC94" i="3" s="1"/>
  <c r="AD94" i="3" s="1"/>
  <c r="AE94" i="3"/>
  <c r="AG94" i="3" s="1"/>
  <c r="AA70" i="3"/>
  <c r="AE70" i="3"/>
  <c r="AG70" i="3" s="1"/>
  <c r="AB31" i="3"/>
  <c r="AC31" i="3" s="1"/>
  <c r="AD31" i="3" s="1"/>
  <c r="AE31" i="3"/>
  <c r="AG31" i="3" s="1"/>
  <c r="D32" i="3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Z32" i="3"/>
  <c r="AB68" i="3"/>
  <c r="AC68" i="3" s="1"/>
  <c r="AD68" i="3" s="1"/>
  <c r="AC18" i="3"/>
  <c r="AD18" i="3" s="1"/>
  <c r="AA47" i="3"/>
  <c r="AC35" i="3"/>
  <c r="AD35" i="3" s="1"/>
  <c r="AA61" i="3"/>
  <c r="AA107" i="3"/>
  <c r="V104" i="3"/>
  <c r="W104" i="3" s="1"/>
  <c r="V115" i="3"/>
  <c r="W115" i="3" s="1"/>
  <c r="V51" i="3"/>
  <c r="W51" i="3" s="1"/>
  <c r="AB89" i="3"/>
  <c r="AC89" i="3" s="1"/>
  <c r="AD89" i="3" s="1"/>
  <c r="AE89" i="3"/>
  <c r="AG89" i="3" s="1"/>
  <c r="AA39" i="3"/>
  <c r="AE39" i="3"/>
  <c r="AG39" i="3" s="1"/>
  <c r="U17" i="3"/>
  <c r="V17" i="3"/>
  <c r="W17" i="3" s="1"/>
  <c r="AA23" i="3"/>
  <c r="AE23" i="3"/>
  <c r="AG23" i="3" s="1"/>
  <c r="AB79" i="3"/>
  <c r="AC79" i="3" s="1"/>
  <c r="AE79" i="3"/>
  <c r="AG79" i="3" s="1"/>
  <c r="AB104" i="3"/>
  <c r="AC104" i="3" s="1"/>
  <c r="AD104" i="3" s="1"/>
  <c r="AE104" i="3"/>
  <c r="AG104" i="3" s="1"/>
  <c r="AC109" i="3"/>
  <c r="AD109" i="3" s="1"/>
  <c r="U60" i="3"/>
  <c r="V60" i="3"/>
  <c r="W60" i="3" s="1"/>
  <c r="AC36" i="3"/>
  <c r="AD36" i="3" s="1"/>
  <c r="AA105" i="3"/>
  <c r="AE105" i="3"/>
  <c r="AG105" i="3" s="1"/>
  <c r="AB56" i="3"/>
  <c r="AC56" i="3" s="1"/>
  <c r="AD56" i="3" s="1"/>
  <c r="AE56" i="3"/>
  <c r="AG56" i="3" s="1"/>
  <c r="AC27" i="3"/>
  <c r="AD27" i="3" s="1"/>
  <c r="AB97" i="3"/>
  <c r="AC97" i="3" s="1"/>
  <c r="AD97" i="3" s="1"/>
  <c r="AE97" i="3"/>
  <c r="AG97" i="3" s="1"/>
  <c r="AA74" i="3"/>
  <c r="AA87" i="3"/>
  <c r="V64" i="3"/>
  <c r="W64" i="3" s="1"/>
  <c r="AB113" i="3"/>
  <c r="AC113" i="3" s="1"/>
  <c r="AD113" i="3" s="1"/>
  <c r="AA16" i="3"/>
  <c r="AC49" i="3"/>
  <c r="AD49" i="3" s="1"/>
  <c r="V49" i="3"/>
  <c r="W49" i="3" s="1"/>
  <c r="V52" i="3"/>
  <c r="W52" i="3" s="1"/>
  <c r="AC80" i="3"/>
  <c r="AD80" i="3" s="1"/>
  <c r="AB59" i="3"/>
  <c r="AC59" i="3" s="1"/>
  <c r="AD59" i="3" s="1"/>
  <c r="AE59" i="3"/>
  <c r="AG59" i="3" s="1"/>
  <c r="U87" i="3"/>
  <c r="V87" i="3"/>
  <c r="W87" i="3" s="1"/>
  <c r="AA35" i="3"/>
  <c r="AE35" i="3"/>
  <c r="AG35" i="3" s="1"/>
  <c r="AA75" i="3"/>
  <c r="AE75" i="3"/>
  <c r="AG75" i="3" s="1"/>
  <c r="AB102" i="3"/>
  <c r="AC102" i="3" s="1"/>
  <c r="AD102" i="3" s="1"/>
  <c r="AE102" i="3"/>
  <c r="AG102" i="3" s="1"/>
  <c r="AB24" i="3"/>
  <c r="AC24" i="3" s="1"/>
  <c r="AD24" i="3" s="1"/>
  <c r="AE24" i="3"/>
  <c r="AG24" i="3" s="1"/>
  <c r="AA24" i="3"/>
  <c r="U70" i="3"/>
  <c r="V70" i="3"/>
  <c r="W70" i="3" s="1"/>
  <c r="AB108" i="3"/>
  <c r="AC108" i="3" s="1"/>
  <c r="AD108" i="3" s="1"/>
  <c r="AA67" i="3"/>
  <c r="V59" i="3"/>
  <c r="W59" i="3" s="1"/>
  <c r="AA49" i="3"/>
  <c r="AE49" i="3"/>
  <c r="AG49" i="3" s="1"/>
  <c r="AA80" i="3"/>
  <c r="AE80" i="3"/>
  <c r="AG80" i="3" s="1"/>
  <c r="AA73" i="3"/>
  <c r="AE73" i="3"/>
  <c r="AG73" i="3" s="1"/>
  <c r="AA88" i="3"/>
  <c r="AE88" i="3"/>
  <c r="AG88" i="3" s="1"/>
  <c r="AB96" i="3"/>
  <c r="AC96" i="3" s="1"/>
  <c r="AD96" i="3" s="1"/>
  <c r="AA96" i="3"/>
  <c r="AE96" i="3"/>
  <c r="AG96" i="3" s="1"/>
  <c r="D44" i="3"/>
  <c r="E44" i="3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Z44" i="3"/>
  <c r="U27" i="3"/>
  <c r="V27" i="3"/>
  <c r="W27" i="3" s="1"/>
  <c r="AA110" i="3"/>
  <c r="AE110" i="3"/>
  <c r="AG110" i="3" s="1"/>
  <c r="AB110" i="3"/>
  <c r="AC110" i="3" s="1"/>
  <c r="AD110" i="3" s="1"/>
  <c r="AB103" i="3"/>
  <c r="AC103" i="3" s="1"/>
  <c r="AD103" i="3" s="1"/>
  <c r="AA22" i="3"/>
  <c r="AA62" i="3"/>
  <c r="AA89" i="3"/>
  <c r="AC85" i="3"/>
  <c r="AD85" i="3" s="1"/>
  <c r="V22" i="3"/>
  <c r="W22" i="3" s="1"/>
  <c r="V69" i="3"/>
  <c r="W69" i="3" s="1"/>
  <c r="AA101" i="3"/>
  <c r="AA40" i="3"/>
  <c r="AE40" i="3"/>
  <c r="AG40" i="3" s="1"/>
  <c r="AA114" i="3"/>
  <c r="AB114" i="3"/>
  <c r="AC114" i="3" s="1"/>
  <c r="AD114" i="3" s="1"/>
  <c r="AE114" i="3"/>
  <c r="AG114" i="3" s="1"/>
  <c r="AA50" i="3"/>
  <c r="AE50" i="3"/>
  <c r="AG50" i="3" s="1"/>
  <c r="AB66" i="3"/>
  <c r="AC66" i="3" s="1"/>
  <c r="AD66" i="3" s="1"/>
  <c r="AE66" i="3"/>
  <c r="AG66" i="3" s="1"/>
  <c r="U110" i="3"/>
  <c r="V110" i="3"/>
  <c r="W110" i="3" s="1"/>
  <c r="AB91" i="3"/>
  <c r="AC91" i="3" s="1"/>
  <c r="AD91" i="3" s="1"/>
  <c r="AE91" i="3"/>
  <c r="AG91" i="3" s="1"/>
  <c r="CD152" i="21" l="1"/>
  <c r="CE152" i="21" s="1"/>
  <c r="CF152" i="21" s="1"/>
  <c r="CG151" i="21"/>
  <c r="CH151" i="21"/>
  <c r="AT154" i="21"/>
  <c r="A155" i="21"/>
  <c r="CA153" i="21"/>
  <c r="CB153" i="21" s="1"/>
  <c r="BR153" i="21"/>
  <c r="BS153" i="21" s="1"/>
  <c r="CD153" i="21" s="1"/>
  <c r="CE153" i="21" s="1"/>
  <c r="BX153" i="21"/>
  <c r="BY153" i="21" s="1"/>
  <c r="BT153" i="21"/>
  <c r="BU153" i="21" s="1"/>
  <c r="CD151" i="20"/>
  <c r="CE151" i="20" s="1"/>
  <c r="CF151" i="20" s="1"/>
  <c r="AT153" i="20"/>
  <c r="A154" i="20"/>
  <c r="BT152" i="20"/>
  <c r="BU152" i="20" s="1"/>
  <c r="CA152" i="20"/>
  <c r="CB152" i="20" s="1"/>
  <c r="BX152" i="20"/>
  <c r="BY152" i="20" s="1"/>
  <c r="BR152" i="20"/>
  <c r="BS152" i="20" s="1"/>
  <c r="CD152" i="20" s="1"/>
  <c r="CE152" i="20" s="1"/>
  <c r="CF152" i="20" s="1"/>
  <c r="CF23" i="17"/>
  <c r="CG23" i="17" s="1"/>
  <c r="CH23" i="17" s="1"/>
  <c r="AL23" i="17"/>
  <c r="CJ22" i="17"/>
  <c r="CK22" i="17" s="1"/>
  <c r="CJ21" i="17"/>
  <c r="CK21" i="17" s="1"/>
  <c r="BI21" i="17"/>
  <c r="BK21" i="17" s="1"/>
  <c r="CA25" i="17"/>
  <c r="CB25" i="17" s="1"/>
  <c r="BX25" i="17"/>
  <c r="BY25" i="17" s="1"/>
  <c r="BS25" i="17"/>
  <c r="BT25" i="17"/>
  <c r="CD24" i="17"/>
  <c r="CE24" i="17" s="1"/>
  <c r="AU25" i="17"/>
  <c r="AX21" i="17"/>
  <c r="BD21" i="17"/>
  <c r="BA21" i="17"/>
  <c r="BB21" i="17" s="1"/>
  <c r="AT26" i="17"/>
  <c r="AZ26" i="17"/>
  <c r="AR20" i="17"/>
  <c r="AM23" i="17"/>
  <c r="AN23" i="17" s="1"/>
  <c r="BP23" i="17" s="1"/>
  <c r="BU23" i="17" s="1"/>
  <c r="N25" i="17"/>
  <c r="T25" i="17" s="1"/>
  <c r="O25" i="17"/>
  <c r="AQ21" i="17"/>
  <c r="AJ21" i="17"/>
  <c r="AH23" i="17"/>
  <c r="S24" i="17"/>
  <c r="R24" i="17"/>
  <c r="P24" i="17"/>
  <c r="AG23" i="17"/>
  <c r="Y25" i="17"/>
  <c r="X25" i="17"/>
  <c r="AD25" i="17" s="1"/>
  <c r="D25" i="17"/>
  <c r="J25" i="17" s="1"/>
  <c r="E25" i="17"/>
  <c r="U24" i="17"/>
  <c r="Q24" i="17"/>
  <c r="AK22" i="17"/>
  <c r="AI22" i="17"/>
  <c r="AW22" i="17" s="1"/>
  <c r="AE24" i="17"/>
  <c r="AA24" i="17"/>
  <c r="K24" i="17"/>
  <c r="G24" i="17"/>
  <c r="V26" i="17"/>
  <c r="B26" i="17"/>
  <c r="L26" i="17"/>
  <c r="A27" i="17"/>
  <c r="BF27" i="17" s="1"/>
  <c r="AC24" i="17"/>
  <c r="Z24" i="17"/>
  <c r="AB24" i="17"/>
  <c r="I24" i="17"/>
  <c r="H24" i="17"/>
  <c r="F24" i="17"/>
  <c r="U38" i="3"/>
  <c r="V38" i="3"/>
  <c r="W38" i="3" s="1"/>
  <c r="AA38" i="3"/>
  <c r="AE38" i="3"/>
  <c r="AG38" i="3" s="1"/>
  <c r="AB38" i="3"/>
  <c r="AC38" i="3" s="1"/>
  <c r="AD38" i="3" s="1"/>
  <c r="AA44" i="3"/>
  <c r="AB44" i="3"/>
  <c r="AC44" i="3" s="1"/>
  <c r="AD44" i="3" s="1"/>
  <c r="AE44" i="3"/>
  <c r="AG44" i="3" s="1"/>
  <c r="AA34" i="3"/>
  <c r="AE34" i="3"/>
  <c r="AG34" i="3" s="1"/>
  <c r="AB34" i="3"/>
  <c r="AC34" i="3" s="1"/>
  <c r="AD34" i="3" s="1"/>
  <c r="U44" i="3"/>
  <c r="V44" i="3"/>
  <c r="W44" i="3" s="1"/>
  <c r="U63" i="3"/>
  <c r="V63" i="3"/>
  <c r="W63" i="3" s="1"/>
  <c r="AB32" i="3"/>
  <c r="AC32" i="3" s="1"/>
  <c r="AD32" i="3" s="1"/>
  <c r="AE32" i="3"/>
  <c r="AG32" i="3" s="1"/>
  <c r="AA32" i="3"/>
  <c r="U34" i="3"/>
  <c r="V34" i="3"/>
  <c r="W34" i="3" s="1"/>
  <c r="U32" i="3"/>
  <c r="V32" i="3"/>
  <c r="W32" i="3" s="1"/>
  <c r="BG22" i="17" l="1"/>
  <c r="BH22" i="17" s="1"/>
  <c r="BD22" i="17"/>
  <c r="BA22" i="17"/>
  <c r="BB22" i="17" s="1"/>
  <c r="BT154" i="21"/>
  <c r="BU154" i="21" s="1"/>
  <c r="CA154" i="21"/>
  <c r="CB154" i="21" s="1"/>
  <c r="BR154" i="21"/>
  <c r="BS154" i="21" s="1"/>
  <c r="CD154" i="21" s="1"/>
  <c r="CE154" i="21" s="1"/>
  <c r="CF154" i="21" s="1"/>
  <c r="BX154" i="21"/>
  <c r="BY154" i="21" s="1"/>
  <c r="CH152" i="21"/>
  <c r="CG152" i="21"/>
  <c r="CF153" i="21"/>
  <c r="AT155" i="21"/>
  <c r="A156" i="21"/>
  <c r="CJ23" i="17"/>
  <c r="CK23" i="17" s="1"/>
  <c r="CH152" i="20"/>
  <c r="CG152" i="20"/>
  <c r="AT154" i="20"/>
  <c r="A155" i="20"/>
  <c r="BT153" i="20"/>
  <c r="BU153" i="20" s="1"/>
  <c r="BR153" i="20"/>
  <c r="BS153" i="20" s="1"/>
  <c r="CA153" i="20"/>
  <c r="CB153" i="20" s="1"/>
  <c r="BX153" i="20"/>
  <c r="BY153" i="20" s="1"/>
  <c r="CH151" i="20"/>
  <c r="CG151" i="20"/>
  <c r="CD25" i="17"/>
  <c r="CE25" i="17" s="1"/>
  <c r="CF25" i="17" s="1"/>
  <c r="CG25" i="17" s="1"/>
  <c r="CH25" i="17" s="1"/>
  <c r="CL21" i="17"/>
  <c r="CU21" i="17"/>
  <c r="AL24" i="17"/>
  <c r="AU26" i="17"/>
  <c r="BR26" i="17"/>
  <c r="BS26" i="17" s="1"/>
  <c r="CL22" i="17"/>
  <c r="CU22" i="17"/>
  <c r="CF24" i="17"/>
  <c r="CG24" i="17" s="1"/>
  <c r="CH24" i="17" s="1"/>
  <c r="CA26" i="17"/>
  <c r="CB26" i="17" s="1"/>
  <c r="BX26" i="17"/>
  <c r="BY26" i="17" s="1"/>
  <c r="BT26" i="17"/>
  <c r="AX22" i="17"/>
  <c r="AT27" i="17"/>
  <c r="BR27" i="17" s="1"/>
  <c r="AZ27" i="17"/>
  <c r="AR21" i="17"/>
  <c r="AM24" i="17"/>
  <c r="AN24" i="17" s="1"/>
  <c r="BP24" i="17" s="1"/>
  <c r="BU24" i="17" s="1"/>
  <c r="G25" i="17"/>
  <c r="K25" i="17"/>
  <c r="L27" i="17"/>
  <c r="V27" i="17"/>
  <c r="B27" i="17"/>
  <c r="A28" i="17"/>
  <c r="BF28" i="17" s="1"/>
  <c r="N26" i="17"/>
  <c r="T26" i="17" s="1"/>
  <c r="O26" i="17"/>
  <c r="AK23" i="17"/>
  <c r="AI23" i="17"/>
  <c r="AW23" i="17" s="1"/>
  <c r="AJ22" i="17"/>
  <c r="AQ22" i="17"/>
  <c r="F25" i="17"/>
  <c r="I25" i="17"/>
  <c r="H25" i="17"/>
  <c r="AH24" i="17"/>
  <c r="AA25" i="17"/>
  <c r="AE25" i="17"/>
  <c r="AG24" i="17"/>
  <c r="Z25" i="17"/>
  <c r="AB25" i="17"/>
  <c r="AC25" i="17"/>
  <c r="D26" i="17"/>
  <c r="J26" i="17" s="1"/>
  <c r="E26" i="17"/>
  <c r="P25" i="17"/>
  <c r="R25" i="17"/>
  <c r="S25" i="17"/>
  <c r="X26" i="17"/>
  <c r="AD26" i="17" s="1"/>
  <c r="Y26" i="17"/>
  <c r="Q25" i="17"/>
  <c r="U25" i="17"/>
  <c r="BG23" i="17" l="1"/>
  <c r="BH23" i="17" s="1"/>
  <c r="BI22" i="17"/>
  <c r="BK22" i="17" s="1"/>
  <c r="AT156" i="21"/>
  <c r="A157" i="21"/>
  <c r="CA155" i="21"/>
  <c r="CB155" i="21" s="1"/>
  <c r="BT155" i="21"/>
  <c r="BU155" i="21" s="1"/>
  <c r="BX155" i="21"/>
  <c r="BY155" i="21" s="1"/>
  <c r="BR155" i="21"/>
  <c r="BS155" i="21" s="1"/>
  <c r="CD155" i="21" s="1"/>
  <c r="CE155" i="21" s="1"/>
  <c r="CF155" i="21" s="1"/>
  <c r="CH153" i="21"/>
  <c r="CG153" i="21"/>
  <c r="CH154" i="21"/>
  <c r="CG154" i="21"/>
  <c r="CD153" i="20"/>
  <c r="CE153" i="20" s="1"/>
  <c r="CF153" i="20" s="1"/>
  <c r="AT155" i="20"/>
  <c r="A156" i="20"/>
  <c r="BT154" i="20"/>
  <c r="BU154" i="20" s="1"/>
  <c r="CA154" i="20"/>
  <c r="CB154" i="20" s="1"/>
  <c r="BX154" i="20"/>
  <c r="BY154" i="20" s="1"/>
  <c r="BR154" i="20"/>
  <c r="BS154" i="20" s="1"/>
  <c r="AL25" i="17"/>
  <c r="CL23" i="17"/>
  <c r="CU23" i="17"/>
  <c r="CJ24" i="17"/>
  <c r="CK24" i="17" s="1"/>
  <c r="CJ25" i="17"/>
  <c r="CA27" i="17"/>
  <c r="CB27" i="17" s="1"/>
  <c r="BX27" i="17"/>
  <c r="BY27" i="17" s="1"/>
  <c r="BS27" i="17"/>
  <c r="BT27" i="17"/>
  <c r="CD26" i="17"/>
  <c r="CE26" i="17" s="1"/>
  <c r="CF26" i="17" s="1"/>
  <c r="CG26" i="17" s="1"/>
  <c r="CH26" i="17" s="1"/>
  <c r="AU27" i="17"/>
  <c r="AX23" i="17"/>
  <c r="BD23" i="17"/>
  <c r="BA23" i="17"/>
  <c r="BB23" i="17" s="1"/>
  <c r="AT28" i="17"/>
  <c r="BR28" i="17" s="1"/>
  <c r="AZ28" i="17"/>
  <c r="AR22" i="17"/>
  <c r="AG25" i="17"/>
  <c r="I26" i="17"/>
  <c r="F26" i="17"/>
  <c r="H26" i="17"/>
  <c r="AH25" i="17"/>
  <c r="E27" i="17"/>
  <c r="D27" i="17"/>
  <c r="J27" i="17" s="1"/>
  <c r="Y27" i="17"/>
  <c r="X27" i="17"/>
  <c r="AD27" i="17" s="1"/>
  <c r="N27" i="17"/>
  <c r="T27" i="17" s="1"/>
  <c r="O27" i="17"/>
  <c r="K26" i="17"/>
  <c r="G26" i="17"/>
  <c r="S26" i="17"/>
  <c r="R26" i="17"/>
  <c r="P26" i="17"/>
  <c r="AA26" i="17"/>
  <c r="AE26" i="17"/>
  <c r="U26" i="17"/>
  <c r="Q26" i="17"/>
  <c r="V28" i="17"/>
  <c r="B28" i="17"/>
  <c r="L28" i="17"/>
  <c r="A29" i="17"/>
  <c r="BF29" i="17" s="1"/>
  <c r="AM25" i="17"/>
  <c r="AN25" i="17" s="1"/>
  <c r="BP25" i="17" s="1"/>
  <c r="BU25" i="17" s="1"/>
  <c r="AK24" i="17"/>
  <c r="AI24" i="17"/>
  <c r="AW24" i="17" s="1"/>
  <c r="AJ23" i="17"/>
  <c r="AQ23" i="17"/>
  <c r="Z26" i="17"/>
  <c r="AC26" i="17"/>
  <c r="AB26" i="17"/>
  <c r="BI23" i="17" l="1"/>
  <c r="BK23" i="17" s="1"/>
  <c r="BG24" i="17"/>
  <c r="BH24" i="17" s="1"/>
  <c r="BI24" i="17" s="1"/>
  <c r="BK24" i="17" s="1"/>
  <c r="BD24" i="17"/>
  <c r="AT157" i="21"/>
  <c r="A158" i="21"/>
  <c r="CG155" i="21"/>
  <c r="CH155" i="21"/>
  <c r="BT156" i="21"/>
  <c r="BU156" i="21" s="1"/>
  <c r="BX156" i="21"/>
  <c r="BY156" i="21" s="1"/>
  <c r="BR156" i="21"/>
  <c r="BS156" i="21" s="1"/>
  <c r="CA156" i="21"/>
  <c r="CB156" i="21" s="1"/>
  <c r="AT156" i="20"/>
  <c r="A157" i="20"/>
  <c r="BX155" i="20"/>
  <c r="BY155" i="20" s="1"/>
  <c r="CA155" i="20"/>
  <c r="CB155" i="20" s="1"/>
  <c r="BT155" i="20"/>
  <c r="BU155" i="20" s="1"/>
  <c r="BR155" i="20"/>
  <c r="BS155" i="20" s="1"/>
  <c r="CD154" i="20"/>
  <c r="CE154" i="20" s="1"/>
  <c r="CF154" i="20" s="1"/>
  <c r="CH153" i="20"/>
  <c r="CG153" i="20"/>
  <c r="CK25" i="17"/>
  <c r="AL26" i="17"/>
  <c r="CL24" i="17"/>
  <c r="CU24" i="17"/>
  <c r="AU28" i="17"/>
  <c r="CJ26" i="17"/>
  <c r="CD27" i="17"/>
  <c r="CE27" i="17" s="1"/>
  <c r="CF27" i="17" s="1"/>
  <c r="CG27" i="17" s="1"/>
  <c r="CH27" i="17" s="1"/>
  <c r="BX28" i="17"/>
  <c r="BY28" i="17" s="1"/>
  <c r="CA28" i="17"/>
  <c r="CB28" i="17" s="1"/>
  <c r="BS28" i="17"/>
  <c r="BT28" i="17"/>
  <c r="AX24" i="17"/>
  <c r="BA24" i="17"/>
  <c r="BB24" i="17" s="1"/>
  <c r="AI25" i="17"/>
  <c r="AW25" i="17" s="1"/>
  <c r="BG25" i="17" s="1"/>
  <c r="BH25" i="17" s="1"/>
  <c r="AT29" i="17"/>
  <c r="BR29" i="17" s="1"/>
  <c r="AZ29" i="17"/>
  <c r="AR23" i="17"/>
  <c r="AM26" i="17"/>
  <c r="AN26" i="17" s="1"/>
  <c r="BP26" i="17" s="1"/>
  <c r="BU26" i="17" s="1"/>
  <c r="AQ24" i="17"/>
  <c r="AJ24" i="17"/>
  <c r="I27" i="17"/>
  <c r="H27" i="17"/>
  <c r="F27" i="17"/>
  <c r="AH26" i="17"/>
  <c r="B29" i="17"/>
  <c r="L29" i="17"/>
  <c r="V29" i="17"/>
  <c r="A30" i="17"/>
  <c r="BF30" i="17" s="1"/>
  <c r="Y28" i="17"/>
  <c r="X28" i="17"/>
  <c r="AD28" i="17" s="1"/>
  <c r="U27" i="17"/>
  <c r="Q27" i="17"/>
  <c r="O28" i="17"/>
  <c r="N28" i="17"/>
  <c r="T28" i="17" s="1"/>
  <c r="AC27" i="17"/>
  <c r="AB27" i="17"/>
  <c r="Z27" i="17"/>
  <c r="AK25" i="17"/>
  <c r="E28" i="17"/>
  <c r="D28" i="17"/>
  <c r="J28" i="17" s="1"/>
  <c r="S27" i="17"/>
  <c r="R27" i="17"/>
  <c r="P27" i="17"/>
  <c r="AE27" i="17"/>
  <c r="AA27" i="17"/>
  <c r="AG26" i="17"/>
  <c r="K27" i="17"/>
  <c r="G27" i="17"/>
  <c r="CK26" i="17" l="1"/>
  <c r="BI25" i="17"/>
  <c r="BK25" i="17" s="1"/>
  <c r="CD156" i="21"/>
  <c r="CE156" i="21" s="1"/>
  <c r="CF156" i="21" s="1"/>
  <c r="AT158" i="21"/>
  <c r="A159" i="21"/>
  <c r="CA157" i="21"/>
  <c r="CB157" i="21" s="1"/>
  <c r="BT157" i="21"/>
  <c r="BU157" i="21" s="1"/>
  <c r="BR157" i="21"/>
  <c r="BS157" i="21" s="1"/>
  <c r="CD157" i="21" s="1"/>
  <c r="CE157" i="21" s="1"/>
  <c r="CF157" i="21" s="1"/>
  <c r="BX157" i="21"/>
  <c r="BY157" i="21" s="1"/>
  <c r="BT156" i="20"/>
  <c r="BU156" i="20" s="1"/>
  <c r="BR156" i="20"/>
  <c r="BS156" i="20" s="1"/>
  <c r="CA156" i="20"/>
  <c r="CB156" i="20" s="1"/>
  <c r="BX156" i="20"/>
  <c r="BY156" i="20" s="1"/>
  <c r="AT157" i="20"/>
  <c r="A158" i="20"/>
  <c r="CH154" i="20"/>
  <c r="CG154" i="20"/>
  <c r="CD155" i="20"/>
  <c r="CE155" i="20" s="1"/>
  <c r="CF155" i="20" s="1"/>
  <c r="CD28" i="17"/>
  <c r="CE28" i="17" s="1"/>
  <c r="CF28" i="17" s="1"/>
  <c r="CG28" i="17" s="1"/>
  <c r="CH28" i="17" s="1"/>
  <c r="AL27" i="17"/>
  <c r="CL26" i="17"/>
  <c r="CU26" i="17"/>
  <c r="CL25" i="17"/>
  <c r="CU25" i="17"/>
  <c r="CJ27" i="17"/>
  <c r="BX29" i="17"/>
  <c r="BY29" i="17" s="1"/>
  <c r="CA29" i="17"/>
  <c r="CB29" i="17" s="1"/>
  <c r="BS29" i="17"/>
  <c r="BT29" i="17"/>
  <c r="AU29" i="17"/>
  <c r="AX25" i="17"/>
  <c r="BD25" i="17"/>
  <c r="BA25" i="17"/>
  <c r="BB25" i="17" s="1"/>
  <c r="AT30" i="17"/>
  <c r="AZ30" i="17"/>
  <c r="AJ25" i="17"/>
  <c r="AQ25" i="17"/>
  <c r="AR24" i="17"/>
  <c r="AG27" i="17"/>
  <c r="H28" i="17"/>
  <c r="F28" i="17"/>
  <c r="I28" i="17"/>
  <c r="AA28" i="17"/>
  <c r="AE28" i="17"/>
  <c r="AB28" i="17"/>
  <c r="Z28" i="17"/>
  <c r="AC28" i="17"/>
  <c r="AM27" i="17"/>
  <c r="AN27" i="17" s="1"/>
  <c r="BP27" i="17" s="1"/>
  <c r="BU27" i="17" s="1"/>
  <c r="AH27" i="17"/>
  <c r="V30" i="17"/>
  <c r="L30" i="17"/>
  <c r="B30" i="17"/>
  <c r="A31" i="17"/>
  <c r="BF31" i="17" s="1"/>
  <c r="E29" i="17"/>
  <c r="D29" i="17"/>
  <c r="J29" i="17" s="1"/>
  <c r="G28" i="17"/>
  <c r="K28" i="17"/>
  <c r="R28" i="17"/>
  <c r="P28" i="17"/>
  <c r="S28" i="17"/>
  <c r="Q28" i="17"/>
  <c r="U28" i="17"/>
  <c r="Y29" i="17"/>
  <c r="X29" i="17"/>
  <c r="AD29" i="17" s="1"/>
  <c r="AI26" i="17"/>
  <c r="AW26" i="17" s="1"/>
  <c r="BG26" i="17" s="1"/>
  <c r="BH26" i="17" s="1"/>
  <c r="BI26" i="17" s="1"/>
  <c r="BK26" i="17" s="1"/>
  <c r="AK26" i="17"/>
  <c r="O29" i="17"/>
  <c r="N29" i="17"/>
  <c r="T29" i="17" s="1"/>
  <c r="CG157" i="21" l="1"/>
  <c r="CH157" i="21"/>
  <c r="AT159" i="21"/>
  <c r="A160" i="21"/>
  <c r="BT158" i="21"/>
  <c r="BU158" i="21" s="1"/>
  <c r="BX158" i="21"/>
  <c r="BY158" i="21" s="1"/>
  <c r="BR158" i="21"/>
  <c r="BS158" i="21" s="1"/>
  <c r="CA158" i="21"/>
  <c r="CB158" i="21" s="1"/>
  <c r="CH156" i="21"/>
  <c r="CG156" i="21"/>
  <c r="BX157" i="20"/>
  <c r="BY157" i="20" s="1"/>
  <c r="BR157" i="20"/>
  <c r="BS157" i="20" s="1"/>
  <c r="CA157" i="20"/>
  <c r="CB157" i="20" s="1"/>
  <c r="BT157" i="20"/>
  <c r="BU157" i="20" s="1"/>
  <c r="CG155" i="20"/>
  <c r="CH155" i="20"/>
  <c r="AT158" i="20"/>
  <c r="A159" i="20"/>
  <c r="CD156" i="20"/>
  <c r="CE156" i="20" s="1"/>
  <c r="CF156" i="20" s="1"/>
  <c r="CK27" i="17"/>
  <c r="CL27" i="17" s="1"/>
  <c r="AU30" i="17"/>
  <c r="BR30" i="17"/>
  <c r="BS30" i="17" s="1"/>
  <c r="AL28" i="17"/>
  <c r="AR25" i="17"/>
  <c r="CD29" i="17"/>
  <c r="CE29" i="17" s="1"/>
  <c r="CF29" i="17" s="1"/>
  <c r="CG29" i="17" s="1"/>
  <c r="CH29" i="17" s="1"/>
  <c r="BX30" i="17"/>
  <c r="BY30" i="17" s="1"/>
  <c r="CA30" i="17"/>
  <c r="CB30" i="17" s="1"/>
  <c r="BT30" i="17"/>
  <c r="AX26" i="17"/>
  <c r="BD26" i="17"/>
  <c r="BA26" i="17"/>
  <c r="BB26" i="17" s="1"/>
  <c r="AT31" i="17"/>
  <c r="BR31" i="17" s="1"/>
  <c r="AZ31" i="17"/>
  <c r="AK27" i="17"/>
  <c r="AI27" i="17"/>
  <c r="AW27" i="17" s="1"/>
  <c r="BG27" i="17" s="1"/>
  <c r="BH27" i="17" s="1"/>
  <c r="AG28" i="17"/>
  <c r="Q29" i="17"/>
  <c r="U29" i="17"/>
  <c r="K29" i="17"/>
  <c r="G29" i="17"/>
  <c r="Y30" i="17"/>
  <c r="X30" i="17"/>
  <c r="AD30" i="17" s="1"/>
  <c r="R29" i="17"/>
  <c r="P29" i="17"/>
  <c r="S29" i="17"/>
  <c r="F29" i="17"/>
  <c r="H29" i="17"/>
  <c r="I29" i="17"/>
  <c r="AH28" i="17"/>
  <c r="L31" i="17"/>
  <c r="V31" i="17"/>
  <c r="B31" i="17"/>
  <c r="A32" i="17"/>
  <c r="AM28" i="17"/>
  <c r="AN28" i="17" s="1"/>
  <c r="BP28" i="17" s="1"/>
  <c r="BU28" i="17" s="1"/>
  <c r="O30" i="17"/>
  <c r="N30" i="17"/>
  <c r="T30" i="17" s="1"/>
  <c r="AQ26" i="17"/>
  <c r="AJ26" i="17"/>
  <c r="AE29" i="17"/>
  <c r="AA29" i="17"/>
  <c r="AC29" i="17"/>
  <c r="AB29" i="17"/>
  <c r="Z29" i="17"/>
  <c r="D30" i="17"/>
  <c r="J30" i="17" s="1"/>
  <c r="E30" i="17"/>
  <c r="BI27" i="17" l="1"/>
  <c r="BK27" i="17" s="1"/>
  <c r="CD158" i="21"/>
  <c r="CE158" i="21" s="1"/>
  <c r="CF158" i="21" s="1"/>
  <c r="AT160" i="21"/>
  <c r="A161" i="21"/>
  <c r="CA159" i="21"/>
  <c r="CB159" i="21" s="1"/>
  <c r="BX159" i="21"/>
  <c r="BY159" i="21" s="1"/>
  <c r="BT159" i="21"/>
  <c r="BU159" i="21" s="1"/>
  <c r="BR159" i="21"/>
  <c r="BS159" i="21" s="1"/>
  <c r="CD159" i="21" s="1"/>
  <c r="CE159" i="21" s="1"/>
  <c r="CF159" i="21" s="1"/>
  <c r="CH156" i="20"/>
  <c r="CG156" i="20"/>
  <c r="AT159" i="20"/>
  <c r="A160" i="20"/>
  <c r="BT158" i="20"/>
  <c r="BU158" i="20" s="1"/>
  <c r="BX158" i="20"/>
  <c r="BY158" i="20" s="1"/>
  <c r="CA158" i="20"/>
  <c r="CB158" i="20" s="1"/>
  <c r="BR158" i="20"/>
  <c r="BS158" i="20" s="1"/>
  <c r="CD158" i="20" s="1"/>
  <c r="CE158" i="20" s="1"/>
  <c r="CF158" i="20" s="1"/>
  <c r="CD157" i="20"/>
  <c r="CE157" i="20" s="1"/>
  <c r="CF157" i="20" s="1"/>
  <c r="CU27" i="17"/>
  <c r="AL29" i="17"/>
  <c r="AT32" i="17"/>
  <c r="BR32" i="17" s="1"/>
  <c r="BS32" i="17" s="1"/>
  <c r="BF32" i="17"/>
  <c r="CJ29" i="17"/>
  <c r="CJ28" i="17"/>
  <c r="CK28" i="17" s="1"/>
  <c r="BX31" i="17"/>
  <c r="BY31" i="17" s="1"/>
  <c r="BS31" i="17"/>
  <c r="CA31" i="17"/>
  <c r="CB31" i="17" s="1"/>
  <c r="BT31" i="17"/>
  <c r="CD30" i="17"/>
  <c r="CE30" i="17" s="1"/>
  <c r="CF30" i="17" s="1"/>
  <c r="CG30" i="17" s="1"/>
  <c r="CH30" i="17" s="1"/>
  <c r="AU31" i="17"/>
  <c r="AX27" i="17"/>
  <c r="BD27" i="17"/>
  <c r="BA27" i="17"/>
  <c r="BB27" i="17" s="1"/>
  <c r="AJ27" i="17"/>
  <c r="AQ27" i="17"/>
  <c r="AR26" i="17"/>
  <c r="Y31" i="17"/>
  <c r="X31" i="17"/>
  <c r="AD31" i="17" s="1"/>
  <c r="U30" i="17"/>
  <c r="Q30" i="17"/>
  <c r="S30" i="17"/>
  <c r="R30" i="17"/>
  <c r="P30" i="17"/>
  <c r="O31" i="17"/>
  <c r="N31" i="17"/>
  <c r="T31" i="17" s="1"/>
  <c r="AK28" i="17"/>
  <c r="AI28" i="17"/>
  <c r="AW28" i="17" s="1"/>
  <c r="BG28" i="17" s="1"/>
  <c r="BH28" i="17" s="1"/>
  <c r="BI28" i="17" s="1"/>
  <c r="BK28" i="17" s="1"/>
  <c r="K30" i="17"/>
  <c r="G30" i="17"/>
  <c r="AE30" i="17"/>
  <c r="AA30" i="17"/>
  <c r="E31" i="17"/>
  <c r="D31" i="17"/>
  <c r="J31" i="17" s="1"/>
  <c r="AG29" i="17"/>
  <c r="I30" i="17"/>
  <c r="H30" i="17"/>
  <c r="F30" i="17"/>
  <c r="AB30" i="17"/>
  <c r="Z30" i="17"/>
  <c r="AC30" i="17"/>
  <c r="V32" i="17"/>
  <c r="B32" i="17"/>
  <c r="L32" i="17"/>
  <c r="A33" i="17"/>
  <c r="AM29" i="17"/>
  <c r="AN29" i="17" s="1"/>
  <c r="BP29" i="17" s="1"/>
  <c r="BU29" i="17" s="1"/>
  <c r="AH29" i="17"/>
  <c r="BT32" i="17" l="1"/>
  <c r="CA32" i="17"/>
  <c r="CB32" i="17" s="1"/>
  <c r="AU32" i="17"/>
  <c r="CH159" i="21"/>
  <c r="CG159" i="21"/>
  <c r="AT161" i="21"/>
  <c r="A162" i="21"/>
  <c r="BT160" i="21"/>
  <c r="BU160" i="21" s="1"/>
  <c r="CA160" i="21"/>
  <c r="CB160" i="21" s="1"/>
  <c r="BX160" i="21"/>
  <c r="BY160" i="21" s="1"/>
  <c r="BR160" i="21"/>
  <c r="BS160" i="21" s="1"/>
  <c r="CD160" i="21" s="1"/>
  <c r="CE160" i="21" s="1"/>
  <c r="CF160" i="21" s="1"/>
  <c r="CH158" i="21"/>
  <c r="CG158" i="21"/>
  <c r="CH157" i="20"/>
  <c r="CG157" i="20"/>
  <c r="BR159" i="20"/>
  <c r="BS159" i="20" s="1"/>
  <c r="CD159" i="20" s="1"/>
  <c r="CE159" i="20" s="1"/>
  <c r="CF159" i="20" s="1"/>
  <c r="BX159" i="20"/>
  <c r="BY159" i="20" s="1"/>
  <c r="BT159" i="20"/>
  <c r="BU159" i="20" s="1"/>
  <c r="CA159" i="20"/>
  <c r="CB159" i="20" s="1"/>
  <c r="CH158" i="20"/>
  <c r="CG158" i="20"/>
  <c r="AT160" i="20"/>
  <c r="A161" i="20"/>
  <c r="CK29" i="17"/>
  <c r="CL29" i="17" s="1"/>
  <c r="BX32" i="17"/>
  <c r="BY32" i="17" s="1"/>
  <c r="CL28" i="17"/>
  <c r="CU28" i="17"/>
  <c r="BF33" i="17"/>
  <c r="AZ33" i="17"/>
  <c r="AL30" i="17"/>
  <c r="CJ30" i="17"/>
  <c r="CD31" i="17"/>
  <c r="CE31" i="17" s="1"/>
  <c r="CF31" i="17" s="1"/>
  <c r="CG31" i="17" s="1"/>
  <c r="CH31" i="17" s="1"/>
  <c r="AR27" i="17"/>
  <c r="CD32" i="17"/>
  <c r="CE32" i="17" s="1"/>
  <c r="AT33" i="17"/>
  <c r="BR33" i="17" s="1"/>
  <c r="AX28" i="17"/>
  <c r="BD28" i="17"/>
  <c r="BA28" i="17"/>
  <c r="BB28" i="17" s="1"/>
  <c r="AH30" i="17"/>
  <c r="Y32" i="17"/>
  <c r="X32" i="17"/>
  <c r="AD32" i="17" s="1"/>
  <c r="S31" i="17"/>
  <c r="R31" i="17"/>
  <c r="P31" i="17"/>
  <c r="G31" i="17"/>
  <c r="K31" i="17"/>
  <c r="O32" i="17"/>
  <c r="N32" i="17"/>
  <c r="T32" i="17" s="1"/>
  <c r="AC31" i="17"/>
  <c r="AB31" i="17"/>
  <c r="Z31" i="17"/>
  <c r="AI29" i="17"/>
  <c r="AW29" i="17" s="1"/>
  <c r="BG29" i="17" s="1"/>
  <c r="BH29" i="17" s="1"/>
  <c r="BI29" i="17" s="1"/>
  <c r="BK29" i="17" s="1"/>
  <c r="AK29" i="17"/>
  <c r="B33" i="17"/>
  <c r="L33" i="17"/>
  <c r="V33" i="17"/>
  <c r="A34" i="17"/>
  <c r="I31" i="17"/>
  <c r="H31" i="17"/>
  <c r="F31" i="17"/>
  <c r="AA31" i="17"/>
  <c r="AE31" i="17"/>
  <c r="AM30" i="17"/>
  <c r="AN30" i="17" s="1"/>
  <c r="BP30" i="17" s="1"/>
  <c r="BU30" i="17" s="1"/>
  <c r="AQ28" i="17"/>
  <c r="AJ28" i="17"/>
  <c r="E32" i="17"/>
  <c r="D32" i="17"/>
  <c r="J32" i="17" s="1"/>
  <c r="AG30" i="17"/>
  <c r="Q31" i="17"/>
  <c r="U31" i="17"/>
  <c r="CK30" i="17" l="1"/>
  <c r="AU33" i="17"/>
  <c r="CU29" i="17"/>
  <c r="CH160" i="21"/>
  <c r="CG160" i="21"/>
  <c r="AT162" i="21"/>
  <c r="A163" i="21"/>
  <c r="CA161" i="21"/>
  <c r="CB161" i="21" s="1"/>
  <c r="BX161" i="21"/>
  <c r="BY161" i="21" s="1"/>
  <c r="BR161" i="21"/>
  <c r="BS161" i="21" s="1"/>
  <c r="CD161" i="21" s="1"/>
  <c r="CE161" i="21" s="1"/>
  <c r="CF161" i="21" s="1"/>
  <c r="BT161" i="21"/>
  <c r="BU161" i="21" s="1"/>
  <c r="CH159" i="20"/>
  <c r="CG159" i="20"/>
  <c r="AT161" i="20"/>
  <c r="A162" i="20"/>
  <c r="BT160" i="20"/>
  <c r="BU160" i="20" s="1"/>
  <c r="BR160" i="20"/>
  <c r="BS160" i="20" s="1"/>
  <c r="CA160" i="20"/>
  <c r="CB160" i="20" s="1"/>
  <c r="BX160" i="20"/>
  <c r="BY160" i="20" s="1"/>
  <c r="CF32" i="17"/>
  <c r="CG32" i="17" s="1"/>
  <c r="CH32" i="17" s="1"/>
  <c r="CL30" i="17"/>
  <c r="CU30" i="17"/>
  <c r="AL31" i="17"/>
  <c r="BF34" i="17"/>
  <c r="AZ34" i="17"/>
  <c r="BT33" i="17"/>
  <c r="CA33" i="17"/>
  <c r="CB33" i="17" s="1"/>
  <c r="BX33" i="17"/>
  <c r="BY33" i="17" s="1"/>
  <c r="BS33" i="17"/>
  <c r="AX29" i="17"/>
  <c r="BD29" i="17"/>
  <c r="BA29" i="17"/>
  <c r="BB29" i="17" s="1"/>
  <c r="AT34" i="17"/>
  <c r="AH31" i="17"/>
  <c r="AR28" i="17"/>
  <c r="N33" i="17"/>
  <c r="T33" i="17" s="1"/>
  <c r="O33" i="17"/>
  <c r="AK30" i="17"/>
  <c r="AI30" i="17"/>
  <c r="AW30" i="17" s="1"/>
  <c r="BG30" i="17" s="1"/>
  <c r="BH30" i="17" s="1"/>
  <c r="BI30" i="17" s="1"/>
  <c r="BK30" i="17" s="1"/>
  <c r="E33" i="17"/>
  <c r="D33" i="17"/>
  <c r="J33" i="17" s="1"/>
  <c r="U32" i="17"/>
  <c r="Q32" i="17"/>
  <c r="P32" i="17"/>
  <c r="S32" i="17"/>
  <c r="R32" i="17"/>
  <c r="F32" i="17"/>
  <c r="I32" i="17"/>
  <c r="H32" i="17"/>
  <c r="K32" i="17"/>
  <c r="G32" i="17"/>
  <c r="AJ29" i="17"/>
  <c r="AQ29" i="17"/>
  <c r="AM31" i="17"/>
  <c r="AN31" i="17" s="1"/>
  <c r="BP31" i="17" s="1"/>
  <c r="BU31" i="17" s="1"/>
  <c r="Y33" i="17"/>
  <c r="X33" i="17"/>
  <c r="AD33" i="17" s="1"/>
  <c r="AG31" i="17"/>
  <c r="V34" i="17"/>
  <c r="B34" i="17"/>
  <c r="L34" i="17"/>
  <c r="A35" i="17"/>
  <c r="AE32" i="17"/>
  <c r="AA32" i="17"/>
  <c r="Z32" i="17"/>
  <c r="AB32" i="17"/>
  <c r="AC32" i="17"/>
  <c r="CH161" i="21" l="1"/>
  <c r="CG161" i="21"/>
  <c r="AT163" i="21"/>
  <c r="A164" i="21"/>
  <c r="BT162" i="21"/>
  <c r="BU162" i="21" s="1"/>
  <c r="BR162" i="21"/>
  <c r="BS162" i="21" s="1"/>
  <c r="CA162" i="21"/>
  <c r="CB162" i="21" s="1"/>
  <c r="BX162" i="21"/>
  <c r="BY162" i="21" s="1"/>
  <c r="AT162" i="20"/>
  <c r="A163" i="20"/>
  <c r="BX161" i="20"/>
  <c r="BY161" i="20" s="1"/>
  <c r="BR161" i="20"/>
  <c r="BS161" i="20" s="1"/>
  <c r="CD161" i="20" s="1"/>
  <c r="CE161" i="20" s="1"/>
  <c r="CF161" i="20" s="1"/>
  <c r="BT161" i="20"/>
  <c r="BU161" i="20" s="1"/>
  <c r="CA161" i="20"/>
  <c r="CB161" i="20" s="1"/>
  <c r="CD160" i="20"/>
  <c r="CE160" i="20" s="1"/>
  <c r="CF160" i="20" s="1"/>
  <c r="CJ32" i="17"/>
  <c r="AL32" i="17"/>
  <c r="AU34" i="17"/>
  <c r="BR34" i="17"/>
  <c r="BS34" i="17" s="1"/>
  <c r="BF35" i="17"/>
  <c r="AZ35" i="17"/>
  <c r="CJ31" i="17"/>
  <c r="CK31" i="17" s="1"/>
  <c r="CD33" i="17"/>
  <c r="CE33" i="17" s="1"/>
  <c r="CF33" i="17" s="1"/>
  <c r="CG33" i="17" s="1"/>
  <c r="CH33" i="17" s="1"/>
  <c r="CA34" i="17"/>
  <c r="CB34" i="17" s="1"/>
  <c r="BT34" i="17"/>
  <c r="BX34" i="17"/>
  <c r="BY34" i="17" s="1"/>
  <c r="AT35" i="17"/>
  <c r="BR35" i="17" s="1"/>
  <c r="AX30" i="17"/>
  <c r="BD30" i="17"/>
  <c r="BA30" i="17"/>
  <c r="BB30" i="17" s="1"/>
  <c r="AR29" i="17"/>
  <c r="AG32" i="17"/>
  <c r="E34" i="17"/>
  <c r="D34" i="17"/>
  <c r="J34" i="17" s="1"/>
  <c r="AK31" i="17"/>
  <c r="AI31" i="17"/>
  <c r="AW31" i="17" s="1"/>
  <c r="BG31" i="17" s="1"/>
  <c r="BH31" i="17" s="1"/>
  <c r="BI31" i="17" s="1"/>
  <c r="BK31" i="17" s="1"/>
  <c r="S33" i="17"/>
  <c r="R33" i="17"/>
  <c r="P33" i="17"/>
  <c r="X34" i="17"/>
  <c r="AD34" i="17" s="1"/>
  <c r="Y34" i="17"/>
  <c r="U33" i="17"/>
  <c r="Q33" i="17"/>
  <c r="G33" i="17"/>
  <c r="K33" i="17"/>
  <c r="L35" i="17"/>
  <c r="V35" i="17"/>
  <c r="B35" i="17"/>
  <c r="A36" i="17"/>
  <c r="I33" i="17"/>
  <c r="F33" i="17"/>
  <c r="H33" i="17"/>
  <c r="AQ30" i="17"/>
  <c r="AJ30" i="17"/>
  <c r="O34" i="17"/>
  <c r="N34" i="17"/>
  <c r="T34" i="17" s="1"/>
  <c r="AH32" i="17"/>
  <c r="AE33" i="17"/>
  <c r="AA33" i="17"/>
  <c r="AM32" i="17"/>
  <c r="AN32" i="17" s="1"/>
  <c r="BP32" i="17" s="1"/>
  <c r="BU32" i="17" s="1"/>
  <c r="AC33" i="17"/>
  <c r="AB33" i="17"/>
  <c r="Z33" i="17"/>
  <c r="CD162" i="21" l="1"/>
  <c r="CE162" i="21" s="1"/>
  <c r="CF162" i="21" s="1"/>
  <c r="AT164" i="21"/>
  <c r="A165" i="21"/>
  <c r="CA163" i="21"/>
  <c r="CB163" i="21" s="1"/>
  <c r="BR163" i="21"/>
  <c r="BS163" i="21" s="1"/>
  <c r="CD163" i="21" s="1"/>
  <c r="CE163" i="21" s="1"/>
  <c r="BT163" i="21"/>
  <c r="BU163" i="21" s="1"/>
  <c r="BX163" i="21"/>
  <c r="BY163" i="21" s="1"/>
  <c r="CH161" i="20"/>
  <c r="CG161" i="20"/>
  <c r="AT163" i="20"/>
  <c r="A164" i="20"/>
  <c r="BT162" i="20"/>
  <c r="BU162" i="20" s="1"/>
  <c r="BR162" i="20"/>
  <c r="BS162" i="20" s="1"/>
  <c r="BX162" i="20"/>
  <c r="BY162" i="20" s="1"/>
  <c r="CA162" i="20"/>
  <c r="CB162" i="20" s="1"/>
  <c r="CH160" i="20"/>
  <c r="CG160" i="20"/>
  <c r="CK32" i="17"/>
  <c r="CL32" i="17" s="1"/>
  <c r="CD34" i="17"/>
  <c r="CE34" i="17" s="1"/>
  <c r="CF34" i="17" s="1"/>
  <c r="CG34" i="17" s="1"/>
  <c r="CH34" i="17" s="1"/>
  <c r="AU35" i="17"/>
  <c r="CL31" i="17"/>
  <c r="CU31" i="17"/>
  <c r="BF36" i="17"/>
  <c r="AZ36" i="17"/>
  <c r="AL33" i="17"/>
  <c r="CJ33" i="17"/>
  <c r="BS35" i="17"/>
  <c r="BT35" i="17"/>
  <c r="CA35" i="17"/>
  <c r="CB35" i="17" s="1"/>
  <c r="BX35" i="17"/>
  <c r="BY35" i="17" s="1"/>
  <c r="AT36" i="17"/>
  <c r="BR36" i="17" s="1"/>
  <c r="AX31" i="17"/>
  <c r="BD31" i="17"/>
  <c r="BA31" i="17"/>
  <c r="BB31" i="17" s="1"/>
  <c r="AK32" i="17"/>
  <c r="AR30" i="17"/>
  <c r="AG33" i="17"/>
  <c r="E35" i="17"/>
  <c r="D35" i="17"/>
  <c r="J35" i="17" s="1"/>
  <c r="Z34" i="17"/>
  <c r="AC34" i="17"/>
  <c r="AB34" i="17"/>
  <c r="F34" i="17"/>
  <c r="H34" i="17"/>
  <c r="I34" i="17"/>
  <c r="Y35" i="17"/>
  <c r="X35" i="17"/>
  <c r="AD35" i="17" s="1"/>
  <c r="AE34" i="17"/>
  <c r="AA34" i="17"/>
  <c r="N35" i="17"/>
  <c r="T35" i="17" s="1"/>
  <c r="O35" i="17"/>
  <c r="AH33" i="17"/>
  <c r="AM33" i="17"/>
  <c r="AN33" i="17" s="1"/>
  <c r="BP33" i="17" s="1"/>
  <c r="BU33" i="17" s="1"/>
  <c r="AQ31" i="17"/>
  <c r="AJ31" i="17"/>
  <c r="Q34" i="17"/>
  <c r="U34" i="17"/>
  <c r="AI32" i="17"/>
  <c r="AW32" i="17" s="1"/>
  <c r="P34" i="17"/>
  <c r="S34" i="17"/>
  <c r="R34" i="17"/>
  <c r="V36" i="17"/>
  <c r="B36" i="17"/>
  <c r="L36" i="17"/>
  <c r="A37" i="17"/>
  <c r="G34" i="17"/>
  <c r="K34" i="17"/>
  <c r="CH162" i="21" l="1"/>
  <c r="CG162" i="21"/>
  <c r="CF163" i="21"/>
  <c r="AT165" i="21"/>
  <c r="A166" i="21"/>
  <c r="BT164" i="21"/>
  <c r="BU164" i="21" s="1"/>
  <c r="BR164" i="21"/>
  <c r="BS164" i="21" s="1"/>
  <c r="CA164" i="21"/>
  <c r="CB164" i="21" s="1"/>
  <c r="BX164" i="21"/>
  <c r="BY164" i="21" s="1"/>
  <c r="CD162" i="20"/>
  <c r="CE162" i="20" s="1"/>
  <c r="CF162" i="20" s="1"/>
  <c r="AT164" i="20"/>
  <c r="A165" i="20"/>
  <c r="CA163" i="20"/>
  <c r="CB163" i="20" s="1"/>
  <c r="BR163" i="20"/>
  <c r="BS163" i="20" s="1"/>
  <c r="BX163" i="20"/>
  <c r="BY163" i="20" s="1"/>
  <c r="BT163" i="20"/>
  <c r="BU163" i="20" s="1"/>
  <c r="CU32" i="17"/>
  <c r="CJ34" i="17"/>
  <c r="AL34" i="17"/>
  <c r="BF37" i="17"/>
  <c r="AZ37" i="17"/>
  <c r="CK33" i="17"/>
  <c r="AU36" i="17"/>
  <c r="BS36" i="17"/>
  <c r="BT36" i="17"/>
  <c r="CA36" i="17"/>
  <c r="CB36" i="17" s="1"/>
  <c r="BX36" i="17"/>
  <c r="BY36" i="17" s="1"/>
  <c r="AX32" i="17"/>
  <c r="BG32" i="17"/>
  <c r="BH32" i="17" s="1"/>
  <c r="BI32" i="17" s="1"/>
  <c r="BK32" i="17" s="1"/>
  <c r="CD35" i="17"/>
  <c r="CE35" i="17" s="1"/>
  <c r="CF35" i="17" s="1"/>
  <c r="CG35" i="17" s="1"/>
  <c r="CH35" i="17" s="1"/>
  <c r="AT37" i="17"/>
  <c r="AK33" i="17"/>
  <c r="AR31" i="17"/>
  <c r="AH34" i="17"/>
  <c r="AI33" i="17"/>
  <c r="S35" i="17"/>
  <c r="R35" i="17"/>
  <c r="P35" i="17"/>
  <c r="E36" i="17"/>
  <c r="D36" i="17"/>
  <c r="J36" i="17" s="1"/>
  <c r="I35" i="17"/>
  <c r="H35" i="17"/>
  <c r="F35" i="17"/>
  <c r="Y36" i="17"/>
  <c r="X36" i="17"/>
  <c r="AD36" i="17" s="1"/>
  <c r="AG34" i="17"/>
  <c r="B37" i="17"/>
  <c r="L37" i="17"/>
  <c r="V37" i="17"/>
  <c r="A38" i="17"/>
  <c r="AJ32" i="17"/>
  <c r="AQ32" i="17"/>
  <c r="AE35" i="17"/>
  <c r="AA35" i="17"/>
  <c r="N36" i="17"/>
  <c r="T36" i="17" s="1"/>
  <c r="O36" i="17"/>
  <c r="U35" i="17"/>
  <c r="Q35" i="17"/>
  <c r="K35" i="17"/>
  <c r="G35" i="17"/>
  <c r="AM34" i="17"/>
  <c r="AN34" i="17" s="1"/>
  <c r="BP34" i="17" s="1"/>
  <c r="BU34" i="17" s="1"/>
  <c r="AC35" i="17"/>
  <c r="Z35" i="17"/>
  <c r="AB35" i="17"/>
  <c r="CH163" i="21" l="1"/>
  <c r="CG163" i="21"/>
  <c r="CD164" i="21"/>
  <c r="CE164" i="21" s="1"/>
  <c r="CF164" i="21" s="1"/>
  <c r="AT166" i="21"/>
  <c r="A167" i="21"/>
  <c r="CA165" i="21"/>
  <c r="CB165" i="21" s="1"/>
  <c r="BX165" i="21"/>
  <c r="BY165" i="21" s="1"/>
  <c r="BT165" i="21"/>
  <c r="BU165" i="21" s="1"/>
  <c r="BR165" i="21"/>
  <c r="BS165" i="21" s="1"/>
  <c r="CD165" i="21" s="1"/>
  <c r="CE165" i="21" s="1"/>
  <c r="CF165" i="21" s="1"/>
  <c r="CK34" i="17"/>
  <c r="CU34" i="17" s="1"/>
  <c r="AT165" i="20"/>
  <c r="A166" i="20"/>
  <c r="BT164" i="20"/>
  <c r="BU164" i="20" s="1"/>
  <c r="BX164" i="20"/>
  <c r="BY164" i="20" s="1"/>
  <c r="CA164" i="20"/>
  <c r="CB164" i="20" s="1"/>
  <c r="BR164" i="20"/>
  <c r="BS164" i="20" s="1"/>
  <c r="CD164" i="20" s="1"/>
  <c r="CE164" i="20" s="1"/>
  <c r="CH162" i="20"/>
  <c r="CG162" i="20"/>
  <c r="CD163" i="20"/>
  <c r="CE163" i="20" s="1"/>
  <c r="CF163" i="20" s="1"/>
  <c r="BF38" i="17"/>
  <c r="AZ38" i="17"/>
  <c r="AL35" i="17"/>
  <c r="AU37" i="17"/>
  <c r="BR37" i="17"/>
  <c r="BS37" i="17" s="1"/>
  <c r="CL33" i="17"/>
  <c r="CU33" i="17"/>
  <c r="CJ35" i="17"/>
  <c r="BT37" i="17"/>
  <c r="BX37" i="17"/>
  <c r="BY37" i="17" s="1"/>
  <c r="CA37" i="17"/>
  <c r="CB37" i="17" s="1"/>
  <c r="CD36" i="17"/>
  <c r="CE36" i="17" s="1"/>
  <c r="CF36" i="17" s="1"/>
  <c r="CG36" i="17" s="1"/>
  <c r="CH36" i="17" s="1"/>
  <c r="AT38" i="17"/>
  <c r="BR38" i="17" s="1"/>
  <c r="AQ33" i="17"/>
  <c r="AR33" i="17" s="1"/>
  <c r="AW33" i="17"/>
  <c r="AJ33" i="17"/>
  <c r="AR32" i="17"/>
  <c r="Z36" i="17"/>
  <c r="AC36" i="17"/>
  <c r="AB36" i="17"/>
  <c r="R36" i="17"/>
  <c r="P36" i="17"/>
  <c r="S36" i="17"/>
  <c r="V38" i="17"/>
  <c r="L38" i="17"/>
  <c r="B38" i="17"/>
  <c r="A39" i="17"/>
  <c r="U36" i="17"/>
  <c r="Q36" i="17"/>
  <c r="Y37" i="17"/>
  <c r="X37" i="17"/>
  <c r="AD37" i="17" s="1"/>
  <c r="O37" i="17"/>
  <c r="N37" i="17"/>
  <c r="T37" i="17" s="1"/>
  <c r="AK34" i="17"/>
  <c r="AI34" i="17"/>
  <c r="AW34" i="17" s="1"/>
  <c r="AE36" i="17"/>
  <c r="AA36" i="17"/>
  <c r="AM35" i="17"/>
  <c r="AN35" i="17" s="1"/>
  <c r="BP35" i="17" s="1"/>
  <c r="BU35" i="17" s="1"/>
  <c r="D37" i="17"/>
  <c r="J37" i="17" s="1"/>
  <c r="E37" i="17"/>
  <c r="AH35" i="17"/>
  <c r="AG35" i="17"/>
  <c r="K36" i="17"/>
  <c r="G36" i="17"/>
  <c r="I36" i="17"/>
  <c r="H36" i="17"/>
  <c r="F36" i="17"/>
  <c r="CL34" i="17" l="1"/>
  <c r="CG165" i="21"/>
  <c r="CH165" i="21"/>
  <c r="AT167" i="21"/>
  <c r="A168" i="21"/>
  <c r="BT166" i="21"/>
  <c r="BU166" i="21" s="1"/>
  <c r="BX166" i="21"/>
  <c r="BY166" i="21" s="1"/>
  <c r="BR166" i="21"/>
  <c r="BS166" i="21" s="1"/>
  <c r="CA166" i="21"/>
  <c r="CB166" i="21" s="1"/>
  <c r="CH164" i="21"/>
  <c r="CG164" i="21"/>
  <c r="CH163" i="20"/>
  <c r="CG163" i="20"/>
  <c r="CF164" i="20"/>
  <c r="AT166" i="20"/>
  <c r="A167" i="20"/>
  <c r="BR165" i="20"/>
  <c r="BS165" i="20" s="1"/>
  <c r="BT165" i="20"/>
  <c r="BU165" i="20" s="1"/>
  <c r="CA165" i="20"/>
  <c r="CB165" i="20" s="1"/>
  <c r="BX165" i="20"/>
  <c r="BY165" i="20" s="1"/>
  <c r="AZ39" i="17"/>
  <c r="BF39" i="17"/>
  <c r="CK35" i="17"/>
  <c r="AL36" i="17"/>
  <c r="AU38" i="17"/>
  <c r="CJ36" i="17"/>
  <c r="BD34" i="17"/>
  <c r="BA34" i="17"/>
  <c r="BB34" i="17" s="1"/>
  <c r="BG34" i="17"/>
  <c r="BH34" i="17" s="1"/>
  <c r="CD37" i="17"/>
  <c r="CE37" i="17" s="1"/>
  <c r="CF37" i="17" s="1"/>
  <c r="CG37" i="17" s="1"/>
  <c r="CH37" i="17" s="1"/>
  <c r="BD33" i="17"/>
  <c r="BG33" i="17"/>
  <c r="BH33" i="17" s="1"/>
  <c r="BI33" i="17" s="1"/>
  <c r="BK33" i="17" s="1"/>
  <c r="BA33" i="17"/>
  <c r="BB33" i="17" s="1"/>
  <c r="CA38" i="17"/>
  <c r="CB38" i="17" s="1"/>
  <c r="BX38" i="17"/>
  <c r="BY38" i="17" s="1"/>
  <c r="BS38" i="17"/>
  <c r="BT38" i="17"/>
  <c r="AX34" i="17"/>
  <c r="AX33" i="17"/>
  <c r="AT39" i="17"/>
  <c r="AA37" i="17"/>
  <c r="AE37" i="17"/>
  <c r="AK35" i="17"/>
  <c r="AI35" i="17"/>
  <c r="AW35" i="17" s="1"/>
  <c r="V39" i="17"/>
  <c r="B39" i="17"/>
  <c r="L39" i="17"/>
  <c r="A40" i="17"/>
  <c r="AC37" i="17"/>
  <c r="Z37" i="17"/>
  <c r="AB37" i="17"/>
  <c r="X38" i="17"/>
  <c r="AD38" i="17" s="1"/>
  <c r="Y38" i="17"/>
  <c r="Q37" i="17"/>
  <c r="U37" i="17"/>
  <c r="AH36" i="17"/>
  <c r="F37" i="17"/>
  <c r="I37" i="17"/>
  <c r="H37" i="17"/>
  <c r="N38" i="17"/>
  <c r="T38" i="17" s="1"/>
  <c r="O38" i="17"/>
  <c r="G37" i="17"/>
  <c r="K37" i="17"/>
  <c r="AG36" i="17"/>
  <c r="AQ34" i="17"/>
  <c r="AJ34" i="17"/>
  <c r="R37" i="17"/>
  <c r="P37" i="17"/>
  <c r="S37" i="17"/>
  <c r="AM36" i="17"/>
  <c r="AN36" i="17" s="1"/>
  <c r="BP36" i="17" s="1"/>
  <c r="BU36" i="17" s="1"/>
  <c r="D38" i="17"/>
  <c r="J38" i="17" s="1"/>
  <c r="E38" i="17"/>
  <c r="CD166" i="21" l="1"/>
  <c r="CE166" i="21" s="1"/>
  <c r="CF166" i="21" s="1"/>
  <c r="AT168" i="21"/>
  <c r="A169" i="21"/>
  <c r="CA167" i="21"/>
  <c r="CB167" i="21" s="1"/>
  <c r="BT167" i="21"/>
  <c r="BU167" i="21" s="1"/>
  <c r="BR167" i="21"/>
  <c r="BS167" i="21" s="1"/>
  <c r="CD167" i="21" s="1"/>
  <c r="CE167" i="21" s="1"/>
  <c r="CF167" i="21" s="1"/>
  <c r="BX167" i="21"/>
  <c r="BY167" i="21" s="1"/>
  <c r="CD165" i="20"/>
  <c r="CE165" i="20" s="1"/>
  <c r="CF165" i="20" s="1"/>
  <c r="AT167" i="20"/>
  <c r="A168" i="20"/>
  <c r="BT166" i="20"/>
  <c r="BU166" i="20" s="1"/>
  <c r="CA166" i="20"/>
  <c r="CB166" i="20" s="1"/>
  <c r="BR166" i="20"/>
  <c r="BS166" i="20" s="1"/>
  <c r="CD166" i="20" s="1"/>
  <c r="CE166" i="20" s="1"/>
  <c r="CF166" i="20" s="1"/>
  <c r="BX166" i="20"/>
  <c r="BY166" i="20" s="1"/>
  <c r="CH164" i="20"/>
  <c r="CG164" i="20"/>
  <c r="CK36" i="17"/>
  <c r="CL36" i="17" s="1"/>
  <c r="AL37" i="17"/>
  <c r="CL35" i="17"/>
  <c r="CU35" i="17"/>
  <c r="AU39" i="17"/>
  <c r="BR39" i="17"/>
  <c r="BS39" i="17" s="1"/>
  <c r="AZ40" i="17"/>
  <c r="BF40" i="17"/>
  <c r="CJ37" i="17"/>
  <c r="BI34" i="17"/>
  <c r="BK34" i="17" s="1"/>
  <c r="BX39" i="17"/>
  <c r="BY39" i="17" s="1"/>
  <c r="CA39" i="17"/>
  <c r="CB39" i="17" s="1"/>
  <c r="BT39" i="17"/>
  <c r="BG35" i="17"/>
  <c r="BH35" i="17" s="1"/>
  <c r="BI35" i="17" s="1"/>
  <c r="BK35" i="17" s="1"/>
  <c r="BD35" i="17"/>
  <c r="BA35" i="17"/>
  <c r="BB35" i="17" s="1"/>
  <c r="CD38" i="17"/>
  <c r="CE38" i="17" s="1"/>
  <c r="CF38" i="17" s="1"/>
  <c r="CG38" i="17" s="1"/>
  <c r="CH38" i="17" s="1"/>
  <c r="AX35" i="17"/>
  <c r="AT40" i="17"/>
  <c r="BR40" i="17" s="1"/>
  <c r="AU40" i="17"/>
  <c r="AR34" i="17"/>
  <c r="I38" i="17"/>
  <c r="H38" i="17"/>
  <c r="F38" i="17"/>
  <c r="AH37" i="17"/>
  <c r="K38" i="17"/>
  <c r="G38" i="17"/>
  <c r="AK36" i="17"/>
  <c r="AI36" i="17"/>
  <c r="AW36" i="17" s="1"/>
  <c r="V40" i="17"/>
  <c r="B40" i="17"/>
  <c r="L40" i="17"/>
  <c r="A41" i="17"/>
  <c r="Z38" i="17"/>
  <c r="AC38" i="17"/>
  <c r="AB38" i="17"/>
  <c r="N39" i="17"/>
  <c r="T39" i="17" s="1"/>
  <c r="O39" i="17"/>
  <c r="AM37" i="17"/>
  <c r="AN37" i="17" s="1"/>
  <c r="BP37" i="17" s="1"/>
  <c r="BU37" i="17" s="1"/>
  <c r="AA38" i="17"/>
  <c r="AE38" i="17"/>
  <c r="E39" i="17"/>
  <c r="D39" i="17"/>
  <c r="J39" i="17" s="1"/>
  <c r="AQ35" i="17"/>
  <c r="AJ35" i="17"/>
  <c r="S38" i="17"/>
  <c r="R38" i="17"/>
  <c r="P38" i="17"/>
  <c r="U38" i="17"/>
  <c r="Q38" i="17"/>
  <c r="Y39" i="17"/>
  <c r="X39" i="17"/>
  <c r="AD39" i="17" s="1"/>
  <c r="AG37" i="17"/>
  <c r="CG167" i="21" l="1"/>
  <c r="CH167" i="21"/>
  <c r="AT169" i="21"/>
  <c r="A170" i="21"/>
  <c r="BT168" i="21"/>
  <c r="BU168" i="21" s="1"/>
  <c r="BX168" i="21"/>
  <c r="BY168" i="21" s="1"/>
  <c r="CA168" i="21"/>
  <c r="CB168" i="21" s="1"/>
  <c r="BR168" i="21"/>
  <c r="BS168" i="21" s="1"/>
  <c r="CD168" i="21" s="1"/>
  <c r="CE168" i="21" s="1"/>
  <c r="CF168" i="21" s="1"/>
  <c r="CH166" i="21"/>
  <c r="CG166" i="21"/>
  <c r="CH166" i="20"/>
  <c r="CG166" i="20"/>
  <c r="AT168" i="20"/>
  <c r="A169" i="20"/>
  <c r="BT167" i="20"/>
  <c r="BU167" i="20" s="1"/>
  <c r="CA167" i="20"/>
  <c r="CB167" i="20" s="1"/>
  <c r="BX167" i="20"/>
  <c r="BY167" i="20" s="1"/>
  <c r="BR167" i="20"/>
  <c r="BS167" i="20" s="1"/>
  <c r="CD167" i="20" s="1"/>
  <c r="CE167" i="20" s="1"/>
  <c r="CF167" i="20" s="1"/>
  <c r="CG165" i="20"/>
  <c r="CH165" i="20"/>
  <c r="CU36" i="17"/>
  <c r="AL38" i="17"/>
  <c r="CK37" i="17"/>
  <c r="AT41" i="17"/>
  <c r="BR41" i="17" s="1"/>
  <c r="BF41" i="17"/>
  <c r="CJ38" i="17"/>
  <c r="CD39" i="17"/>
  <c r="CE39" i="17" s="1"/>
  <c r="CF39" i="17" s="1"/>
  <c r="CG39" i="17" s="1"/>
  <c r="CH39" i="17" s="1"/>
  <c r="BD36" i="17"/>
  <c r="BA36" i="17"/>
  <c r="BB36" i="17" s="1"/>
  <c r="BG36" i="17"/>
  <c r="BH36" i="17" s="1"/>
  <c r="BI36" i="17" s="1"/>
  <c r="BK36" i="17" s="1"/>
  <c r="BX40" i="17"/>
  <c r="BY40" i="17" s="1"/>
  <c r="CA40" i="17"/>
  <c r="CB40" i="17" s="1"/>
  <c r="BS40" i="17"/>
  <c r="BT40" i="17"/>
  <c r="AX36" i="17"/>
  <c r="AR35" i="17"/>
  <c r="AG38" i="17"/>
  <c r="AM38" i="17"/>
  <c r="AN38" i="17" s="1"/>
  <c r="BP38" i="17" s="1"/>
  <c r="BU38" i="17" s="1"/>
  <c r="AJ36" i="17"/>
  <c r="AQ36" i="17"/>
  <c r="AK37" i="17"/>
  <c r="AI37" i="17"/>
  <c r="AW37" i="17" s="1"/>
  <c r="P39" i="17"/>
  <c r="S39" i="17"/>
  <c r="R39" i="17"/>
  <c r="U39" i="17"/>
  <c r="Q39" i="17"/>
  <c r="Y40" i="17"/>
  <c r="X40" i="17"/>
  <c r="AD40" i="17" s="1"/>
  <c r="AH38" i="17"/>
  <c r="AA39" i="17"/>
  <c r="AE39" i="17"/>
  <c r="G39" i="17"/>
  <c r="K39" i="17"/>
  <c r="B41" i="17"/>
  <c r="V41" i="17"/>
  <c r="L41" i="17"/>
  <c r="A42" i="17"/>
  <c r="BF42" i="17" s="1"/>
  <c r="AC39" i="17"/>
  <c r="AB39" i="17"/>
  <c r="Z39" i="17"/>
  <c r="H39" i="17"/>
  <c r="F39" i="17"/>
  <c r="I39" i="17"/>
  <c r="O40" i="17"/>
  <c r="N40" i="17"/>
  <c r="T40" i="17" s="1"/>
  <c r="E40" i="17"/>
  <c r="D40" i="17"/>
  <c r="J40" i="17" s="1"/>
  <c r="CH168" i="21" l="1"/>
  <c r="CG168" i="21"/>
  <c r="AT170" i="21"/>
  <c r="A171" i="21"/>
  <c r="CA169" i="21"/>
  <c r="CB169" i="21" s="1"/>
  <c r="BT169" i="21"/>
  <c r="BU169" i="21" s="1"/>
  <c r="BR169" i="21"/>
  <c r="BS169" i="21" s="1"/>
  <c r="CD169" i="21" s="1"/>
  <c r="CE169" i="21" s="1"/>
  <c r="CF169" i="21" s="1"/>
  <c r="BX169" i="21"/>
  <c r="BY169" i="21" s="1"/>
  <c r="CG167" i="20"/>
  <c r="CH167" i="20"/>
  <c r="AT169" i="20"/>
  <c r="A170" i="20"/>
  <c r="BT168" i="20"/>
  <c r="BU168" i="20" s="1"/>
  <c r="CA168" i="20"/>
  <c r="CB168" i="20" s="1"/>
  <c r="BX168" i="20"/>
  <c r="BY168" i="20" s="1"/>
  <c r="BR168" i="20"/>
  <c r="BS168" i="20" s="1"/>
  <c r="CD168" i="20" s="1"/>
  <c r="CE168" i="20" s="1"/>
  <c r="CF168" i="20" s="1"/>
  <c r="BT41" i="17"/>
  <c r="AU41" i="17"/>
  <c r="CA41" i="17"/>
  <c r="CB41" i="17" s="1"/>
  <c r="BX41" i="17"/>
  <c r="BY41" i="17" s="1"/>
  <c r="CK38" i="17"/>
  <c r="CL38" i="17" s="1"/>
  <c r="AL39" i="17"/>
  <c r="CL37" i="17"/>
  <c r="CU37" i="17"/>
  <c r="CJ39" i="17"/>
  <c r="BS41" i="17"/>
  <c r="BD37" i="17"/>
  <c r="BA37" i="17"/>
  <c r="BB37" i="17" s="1"/>
  <c r="BG37" i="17"/>
  <c r="BH37" i="17" s="1"/>
  <c r="BI37" i="17" s="1"/>
  <c r="BK37" i="17" s="1"/>
  <c r="CD40" i="17"/>
  <c r="CE40" i="17" s="1"/>
  <c r="CF40" i="17" s="1"/>
  <c r="CG40" i="17" s="1"/>
  <c r="CH40" i="17" s="1"/>
  <c r="AT42" i="17"/>
  <c r="BR42" i="17" s="1"/>
  <c r="AZ42" i="17"/>
  <c r="AK38" i="17"/>
  <c r="AX37" i="17"/>
  <c r="AI38" i="17"/>
  <c r="AW38" i="17" s="1"/>
  <c r="AR36" i="17"/>
  <c r="V42" i="17"/>
  <c r="L42" i="17"/>
  <c r="B42" i="17"/>
  <c r="A43" i="17"/>
  <c r="E41" i="17"/>
  <c r="D41" i="17"/>
  <c r="J41" i="17" s="1"/>
  <c r="R40" i="17"/>
  <c r="S40" i="17"/>
  <c r="P40" i="17"/>
  <c r="AG39" i="17"/>
  <c r="O41" i="17"/>
  <c r="N41" i="17"/>
  <c r="T41" i="17" s="1"/>
  <c r="AB40" i="17"/>
  <c r="Z40" i="17"/>
  <c r="AC40" i="17"/>
  <c r="H40" i="17"/>
  <c r="I40" i="17"/>
  <c r="F40" i="17"/>
  <c r="Y41" i="17"/>
  <c r="X41" i="17"/>
  <c r="AD41" i="17" s="1"/>
  <c r="U40" i="17"/>
  <c r="Q40" i="17"/>
  <c r="AM39" i="17"/>
  <c r="AN39" i="17" s="1"/>
  <c r="BP39" i="17" s="1"/>
  <c r="BU39" i="17" s="1"/>
  <c r="AE40" i="17"/>
  <c r="AA40" i="17"/>
  <c r="K40" i="17"/>
  <c r="G40" i="17"/>
  <c r="AQ37" i="17"/>
  <c r="AJ37" i="17"/>
  <c r="AH39" i="17"/>
  <c r="AL40" i="17" l="1"/>
  <c r="CD41" i="17"/>
  <c r="CE41" i="17" s="1"/>
  <c r="CF41" i="17" s="1"/>
  <c r="CG41" i="17" s="1"/>
  <c r="CH41" i="17" s="1"/>
  <c r="CU38" i="17"/>
  <c r="AT171" i="21"/>
  <c r="A172" i="21"/>
  <c r="BT170" i="21"/>
  <c r="BU170" i="21" s="1"/>
  <c r="CA170" i="21"/>
  <c r="CB170" i="21" s="1"/>
  <c r="BX170" i="21"/>
  <c r="BY170" i="21" s="1"/>
  <c r="BR170" i="21"/>
  <c r="BS170" i="21" s="1"/>
  <c r="CH169" i="21"/>
  <c r="CG169" i="21"/>
  <c r="CH168" i="20"/>
  <c r="CG168" i="20"/>
  <c r="AT170" i="20"/>
  <c r="A171" i="20"/>
  <c r="CA169" i="20"/>
  <c r="CB169" i="20" s="1"/>
  <c r="BX169" i="20"/>
  <c r="BY169" i="20" s="1"/>
  <c r="BT169" i="20"/>
  <c r="BU169" i="20" s="1"/>
  <c r="BR169" i="20"/>
  <c r="BS169" i="20" s="1"/>
  <c r="CD169" i="20" s="1"/>
  <c r="CE169" i="20" s="1"/>
  <c r="CF169" i="20" s="1"/>
  <c r="CK39" i="17"/>
  <c r="CL39" i="17" s="1"/>
  <c r="BF43" i="17"/>
  <c r="AZ43" i="17"/>
  <c r="CJ40" i="17"/>
  <c r="AQ38" i="17"/>
  <c r="AR38" i="17" s="1"/>
  <c r="BT42" i="17"/>
  <c r="BX42" i="17"/>
  <c r="BY42" i="17" s="1"/>
  <c r="BS42" i="17"/>
  <c r="CA42" i="17"/>
  <c r="CB42" i="17" s="1"/>
  <c r="AU42" i="17"/>
  <c r="BD38" i="17"/>
  <c r="BA38" i="17"/>
  <c r="BB38" i="17" s="1"/>
  <c r="BG38" i="17"/>
  <c r="BH38" i="17" s="1"/>
  <c r="BI38" i="17" s="1"/>
  <c r="BK38" i="17" s="1"/>
  <c r="AT43" i="17"/>
  <c r="BR43" i="17" s="1"/>
  <c r="AX38" i="17"/>
  <c r="AJ38" i="17"/>
  <c r="AR37" i="17"/>
  <c r="AG40" i="17"/>
  <c r="AA41" i="17"/>
  <c r="AE41" i="17"/>
  <c r="Z41" i="17"/>
  <c r="AB41" i="17"/>
  <c r="AC41" i="17"/>
  <c r="Y42" i="17"/>
  <c r="X42" i="17"/>
  <c r="AD42" i="17" s="1"/>
  <c r="AK39" i="17"/>
  <c r="AI39" i="17"/>
  <c r="AW39" i="17" s="1"/>
  <c r="O42" i="17"/>
  <c r="N42" i="17"/>
  <c r="T42" i="17" s="1"/>
  <c r="U41" i="17"/>
  <c r="Q41" i="17"/>
  <c r="S41" i="17"/>
  <c r="R41" i="17"/>
  <c r="P41" i="17"/>
  <c r="K41" i="17"/>
  <c r="G41" i="17"/>
  <c r="AH40" i="17"/>
  <c r="I41" i="17"/>
  <c r="H41" i="17"/>
  <c r="F41" i="17"/>
  <c r="V43" i="17"/>
  <c r="L43" i="17"/>
  <c r="B43" i="17"/>
  <c r="A44" i="17"/>
  <c r="AM40" i="17"/>
  <c r="AN40" i="17" s="1"/>
  <c r="BP40" i="17" s="1"/>
  <c r="BU40" i="17" s="1"/>
  <c r="E42" i="17"/>
  <c r="D42" i="17"/>
  <c r="J42" i="17" s="1"/>
  <c r="AL41" i="17" l="1"/>
  <c r="AT172" i="21"/>
  <c r="A173" i="21"/>
  <c r="CA171" i="21"/>
  <c r="CB171" i="21" s="1"/>
  <c r="BX171" i="21"/>
  <c r="BY171" i="21" s="1"/>
  <c r="BT171" i="21"/>
  <c r="BU171" i="21" s="1"/>
  <c r="BR171" i="21"/>
  <c r="BS171" i="21" s="1"/>
  <c r="CD171" i="21" s="1"/>
  <c r="CE171" i="21" s="1"/>
  <c r="CF171" i="21" s="1"/>
  <c r="CD170" i="21"/>
  <c r="CE170" i="21" s="1"/>
  <c r="CF170" i="21" s="1"/>
  <c r="CH169" i="20"/>
  <c r="CG169" i="20"/>
  <c r="AT171" i="20"/>
  <c r="A172" i="20"/>
  <c r="BT170" i="20"/>
  <c r="BU170" i="20" s="1"/>
  <c r="CA170" i="20"/>
  <c r="CB170" i="20" s="1"/>
  <c r="BX170" i="20"/>
  <c r="BY170" i="20" s="1"/>
  <c r="BR170" i="20"/>
  <c r="BS170" i="20" s="1"/>
  <c r="CD170" i="20" s="1"/>
  <c r="CE170" i="20" s="1"/>
  <c r="CF170" i="20" s="1"/>
  <c r="CU39" i="17"/>
  <c r="AI40" i="17"/>
  <c r="AW40" i="17" s="1"/>
  <c r="BG40" i="17" s="1"/>
  <c r="BH40" i="17" s="1"/>
  <c r="BF44" i="17"/>
  <c r="AZ44" i="17"/>
  <c r="CK40" i="17"/>
  <c r="BX43" i="17"/>
  <c r="BY43" i="17" s="1"/>
  <c r="CA43" i="17"/>
  <c r="CB43" i="17" s="1"/>
  <c r="BT43" i="17"/>
  <c r="BS43" i="17"/>
  <c r="BD39" i="17"/>
  <c r="BG39" i="17"/>
  <c r="BH39" i="17" s="1"/>
  <c r="BI39" i="17" s="1"/>
  <c r="BK39" i="17" s="1"/>
  <c r="BA39" i="17"/>
  <c r="BB39" i="17" s="1"/>
  <c r="CD42" i="17"/>
  <c r="CE42" i="17" s="1"/>
  <c r="CF42" i="17" s="1"/>
  <c r="CG42" i="17" s="1"/>
  <c r="CH42" i="17" s="1"/>
  <c r="AU43" i="17"/>
  <c r="AT44" i="17"/>
  <c r="BR44" i="17" s="1"/>
  <c r="AX39" i="17"/>
  <c r="AH41" i="17"/>
  <c r="AK40" i="17"/>
  <c r="V44" i="17"/>
  <c r="L44" i="17"/>
  <c r="B44" i="17"/>
  <c r="A45" i="17"/>
  <c r="E43" i="17"/>
  <c r="D43" i="17"/>
  <c r="J43" i="17" s="1"/>
  <c r="AM41" i="17"/>
  <c r="AN41" i="17" s="1"/>
  <c r="BP41" i="17" s="1"/>
  <c r="BU41" i="17" s="1"/>
  <c r="AG41" i="17"/>
  <c r="O43" i="17"/>
  <c r="N43" i="17"/>
  <c r="T43" i="17" s="1"/>
  <c r="Q42" i="17"/>
  <c r="U42" i="17"/>
  <c r="Y43" i="17"/>
  <c r="X43" i="17"/>
  <c r="AD43" i="17" s="1"/>
  <c r="S42" i="17"/>
  <c r="R42" i="17"/>
  <c r="P42" i="17"/>
  <c r="G42" i="17"/>
  <c r="K42" i="17"/>
  <c r="AJ39" i="17"/>
  <c r="AQ39" i="17"/>
  <c r="AE42" i="17"/>
  <c r="AA42" i="17"/>
  <c r="AQ40" i="17"/>
  <c r="H42" i="17"/>
  <c r="F42" i="17"/>
  <c r="I42" i="17"/>
  <c r="AC42" i="17"/>
  <c r="AB42" i="17"/>
  <c r="Z42" i="17"/>
  <c r="AJ40" i="17" l="1"/>
  <c r="CH170" i="21"/>
  <c r="CG170" i="21"/>
  <c r="CH171" i="21"/>
  <c r="CG171" i="21"/>
  <c r="AT173" i="21"/>
  <c r="A174" i="21"/>
  <c r="BT172" i="21"/>
  <c r="BU172" i="21" s="1"/>
  <c r="BR172" i="21"/>
  <c r="BS172" i="21" s="1"/>
  <c r="CA172" i="21"/>
  <c r="CB172" i="21" s="1"/>
  <c r="BX172" i="21"/>
  <c r="BY172" i="21" s="1"/>
  <c r="CH170" i="20"/>
  <c r="CG170" i="20"/>
  <c r="BX171" i="20"/>
  <c r="BY171" i="20" s="1"/>
  <c r="BT171" i="20"/>
  <c r="BU171" i="20" s="1"/>
  <c r="CA171" i="20"/>
  <c r="CB171" i="20" s="1"/>
  <c r="BR171" i="20"/>
  <c r="BS171" i="20" s="1"/>
  <c r="CD171" i="20" s="1"/>
  <c r="CE171" i="20" s="1"/>
  <c r="CF171" i="20" s="1"/>
  <c r="AT172" i="20"/>
  <c r="A173" i="20"/>
  <c r="BA40" i="17"/>
  <c r="BB40" i="17" s="1"/>
  <c r="AX40" i="17"/>
  <c r="BD40" i="17"/>
  <c r="CD43" i="17"/>
  <c r="CE43" i="17" s="1"/>
  <c r="CF43" i="17" s="1"/>
  <c r="CG43" i="17" s="1"/>
  <c r="CH43" i="17" s="1"/>
  <c r="BF45" i="17"/>
  <c r="AZ45" i="17"/>
  <c r="CL40" i="17"/>
  <c r="CU40" i="17"/>
  <c r="AL42" i="17"/>
  <c r="CJ41" i="17"/>
  <c r="CK41" i="17" s="1"/>
  <c r="BI40" i="17"/>
  <c r="BK40" i="17" s="1"/>
  <c r="CA44" i="17"/>
  <c r="CB44" i="17" s="1"/>
  <c r="BT44" i="17"/>
  <c r="BX44" i="17"/>
  <c r="BY44" i="17" s="1"/>
  <c r="BS44" i="17"/>
  <c r="AU44" i="17"/>
  <c r="AT45" i="17"/>
  <c r="AR40" i="17"/>
  <c r="AR39" i="17"/>
  <c r="K43" i="17"/>
  <c r="G43" i="17"/>
  <c r="AE43" i="17"/>
  <c r="AA43" i="17"/>
  <c r="U43" i="17"/>
  <c r="Q43" i="17"/>
  <c r="Z43" i="17"/>
  <c r="AC43" i="17"/>
  <c r="AB43" i="17"/>
  <c r="P43" i="17"/>
  <c r="R43" i="17"/>
  <c r="S43" i="17"/>
  <c r="AK41" i="17"/>
  <c r="AI41" i="17"/>
  <c r="AW41" i="17" s="1"/>
  <c r="D44" i="17"/>
  <c r="J44" i="17" s="1"/>
  <c r="E44" i="17"/>
  <c r="AM42" i="17"/>
  <c r="AN42" i="17" s="1"/>
  <c r="BP42" i="17" s="1"/>
  <c r="BU42" i="17" s="1"/>
  <c r="O44" i="17"/>
  <c r="N44" i="17"/>
  <c r="T44" i="17" s="1"/>
  <c r="Y44" i="17"/>
  <c r="X44" i="17"/>
  <c r="AD44" i="17" s="1"/>
  <c r="AH42" i="17"/>
  <c r="AG42" i="17"/>
  <c r="H43" i="17"/>
  <c r="I43" i="17"/>
  <c r="F43" i="17"/>
  <c r="B45" i="17"/>
  <c r="L45" i="17"/>
  <c r="V45" i="17"/>
  <c r="A46" i="17"/>
  <c r="CD172" i="21" l="1"/>
  <c r="CE172" i="21" s="1"/>
  <c r="CF172" i="21" s="1"/>
  <c r="AT174" i="21"/>
  <c r="A175" i="21"/>
  <c r="CA173" i="21"/>
  <c r="CB173" i="21" s="1"/>
  <c r="BR173" i="21"/>
  <c r="BS173" i="21" s="1"/>
  <c r="CD173" i="21" s="1"/>
  <c r="CE173" i="21" s="1"/>
  <c r="CF173" i="21" s="1"/>
  <c r="BX173" i="21"/>
  <c r="BY173" i="21" s="1"/>
  <c r="BT173" i="21"/>
  <c r="BU173" i="21" s="1"/>
  <c r="AT173" i="20"/>
  <c r="A174" i="20"/>
  <c r="BT172" i="20"/>
  <c r="BU172" i="20" s="1"/>
  <c r="CA172" i="20"/>
  <c r="CB172" i="20" s="1"/>
  <c r="BR172" i="20"/>
  <c r="BS172" i="20" s="1"/>
  <c r="CD172" i="20" s="1"/>
  <c r="CE172" i="20" s="1"/>
  <c r="CF172" i="20" s="1"/>
  <c r="BX172" i="20"/>
  <c r="BY172" i="20" s="1"/>
  <c r="CH171" i="20"/>
  <c r="CG171" i="20"/>
  <c r="CJ43" i="17"/>
  <c r="CL41" i="17"/>
  <c r="CU41" i="17"/>
  <c r="AU45" i="17"/>
  <c r="BR45" i="17"/>
  <c r="BS45" i="17" s="1"/>
  <c r="AL43" i="17"/>
  <c r="BF46" i="17"/>
  <c r="AZ46" i="17"/>
  <c r="CJ42" i="17"/>
  <c r="CK42" i="17" s="1"/>
  <c r="CD44" i="17"/>
  <c r="CE44" i="17" s="1"/>
  <c r="CF44" i="17" s="1"/>
  <c r="CG44" i="17" s="1"/>
  <c r="CH44" i="17" s="1"/>
  <c r="CA45" i="17"/>
  <c r="CB45" i="17" s="1"/>
  <c r="BT45" i="17"/>
  <c r="BX45" i="17"/>
  <c r="BY45" i="17" s="1"/>
  <c r="AX41" i="17"/>
  <c r="BG41" i="17"/>
  <c r="BH41" i="17" s="1"/>
  <c r="BI41" i="17" s="1"/>
  <c r="BK41" i="17" s="1"/>
  <c r="AT46" i="17"/>
  <c r="L46" i="17"/>
  <c r="B46" i="17"/>
  <c r="V46" i="17"/>
  <c r="A47" i="17"/>
  <c r="K44" i="17"/>
  <c r="G44" i="17"/>
  <c r="AH43" i="17"/>
  <c r="O45" i="17"/>
  <c r="N45" i="17"/>
  <c r="T45" i="17" s="1"/>
  <c r="AJ41" i="17"/>
  <c r="AQ41" i="17"/>
  <c r="AE44" i="17"/>
  <c r="AA44" i="17"/>
  <c r="E45" i="17"/>
  <c r="D45" i="17"/>
  <c r="J45" i="17" s="1"/>
  <c r="Z44" i="17"/>
  <c r="AB44" i="17"/>
  <c r="AC44" i="17"/>
  <c r="U44" i="17"/>
  <c r="Q44" i="17"/>
  <c r="AG43" i="17"/>
  <c r="Y45" i="17"/>
  <c r="X45" i="17"/>
  <c r="AD45" i="17" s="1"/>
  <c r="S44" i="17"/>
  <c r="R44" i="17"/>
  <c r="P44" i="17"/>
  <c r="AM43" i="17"/>
  <c r="AN43" i="17" s="1"/>
  <c r="BP43" i="17" s="1"/>
  <c r="BU43" i="17" s="1"/>
  <c r="AK42" i="17"/>
  <c r="AI42" i="17"/>
  <c r="AW42" i="17" s="1"/>
  <c r="BA42" i="17" s="1"/>
  <c r="BB42" i="17" s="1"/>
  <c r="I44" i="17"/>
  <c r="H44" i="17"/>
  <c r="F44" i="17"/>
  <c r="CH173" i="21" l="1"/>
  <c r="CG173" i="21"/>
  <c r="AT175" i="21"/>
  <c r="A176" i="21"/>
  <c r="BT174" i="21"/>
  <c r="BU174" i="21" s="1"/>
  <c r="CA174" i="21"/>
  <c r="CB174" i="21" s="1"/>
  <c r="BX174" i="21"/>
  <c r="BY174" i="21" s="1"/>
  <c r="BR174" i="21"/>
  <c r="BS174" i="21" s="1"/>
  <c r="CD174" i="21" s="1"/>
  <c r="CE174" i="21" s="1"/>
  <c r="CF174" i="21" s="1"/>
  <c r="CH172" i="21"/>
  <c r="CG172" i="21"/>
  <c r="CK43" i="17"/>
  <c r="CU43" i="17" s="1"/>
  <c r="CH172" i="20"/>
  <c r="CG172" i="20"/>
  <c r="AT174" i="20"/>
  <c r="A175" i="20"/>
  <c r="BT173" i="20"/>
  <c r="BU173" i="20" s="1"/>
  <c r="BR173" i="20"/>
  <c r="BS173" i="20" s="1"/>
  <c r="BX173" i="20"/>
  <c r="BY173" i="20" s="1"/>
  <c r="CA173" i="20"/>
  <c r="CB173" i="20" s="1"/>
  <c r="CD45" i="17"/>
  <c r="CE45" i="17" s="1"/>
  <c r="CF45" i="17" s="1"/>
  <c r="CG45" i="17" s="1"/>
  <c r="CH45" i="17" s="1"/>
  <c r="CL43" i="17"/>
  <c r="AU46" i="17"/>
  <c r="BR46" i="17"/>
  <c r="BS46" i="17" s="1"/>
  <c r="CL42" i="17"/>
  <c r="CU42" i="17"/>
  <c r="AL44" i="17"/>
  <c r="BF47" i="17"/>
  <c r="AZ47" i="17"/>
  <c r="CA46" i="17"/>
  <c r="CB46" i="17" s="1"/>
  <c r="BT46" i="17"/>
  <c r="BX46" i="17"/>
  <c r="BY46" i="17" s="1"/>
  <c r="BD42" i="17"/>
  <c r="BG42" i="17"/>
  <c r="BH42" i="17" s="1"/>
  <c r="BI42" i="17" s="1"/>
  <c r="BK42" i="17" s="1"/>
  <c r="AT47" i="17"/>
  <c r="BR47" i="17" s="1"/>
  <c r="AX42" i="17"/>
  <c r="AR41" i="17"/>
  <c r="AM44" i="17"/>
  <c r="AN44" i="17" s="1"/>
  <c r="BP44" i="17" s="1"/>
  <c r="BU44" i="17" s="1"/>
  <c r="AI43" i="17"/>
  <c r="AW43" i="17" s="1"/>
  <c r="BA43" i="17" s="1"/>
  <c r="AK43" i="17"/>
  <c r="AA45" i="17"/>
  <c r="AE45" i="17"/>
  <c r="AC45" i="17"/>
  <c r="AB45" i="17"/>
  <c r="Z45" i="17"/>
  <c r="V47" i="17"/>
  <c r="L47" i="17"/>
  <c r="B47" i="17"/>
  <c r="A48" i="17"/>
  <c r="G45" i="17"/>
  <c r="K45" i="17"/>
  <c r="AH44" i="17"/>
  <c r="I45" i="17"/>
  <c r="H45" i="17"/>
  <c r="F45" i="17"/>
  <c r="Y46" i="17"/>
  <c r="X46" i="17"/>
  <c r="AD46" i="17" s="1"/>
  <c r="AG44" i="17"/>
  <c r="E46" i="17"/>
  <c r="D46" i="17"/>
  <c r="J46" i="17" s="1"/>
  <c r="Q45" i="17"/>
  <c r="U45" i="17"/>
  <c r="O46" i="17"/>
  <c r="N46" i="17"/>
  <c r="T46" i="17" s="1"/>
  <c r="AQ42" i="17"/>
  <c r="AJ42" i="17"/>
  <c r="S45" i="17"/>
  <c r="R45" i="17"/>
  <c r="P45" i="17"/>
  <c r="CH174" i="21" l="1"/>
  <c r="CG174" i="21"/>
  <c r="AT176" i="21"/>
  <c r="A177" i="21"/>
  <c r="CA175" i="21"/>
  <c r="CB175" i="21" s="1"/>
  <c r="BX175" i="21"/>
  <c r="BY175" i="21" s="1"/>
  <c r="BT175" i="21"/>
  <c r="BU175" i="21" s="1"/>
  <c r="BR175" i="21"/>
  <c r="BS175" i="21" s="1"/>
  <c r="CD175" i="21" s="1"/>
  <c r="CE175" i="21" s="1"/>
  <c r="CF175" i="21" s="1"/>
  <c r="CD173" i="20"/>
  <c r="CE173" i="20" s="1"/>
  <c r="CF173" i="20" s="1"/>
  <c r="AT175" i="20"/>
  <c r="A176" i="20"/>
  <c r="BT174" i="20"/>
  <c r="BU174" i="20" s="1"/>
  <c r="BR174" i="20"/>
  <c r="BS174" i="20" s="1"/>
  <c r="BX174" i="20"/>
  <c r="BY174" i="20" s="1"/>
  <c r="CA174" i="20"/>
  <c r="CB174" i="20" s="1"/>
  <c r="CJ45" i="17"/>
  <c r="CD46" i="17"/>
  <c r="CE46" i="17" s="1"/>
  <c r="CF46" i="17" s="1"/>
  <c r="CG46" i="17" s="1"/>
  <c r="CH46" i="17" s="1"/>
  <c r="AZ48" i="17"/>
  <c r="BF48" i="17"/>
  <c r="AL45" i="17"/>
  <c r="CJ44" i="17"/>
  <c r="CK44" i="17" s="1"/>
  <c r="CA47" i="17"/>
  <c r="CB47" i="17" s="1"/>
  <c r="BS47" i="17"/>
  <c r="CD47" i="17" s="1"/>
  <c r="CE47" i="17" s="1"/>
  <c r="BT47" i="17"/>
  <c r="BX47" i="17"/>
  <c r="BY47" i="17" s="1"/>
  <c r="BD43" i="17"/>
  <c r="BB43" i="17"/>
  <c r="BG43" i="17"/>
  <c r="BH43" i="17" s="1"/>
  <c r="BI43" i="17" s="1"/>
  <c r="BK43" i="17" s="1"/>
  <c r="AU47" i="17"/>
  <c r="AT48" i="17"/>
  <c r="BR48" i="17" s="1"/>
  <c r="AX43" i="17"/>
  <c r="AR42" i="17"/>
  <c r="F46" i="17"/>
  <c r="H46" i="17"/>
  <c r="I46" i="17"/>
  <c r="Q46" i="17"/>
  <c r="U46" i="17"/>
  <c r="AH45" i="17"/>
  <c r="V48" i="17"/>
  <c r="B48" i="17"/>
  <c r="L48" i="17"/>
  <c r="A49" i="17"/>
  <c r="AK44" i="17"/>
  <c r="AI44" i="17"/>
  <c r="AW44" i="17" s="1"/>
  <c r="Y47" i="17"/>
  <c r="X47" i="17"/>
  <c r="AD47" i="17" s="1"/>
  <c r="AA46" i="17"/>
  <c r="AE46" i="17"/>
  <c r="P46" i="17"/>
  <c r="R46" i="17"/>
  <c r="S46" i="17"/>
  <c r="Z46" i="17"/>
  <c r="AB46" i="17"/>
  <c r="AC46" i="17"/>
  <c r="G46" i="17"/>
  <c r="K46" i="17"/>
  <c r="AG45" i="17"/>
  <c r="E47" i="17"/>
  <c r="D47" i="17"/>
  <c r="J47" i="17" s="1"/>
  <c r="AJ43" i="17"/>
  <c r="AQ43" i="17"/>
  <c r="AM45" i="17"/>
  <c r="AN45" i="17" s="1"/>
  <c r="BP45" i="17" s="1"/>
  <c r="BU45" i="17" s="1"/>
  <c r="N47" i="17"/>
  <c r="T47" i="17" s="1"/>
  <c r="O47" i="17"/>
  <c r="CG175" i="21" l="1"/>
  <c r="CH175" i="21"/>
  <c r="AT177" i="21"/>
  <c r="A178" i="21"/>
  <c r="BT176" i="21"/>
  <c r="BU176" i="21" s="1"/>
  <c r="BX176" i="21"/>
  <c r="BY176" i="21" s="1"/>
  <c r="BR176" i="21"/>
  <c r="BS176" i="21" s="1"/>
  <c r="CA176" i="21"/>
  <c r="CB176" i="21" s="1"/>
  <c r="CD174" i="20"/>
  <c r="CE174" i="20" s="1"/>
  <c r="CF174" i="20" s="1"/>
  <c r="AT176" i="20"/>
  <c r="A177" i="20"/>
  <c r="BX175" i="20"/>
  <c r="BY175" i="20" s="1"/>
  <c r="BR175" i="20"/>
  <c r="BS175" i="20" s="1"/>
  <c r="CA175" i="20"/>
  <c r="CB175" i="20" s="1"/>
  <c r="BT175" i="20"/>
  <c r="BU175" i="20" s="1"/>
  <c r="CH173" i="20"/>
  <c r="CG173" i="20"/>
  <c r="CJ46" i="17"/>
  <c r="CF47" i="17"/>
  <c r="CG47" i="17" s="1"/>
  <c r="CH47" i="17" s="1"/>
  <c r="AT49" i="17"/>
  <c r="BR49" i="17" s="1"/>
  <c r="BS49" i="17" s="1"/>
  <c r="BF49" i="17"/>
  <c r="AZ49" i="17"/>
  <c r="CK45" i="17"/>
  <c r="CL44" i="17"/>
  <c r="CU44" i="17"/>
  <c r="AL46" i="17"/>
  <c r="BA44" i="17"/>
  <c r="BB44" i="17" s="1"/>
  <c r="BD44" i="17"/>
  <c r="BG44" i="17"/>
  <c r="BH44" i="17" s="1"/>
  <c r="BI44" i="17" s="1"/>
  <c r="BK44" i="17" s="1"/>
  <c r="CA48" i="17"/>
  <c r="CB48" i="17" s="1"/>
  <c r="BS48" i="17"/>
  <c r="BT48" i="17"/>
  <c r="BX48" i="17"/>
  <c r="BY48" i="17" s="1"/>
  <c r="AU48" i="17"/>
  <c r="AX44" i="17"/>
  <c r="AR43" i="17"/>
  <c r="AG46" i="17"/>
  <c r="K47" i="17"/>
  <c r="G47" i="17"/>
  <c r="AH46" i="17"/>
  <c r="R47" i="17"/>
  <c r="P47" i="17"/>
  <c r="S47" i="17"/>
  <c r="I47" i="17"/>
  <c r="H47" i="17"/>
  <c r="F47" i="17"/>
  <c r="AK45" i="17"/>
  <c r="AI45" i="17"/>
  <c r="AW45" i="17" s="1"/>
  <c r="B49" i="17"/>
  <c r="V49" i="17"/>
  <c r="L49" i="17"/>
  <c r="A50" i="17"/>
  <c r="N48" i="17"/>
  <c r="T48" i="17" s="1"/>
  <c r="O48" i="17"/>
  <c r="E48" i="17"/>
  <c r="D48" i="17"/>
  <c r="J48" i="17" s="1"/>
  <c r="Y48" i="17"/>
  <c r="X48" i="17"/>
  <c r="AD48" i="17" s="1"/>
  <c r="AE47" i="17"/>
  <c r="AA47" i="17"/>
  <c r="AM46" i="17"/>
  <c r="AN46" i="17" s="1"/>
  <c r="BP46" i="17" s="1"/>
  <c r="BU46" i="17" s="1"/>
  <c r="Z47" i="17"/>
  <c r="AC47" i="17"/>
  <c r="AB47" i="17"/>
  <c r="U47" i="17"/>
  <c r="Q47" i="17"/>
  <c r="AJ44" i="17"/>
  <c r="AQ44" i="17"/>
  <c r="AU49" i="17" l="1"/>
  <c r="CD176" i="21"/>
  <c r="CE176" i="21" s="1"/>
  <c r="CF176" i="21" s="1"/>
  <c r="AT178" i="21"/>
  <c r="A179" i="21"/>
  <c r="CA177" i="21"/>
  <c r="CB177" i="21" s="1"/>
  <c r="BT177" i="21"/>
  <c r="BU177" i="21" s="1"/>
  <c r="BR177" i="21"/>
  <c r="BS177" i="21" s="1"/>
  <c r="CD177" i="21" s="1"/>
  <c r="CE177" i="21" s="1"/>
  <c r="CF177" i="21" s="1"/>
  <c r="BX177" i="21"/>
  <c r="BY177" i="21" s="1"/>
  <c r="CD175" i="20"/>
  <c r="CE175" i="20" s="1"/>
  <c r="CF175" i="20" s="1"/>
  <c r="AT177" i="20"/>
  <c r="A178" i="20"/>
  <c r="BT176" i="20"/>
  <c r="BU176" i="20" s="1"/>
  <c r="BR176" i="20"/>
  <c r="BS176" i="20" s="1"/>
  <c r="BX176" i="20"/>
  <c r="BY176" i="20" s="1"/>
  <c r="CA176" i="20"/>
  <c r="CB176" i="20" s="1"/>
  <c r="CH174" i="20"/>
  <c r="CG174" i="20"/>
  <c r="CD48" i="17"/>
  <c r="CE48" i="17" s="1"/>
  <c r="CF48" i="17" s="1"/>
  <c r="CG48" i="17" s="1"/>
  <c r="CH48" i="17" s="1"/>
  <c r="CK46" i="17"/>
  <c r="BX49" i="17"/>
  <c r="BY49" i="17" s="1"/>
  <c r="BT49" i="17"/>
  <c r="CA49" i="17"/>
  <c r="CB49" i="17" s="1"/>
  <c r="AL47" i="17"/>
  <c r="CJ47" i="17"/>
  <c r="AT50" i="17"/>
  <c r="BR50" i="17" s="1"/>
  <c r="BS50" i="17" s="1"/>
  <c r="BF50" i="17"/>
  <c r="CL45" i="17"/>
  <c r="CU45" i="17"/>
  <c r="CL46" i="17"/>
  <c r="CU46" i="17"/>
  <c r="BD45" i="17"/>
  <c r="BG45" i="17"/>
  <c r="BH45" i="17" s="1"/>
  <c r="BI45" i="17" s="1"/>
  <c r="BK45" i="17" s="1"/>
  <c r="BA45" i="17"/>
  <c r="BB45" i="17" s="1"/>
  <c r="AX45" i="17"/>
  <c r="AK46" i="17"/>
  <c r="AR44" i="17"/>
  <c r="AM47" i="17"/>
  <c r="AN47" i="17" s="1"/>
  <c r="BP47" i="17" s="1"/>
  <c r="BU47" i="17" s="1"/>
  <c r="AI46" i="17"/>
  <c r="AG47" i="17"/>
  <c r="I48" i="17"/>
  <c r="H48" i="17"/>
  <c r="F48" i="17"/>
  <c r="U48" i="17"/>
  <c r="Q48" i="17"/>
  <c r="Y49" i="17"/>
  <c r="X49" i="17"/>
  <c r="AD49" i="17" s="1"/>
  <c r="AE48" i="17"/>
  <c r="AA48" i="17"/>
  <c r="AC48" i="17"/>
  <c r="AB48" i="17"/>
  <c r="Z48" i="17"/>
  <c r="AQ45" i="17"/>
  <c r="AJ45" i="17"/>
  <c r="S48" i="17"/>
  <c r="R48" i="17"/>
  <c r="P48" i="17"/>
  <c r="AH47" i="17"/>
  <c r="V50" i="17"/>
  <c r="L50" i="17"/>
  <c r="B50" i="17"/>
  <c r="A51" i="17"/>
  <c r="E49" i="17"/>
  <c r="D49" i="17"/>
  <c r="J49" i="17" s="1"/>
  <c r="K48" i="17"/>
  <c r="G48" i="17"/>
  <c r="O49" i="17"/>
  <c r="N49" i="17"/>
  <c r="T49" i="17" s="1"/>
  <c r="BT50" i="17" l="1"/>
  <c r="CA50" i="17"/>
  <c r="CB50" i="17" s="1"/>
  <c r="CH177" i="21"/>
  <c r="CG177" i="21"/>
  <c r="AT179" i="21"/>
  <c r="A180" i="21"/>
  <c r="AT180" i="21" s="1"/>
  <c r="BT178" i="21"/>
  <c r="BU178" i="21" s="1"/>
  <c r="BX178" i="21"/>
  <c r="BY178" i="21" s="1"/>
  <c r="CA178" i="21"/>
  <c r="CB178" i="21" s="1"/>
  <c r="BR178" i="21"/>
  <c r="BS178" i="21" s="1"/>
  <c r="CD178" i="21" s="1"/>
  <c r="CE178" i="21" s="1"/>
  <c r="CF178" i="21" s="1"/>
  <c r="CH176" i="21"/>
  <c r="CG176" i="21"/>
  <c r="CJ48" i="17"/>
  <c r="CD176" i="20"/>
  <c r="CE176" i="20" s="1"/>
  <c r="CF176" i="20" s="1"/>
  <c r="AT178" i="20"/>
  <c r="A179" i="20"/>
  <c r="CA177" i="20"/>
  <c r="CB177" i="20" s="1"/>
  <c r="BR177" i="20"/>
  <c r="BS177" i="20" s="1"/>
  <c r="CD177" i="20" s="1"/>
  <c r="CE177" i="20" s="1"/>
  <c r="CF177" i="20" s="1"/>
  <c r="BX177" i="20"/>
  <c r="BY177" i="20" s="1"/>
  <c r="BT177" i="20"/>
  <c r="BU177" i="20" s="1"/>
  <c r="CH175" i="20"/>
  <c r="CG175" i="20"/>
  <c r="CD50" i="17"/>
  <c r="CE50" i="17" s="1"/>
  <c r="BX50" i="17"/>
  <c r="BY50" i="17" s="1"/>
  <c r="CK47" i="17"/>
  <c r="CL47" i="17" s="1"/>
  <c r="AU50" i="17"/>
  <c r="CD49" i="17"/>
  <c r="CE49" i="17" s="1"/>
  <c r="CF49" i="17" s="1"/>
  <c r="CG49" i="17" s="1"/>
  <c r="CH49" i="17" s="1"/>
  <c r="AT51" i="17"/>
  <c r="BR51" i="17" s="1"/>
  <c r="BS51" i="17" s="1"/>
  <c r="AZ51" i="17"/>
  <c r="BF51" i="17"/>
  <c r="AL48" i="17"/>
  <c r="AK47" i="17"/>
  <c r="AJ46" i="17"/>
  <c r="AW46" i="17"/>
  <c r="AR45" i="17"/>
  <c r="AQ46" i="17"/>
  <c r="AA49" i="17"/>
  <c r="AE49" i="17"/>
  <c r="D50" i="17"/>
  <c r="J50" i="17" s="1"/>
  <c r="E50" i="17"/>
  <c r="Z49" i="17"/>
  <c r="AB49" i="17"/>
  <c r="AC49" i="17"/>
  <c r="N50" i="17"/>
  <c r="T50" i="17" s="1"/>
  <c r="O50" i="17"/>
  <c r="AI47" i="17"/>
  <c r="AW47" i="17" s="1"/>
  <c r="G49" i="17"/>
  <c r="K49" i="17"/>
  <c r="Q49" i="17"/>
  <c r="U49" i="17"/>
  <c r="P49" i="17"/>
  <c r="R49" i="17"/>
  <c r="S49" i="17"/>
  <c r="AG48" i="17"/>
  <c r="F49" i="17"/>
  <c r="I49" i="17"/>
  <c r="H49" i="17"/>
  <c r="AH48" i="17"/>
  <c r="L51" i="17"/>
  <c r="B51" i="17"/>
  <c r="V51" i="17"/>
  <c r="A52" i="17"/>
  <c r="X50" i="17"/>
  <c r="AD50" i="17" s="1"/>
  <c r="Y50" i="17"/>
  <c r="AM48" i="17"/>
  <c r="AN48" i="17" s="1"/>
  <c r="BP48" i="17" s="1"/>
  <c r="BU48" i="17" s="1"/>
  <c r="CF50" i="17" l="1"/>
  <c r="CG50" i="17" s="1"/>
  <c r="CH50" i="17" s="1"/>
  <c r="CH178" i="21"/>
  <c r="CG178" i="21"/>
  <c r="BT180" i="21"/>
  <c r="BU180" i="21" s="1"/>
  <c r="CA180" i="21"/>
  <c r="CB180" i="21" s="1"/>
  <c r="BX180" i="21"/>
  <c r="BY180" i="21" s="1"/>
  <c r="BR180" i="21"/>
  <c r="CA179" i="21"/>
  <c r="CB179" i="21" s="1"/>
  <c r="BX179" i="21"/>
  <c r="BY179" i="21" s="1"/>
  <c r="BT179" i="21"/>
  <c r="BU179" i="21" s="1"/>
  <c r="BR179" i="21"/>
  <c r="BS179" i="21" s="1"/>
  <c r="CD179" i="21" s="1"/>
  <c r="CE179" i="21" s="1"/>
  <c r="CF179" i="21" s="1"/>
  <c r="CH177" i="20"/>
  <c r="CG177" i="20"/>
  <c r="AT179" i="20"/>
  <c r="A180" i="20"/>
  <c r="AT180" i="20" s="1"/>
  <c r="BT178" i="20"/>
  <c r="BU178" i="20" s="1"/>
  <c r="BX178" i="20"/>
  <c r="BY178" i="20" s="1"/>
  <c r="CA178" i="20"/>
  <c r="CB178" i="20" s="1"/>
  <c r="BR178" i="20"/>
  <c r="BS178" i="20" s="1"/>
  <c r="CD178" i="20" s="1"/>
  <c r="CE178" i="20" s="1"/>
  <c r="CF178" i="20" s="1"/>
  <c r="CH176" i="20"/>
  <c r="CG176" i="20"/>
  <c r="CU47" i="17"/>
  <c r="CJ49" i="17"/>
  <c r="AU51" i="17"/>
  <c r="BT51" i="17"/>
  <c r="CA51" i="17"/>
  <c r="CB51" i="17" s="1"/>
  <c r="BX51" i="17"/>
  <c r="BY51" i="17" s="1"/>
  <c r="AL49" i="17"/>
  <c r="CK48" i="17"/>
  <c r="AT52" i="17"/>
  <c r="BR52" i="17" s="1"/>
  <c r="BS52" i="17" s="1"/>
  <c r="AZ52" i="17"/>
  <c r="BF52" i="17"/>
  <c r="BD46" i="17"/>
  <c r="BG46" i="17"/>
  <c r="BH46" i="17" s="1"/>
  <c r="BI46" i="17" s="1"/>
  <c r="BK46" i="17" s="1"/>
  <c r="BA46" i="17"/>
  <c r="BB46" i="17" s="1"/>
  <c r="BG47" i="17"/>
  <c r="BH47" i="17" s="1"/>
  <c r="BI47" i="17" s="1"/>
  <c r="BK47" i="17" s="1"/>
  <c r="BD47" i="17"/>
  <c r="BA47" i="17"/>
  <c r="BB47" i="17" s="1"/>
  <c r="AX47" i="17"/>
  <c r="AX46" i="17"/>
  <c r="AR46" i="17"/>
  <c r="O51" i="17"/>
  <c r="N51" i="17"/>
  <c r="T51" i="17" s="1"/>
  <c r="AH49" i="17"/>
  <c r="Z50" i="17"/>
  <c r="AC50" i="17"/>
  <c r="AB50" i="17"/>
  <c r="I50" i="17"/>
  <c r="H50" i="17"/>
  <c r="F50" i="17"/>
  <c r="AE50" i="17"/>
  <c r="AA50" i="17"/>
  <c r="G50" i="17"/>
  <c r="K50" i="17"/>
  <c r="V52" i="17"/>
  <c r="B52" i="17"/>
  <c r="L52" i="17"/>
  <c r="A53" i="17"/>
  <c r="X51" i="17"/>
  <c r="Y51" i="17"/>
  <c r="AM49" i="17"/>
  <c r="AN49" i="17" s="1"/>
  <c r="BP49" i="17" s="1"/>
  <c r="BU49" i="17" s="1"/>
  <c r="AG49" i="17"/>
  <c r="E51" i="17"/>
  <c r="D51" i="17"/>
  <c r="J51" i="17" s="1"/>
  <c r="AJ47" i="17"/>
  <c r="AQ47" i="17"/>
  <c r="P50" i="17"/>
  <c r="R50" i="17"/>
  <c r="S50" i="17"/>
  <c r="AI48" i="17"/>
  <c r="AW48" i="17" s="1"/>
  <c r="AK48" i="17"/>
  <c r="U50" i="17"/>
  <c r="Q50" i="17"/>
  <c r="CJ50" i="17" l="1"/>
  <c r="CG179" i="21"/>
  <c r="CH179" i="21"/>
  <c r="BS180" i="21"/>
  <c r="CD180" i="21" s="1"/>
  <c r="CE180" i="21" s="1"/>
  <c r="CF180" i="21" s="1"/>
  <c r="CH178" i="20"/>
  <c r="CG178" i="20"/>
  <c r="BT180" i="20"/>
  <c r="BU180" i="20" s="1"/>
  <c r="CA180" i="20"/>
  <c r="CB180" i="20" s="1"/>
  <c r="BX180" i="20"/>
  <c r="BY180" i="20" s="1"/>
  <c r="BR180" i="20"/>
  <c r="CA179" i="20"/>
  <c r="CB179" i="20" s="1"/>
  <c r="BR179" i="20"/>
  <c r="BS179" i="20" s="1"/>
  <c r="CD179" i="20" s="1"/>
  <c r="CE179" i="20" s="1"/>
  <c r="CF179" i="20" s="1"/>
  <c r="BT179" i="20"/>
  <c r="BU179" i="20" s="1"/>
  <c r="BX179" i="20"/>
  <c r="BY179" i="20" s="1"/>
  <c r="CK49" i="17"/>
  <c r="CL49" i="17" s="1"/>
  <c r="CD51" i="17"/>
  <c r="CE51" i="17" s="1"/>
  <c r="CF51" i="17" s="1"/>
  <c r="CG51" i="17" s="1"/>
  <c r="CH51" i="17" s="1"/>
  <c r="AL50" i="17"/>
  <c r="CL48" i="17"/>
  <c r="CU48" i="17"/>
  <c r="AD5" i="17"/>
  <c r="AE5" i="17" s="1"/>
  <c r="AD51" i="17"/>
  <c r="AE51" i="17" s="1"/>
  <c r="AU52" i="17"/>
  <c r="CA52" i="17"/>
  <c r="CB52" i="17" s="1"/>
  <c r="AT53" i="17"/>
  <c r="BR53" i="17" s="1"/>
  <c r="BS53" i="17" s="1"/>
  <c r="AZ53" i="17"/>
  <c r="BF53" i="17"/>
  <c r="BX52" i="17"/>
  <c r="BY52" i="17" s="1"/>
  <c r="BT52" i="17"/>
  <c r="BD48" i="17"/>
  <c r="BG48" i="17"/>
  <c r="BH48" i="17" s="1"/>
  <c r="BI48" i="17" s="1"/>
  <c r="BK48" i="17" s="1"/>
  <c r="BA48" i="17"/>
  <c r="BB48" i="17" s="1"/>
  <c r="AX48" i="17"/>
  <c r="AR47" i="17"/>
  <c r="AG50" i="17"/>
  <c r="AQ48" i="17"/>
  <c r="AJ48" i="17"/>
  <c r="V53" i="17"/>
  <c r="B53" i="17"/>
  <c r="L53" i="17"/>
  <c r="A54" i="17"/>
  <c r="O52" i="17"/>
  <c r="N52" i="17"/>
  <c r="T52" i="17" s="1"/>
  <c r="K51" i="17"/>
  <c r="G51" i="17"/>
  <c r="Y52" i="17"/>
  <c r="X52" i="17"/>
  <c r="AD52" i="17" s="1"/>
  <c r="I51" i="17"/>
  <c r="H51" i="17"/>
  <c r="F51" i="17"/>
  <c r="AH50" i="17"/>
  <c r="U51" i="17"/>
  <c r="Q51" i="17"/>
  <c r="AA51" i="17"/>
  <c r="E52" i="17"/>
  <c r="D52" i="17"/>
  <c r="J52" i="17" s="1"/>
  <c r="AK49" i="17"/>
  <c r="AI49" i="17"/>
  <c r="AW49" i="17" s="1"/>
  <c r="S51" i="17"/>
  <c r="P51" i="17"/>
  <c r="R51" i="17"/>
  <c r="AC51" i="17"/>
  <c r="Z51" i="17"/>
  <c r="AB51" i="17"/>
  <c r="AM50" i="17"/>
  <c r="AN50" i="17" s="1"/>
  <c r="BP50" i="17" s="1"/>
  <c r="BU50" i="17" s="1"/>
  <c r="CK50" i="17" l="1"/>
  <c r="CL50" i="17" s="1"/>
  <c r="CH180" i="21"/>
  <c r="CG180" i="21"/>
  <c r="CH179" i="20"/>
  <c r="CG179" i="20"/>
  <c r="BS180" i="20"/>
  <c r="CD180" i="20" s="1"/>
  <c r="CE180" i="20" s="1"/>
  <c r="CF180" i="20" s="1"/>
  <c r="BT53" i="17"/>
  <c r="CU49" i="17"/>
  <c r="CA53" i="17"/>
  <c r="CB53" i="17" s="1"/>
  <c r="BX53" i="17"/>
  <c r="BY53" i="17" s="1"/>
  <c r="AL51" i="17"/>
  <c r="AU53" i="17"/>
  <c r="AT54" i="17"/>
  <c r="BR54" i="17" s="1"/>
  <c r="BS54" i="17" s="1"/>
  <c r="BF54" i="17"/>
  <c r="AZ54" i="17"/>
  <c r="CD52" i="17"/>
  <c r="CE52" i="17" s="1"/>
  <c r="CF52" i="17" s="1"/>
  <c r="CG52" i="17" s="1"/>
  <c r="CH52" i="17" s="1"/>
  <c r="CJ51" i="17"/>
  <c r="AX49" i="17"/>
  <c r="BD49" i="17"/>
  <c r="BG49" i="17"/>
  <c r="BH49" i="17" s="1"/>
  <c r="BI49" i="17" s="1"/>
  <c r="BK49" i="17" s="1"/>
  <c r="BA49" i="17"/>
  <c r="BB49" i="17" s="1"/>
  <c r="AI50" i="17"/>
  <c r="AW50" i="17" s="1"/>
  <c r="AR48" i="17"/>
  <c r="AH51" i="17"/>
  <c r="O53" i="17"/>
  <c r="N53" i="17"/>
  <c r="T53" i="17" s="1"/>
  <c r="AJ49" i="17"/>
  <c r="AQ49" i="17"/>
  <c r="E53" i="17"/>
  <c r="D53" i="17"/>
  <c r="J53" i="17" s="1"/>
  <c r="AG51" i="17"/>
  <c r="AA52" i="17"/>
  <c r="AE52" i="17"/>
  <c r="Y53" i="17"/>
  <c r="X53" i="17"/>
  <c r="AD53" i="17" s="1"/>
  <c r="AB52" i="17"/>
  <c r="Z52" i="17"/>
  <c r="AC52" i="17"/>
  <c r="AK50" i="17"/>
  <c r="AM51" i="17"/>
  <c r="AN51" i="17" s="1"/>
  <c r="BP51" i="17" s="1"/>
  <c r="BU51" i="17" s="1"/>
  <c r="G52" i="17"/>
  <c r="K52" i="17"/>
  <c r="H52" i="17"/>
  <c r="F52" i="17"/>
  <c r="I52" i="17"/>
  <c r="Q52" i="17"/>
  <c r="U52" i="17"/>
  <c r="R52" i="17"/>
  <c r="P52" i="17"/>
  <c r="S52" i="17"/>
  <c r="L54" i="17"/>
  <c r="V54" i="17"/>
  <c r="B54" i="17"/>
  <c r="A55" i="17"/>
  <c r="CU50" i="17" l="1"/>
  <c r="CD53" i="17"/>
  <c r="CE53" i="17" s="1"/>
  <c r="CH180" i="20"/>
  <c r="CG180" i="20"/>
  <c r="AU54" i="17"/>
  <c r="CK51" i="17"/>
  <c r="CL51" i="17" s="1"/>
  <c r="CA54" i="17"/>
  <c r="CB54" i="17" s="1"/>
  <c r="AT55" i="17"/>
  <c r="BR55" i="17" s="1"/>
  <c r="BS55" i="17" s="1"/>
  <c r="BF55" i="17"/>
  <c r="AZ55" i="17"/>
  <c r="BX54" i="17"/>
  <c r="BY54" i="17" s="1"/>
  <c r="BT54" i="17"/>
  <c r="AL52" i="17"/>
  <c r="CF53" i="17"/>
  <c r="CG53" i="17" s="1"/>
  <c r="CH53" i="17" s="1"/>
  <c r="AX50" i="17"/>
  <c r="BG50" i="17"/>
  <c r="BH50" i="17" s="1"/>
  <c r="BI50" i="17" s="1"/>
  <c r="BK50" i="17" s="1"/>
  <c r="AQ50" i="17"/>
  <c r="AR50" i="17" s="1"/>
  <c r="BT55" i="17"/>
  <c r="CA55" i="17"/>
  <c r="CB55" i="17" s="1"/>
  <c r="BX55" i="17"/>
  <c r="BY55" i="17" s="1"/>
  <c r="AJ50" i="17"/>
  <c r="AR49" i="17"/>
  <c r="O54" i="17"/>
  <c r="N54" i="17"/>
  <c r="T54" i="17" s="1"/>
  <c r="AE53" i="17"/>
  <c r="AA53" i="17"/>
  <c r="AH52" i="17"/>
  <c r="Z53" i="17"/>
  <c r="AC53" i="17"/>
  <c r="AB53" i="17"/>
  <c r="AK51" i="17"/>
  <c r="AI51" i="17"/>
  <c r="AW51" i="17" s="1"/>
  <c r="L55" i="17"/>
  <c r="V55" i="17"/>
  <c r="B55" i="17"/>
  <c r="A56" i="17"/>
  <c r="AM52" i="17"/>
  <c r="AN52" i="17" s="1"/>
  <c r="BP52" i="17" s="1"/>
  <c r="BU52" i="17" s="1"/>
  <c r="Q53" i="17"/>
  <c r="U53" i="17"/>
  <c r="E54" i="17"/>
  <c r="D54" i="17"/>
  <c r="J54" i="17" s="1"/>
  <c r="P53" i="17"/>
  <c r="S53" i="17"/>
  <c r="R53" i="17"/>
  <c r="G53" i="17"/>
  <c r="K53" i="17"/>
  <c r="F53" i="17"/>
  <c r="H53" i="17"/>
  <c r="I53" i="17"/>
  <c r="AG52" i="17"/>
  <c r="Y54" i="17"/>
  <c r="X54" i="17"/>
  <c r="AD54" i="17" s="1"/>
  <c r="CU51" i="17" l="1"/>
  <c r="CD54" i="17"/>
  <c r="CE54" i="17" s="1"/>
  <c r="CF54" i="17" s="1"/>
  <c r="CG54" i="17" s="1"/>
  <c r="CH54" i="17" s="1"/>
  <c r="CD55" i="17"/>
  <c r="CE55" i="17" s="1"/>
  <c r="AT56" i="17"/>
  <c r="BR56" i="17" s="1"/>
  <c r="BS56" i="17" s="1"/>
  <c r="BF56" i="17"/>
  <c r="AZ56" i="17"/>
  <c r="AL53" i="17"/>
  <c r="AU55" i="17"/>
  <c r="CJ52" i="17"/>
  <c r="CK52" i="17" s="1"/>
  <c r="AX51" i="17"/>
  <c r="BG51" i="17"/>
  <c r="BH51" i="17" s="1"/>
  <c r="BI51" i="17" s="1"/>
  <c r="BK51" i="17" s="1"/>
  <c r="BD51" i="17"/>
  <c r="BA51" i="17"/>
  <c r="BB51" i="17" s="1"/>
  <c r="AH53" i="17"/>
  <c r="O55" i="17"/>
  <c r="N55" i="17"/>
  <c r="T55" i="17" s="1"/>
  <c r="X55" i="17"/>
  <c r="AD55" i="17" s="1"/>
  <c r="Y55" i="17"/>
  <c r="AB54" i="17"/>
  <c r="AC54" i="17"/>
  <c r="Z54" i="17"/>
  <c r="AM53" i="17"/>
  <c r="AN53" i="17" s="1"/>
  <c r="BP53" i="17" s="1"/>
  <c r="BU53" i="17" s="1"/>
  <c r="AA54" i="17"/>
  <c r="AE54" i="17"/>
  <c r="I54" i="17"/>
  <c r="H54" i="17"/>
  <c r="F54" i="17"/>
  <c r="AQ51" i="17"/>
  <c r="AJ51" i="17"/>
  <c r="L56" i="17"/>
  <c r="V56" i="17"/>
  <c r="B56" i="17"/>
  <c r="A57" i="17"/>
  <c r="AK52" i="17"/>
  <c r="AI52" i="17"/>
  <c r="AW52" i="17" s="1"/>
  <c r="Q54" i="17"/>
  <c r="U54" i="17"/>
  <c r="K54" i="17"/>
  <c r="G54" i="17"/>
  <c r="AG53" i="17"/>
  <c r="E55" i="17"/>
  <c r="D55" i="17"/>
  <c r="J55" i="17" s="1"/>
  <c r="S54" i="17"/>
  <c r="R54" i="17"/>
  <c r="P54" i="17"/>
  <c r="CA56" i="17" l="1"/>
  <c r="CB56" i="17" s="1"/>
  <c r="BT56" i="17"/>
  <c r="CF55" i="17"/>
  <c r="CG55" i="17" s="1"/>
  <c r="CH55" i="17" s="1"/>
  <c r="CJ54" i="17"/>
  <c r="BX56" i="17"/>
  <c r="BY56" i="17" s="1"/>
  <c r="AU56" i="17"/>
  <c r="AL54" i="17"/>
  <c r="CL52" i="17"/>
  <c r="CU52" i="17"/>
  <c r="CJ53" i="17"/>
  <c r="CK53" i="17" s="1"/>
  <c r="AT57" i="17"/>
  <c r="BR57" i="17" s="1"/>
  <c r="BS57" i="17" s="1"/>
  <c r="BF57" i="17"/>
  <c r="AZ57" i="17"/>
  <c r="AX52" i="17"/>
  <c r="BA52" i="17"/>
  <c r="BB52" i="17" s="1"/>
  <c r="BD52" i="17"/>
  <c r="BG52" i="17"/>
  <c r="BH52" i="17" s="1"/>
  <c r="BI52" i="17" s="1"/>
  <c r="BK52" i="17" s="1"/>
  <c r="AR51" i="17"/>
  <c r="AM54" i="17"/>
  <c r="AN54" i="17" s="1"/>
  <c r="BP54" i="17" s="1"/>
  <c r="BU54" i="17" s="1"/>
  <c r="AH54" i="17"/>
  <c r="K55" i="17"/>
  <c r="G55" i="17"/>
  <c r="X56" i="17"/>
  <c r="AD56" i="17" s="1"/>
  <c r="Y56" i="17"/>
  <c r="AE55" i="17"/>
  <c r="AA55" i="17"/>
  <c r="AC55" i="17"/>
  <c r="Z55" i="17"/>
  <c r="AB55" i="17"/>
  <c r="I55" i="17"/>
  <c r="F55" i="17"/>
  <c r="H55" i="17"/>
  <c r="U55" i="17"/>
  <c r="Q55" i="17"/>
  <c r="L57" i="17"/>
  <c r="B57" i="17"/>
  <c r="V57" i="17"/>
  <c r="A58" i="17"/>
  <c r="D56" i="17"/>
  <c r="J56" i="17" s="1"/>
  <c r="E56" i="17"/>
  <c r="N56" i="17"/>
  <c r="T56" i="17" s="1"/>
  <c r="O56" i="17"/>
  <c r="AK53" i="17"/>
  <c r="AI53" i="17"/>
  <c r="AW53" i="17" s="1"/>
  <c r="AJ52" i="17"/>
  <c r="AQ52" i="17"/>
  <c r="AG54" i="17"/>
  <c r="R55" i="17"/>
  <c r="S55" i="17"/>
  <c r="P55" i="17"/>
  <c r="CD56" i="17" l="1"/>
  <c r="CE56" i="17" s="1"/>
  <c r="CF56" i="17" s="1"/>
  <c r="CG56" i="17" s="1"/>
  <c r="CH56" i="17" s="1"/>
  <c r="CJ55" i="17"/>
  <c r="CK54" i="17"/>
  <c r="CU54" i="17" s="1"/>
  <c r="CA57" i="17"/>
  <c r="CB57" i="17" s="1"/>
  <c r="BT57" i="17"/>
  <c r="BX57" i="17"/>
  <c r="BY57" i="17" s="1"/>
  <c r="AU57" i="17"/>
  <c r="AL55" i="17"/>
  <c r="CL53" i="17"/>
  <c r="CU53" i="17"/>
  <c r="AT58" i="17"/>
  <c r="BR58" i="17" s="1"/>
  <c r="BS58" i="17" s="1"/>
  <c r="AZ58" i="17"/>
  <c r="BF58" i="17"/>
  <c r="CJ56" i="17"/>
  <c r="AX53" i="17"/>
  <c r="BA53" i="17"/>
  <c r="BB53" i="17" s="1"/>
  <c r="BD53" i="17"/>
  <c r="BG53" i="17"/>
  <c r="BH53" i="17" s="1"/>
  <c r="BI53" i="17" s="1"/>
  <c r="BK53" i="17" s="1"/>
  <c r="AR52" i="17"/>
  <c r="AM55" i="17"/>
  <c r="AN55" i="17" s="1"/>
  <c r="BP55" i="17" s="1"/>
  <c r="BU55" i="17" s="1"/>
  <c r="AH55" i="17"/>
  <c r="AK54" i="17"/>
  <c r="AI54" i="17"/>
  <c r="AW54" i="17" s="1"/>
  <c r="N57" i="17"/>
  <c r="T57" i="17" s="1"/>
  <c r="O57" i="17"/>
  <c r="AA56" i="17"/>
  <c r="AE56" i="17"/>
  <c r="F56" i="17"/>
  <c r="I56" i="17"/>
  <c r="H56" i="17"/>
  <c r="G56" i="17"/>
  <c r="K56" i="17"/>
  <c r="AQ53" i="17"/>
  <c r="AJ53" i="17"/>
  <c r="V58" i="17"/>
  <c r="L58" i="17"/>
  <c r="B58" i="17"/>
  <c r="A59" i="17"/>
  <c r="P56" i="17"/>
  <c r="S56" i="17"/>
  <c r="R56" i="17"/>
  <c r="X57" i="17"/>
  <c r="AD57" i="17" s="1"/>
  <c r="Y57" i="17"/>
  <c r="Q56" i="17"/>
  <c r="U56" i="17"/>
  <c r="AG55" i="17"/>
  <c r="D57" i="17"/>
  <c r="J57" i="17" s="1"/>
  <c r="E57" i="17"/>
  <c r="AB56" i="17"/>
  <c r="AC56" i="17"/>
  <c r="Z56" i="17"/>
  <c r="CK55" i="17" l="1"/>
  <c r="CD57" i="17"/>
  <c r="CE57" i="17" s="1"/>
  <c r="CF57" i="17" s="1"/>
  <c r="CG57" i="17" s="1"/>
  <c r="CH57" i="17" s="1"/>
  <c r="CL54" i="17"/>
  <c r="CA58" i="17"/>
  <c r="CB58" i="17" s="1"/>
  <c r="AU58" i="17"/>
  <c r="BT58" i="17"/>
  <c r="BX58" i="17"/>
  <c r="BY58" i="17" s="1"/>
  <c r="AL56" i="17"/>
  <c r="AT59" i="17"/>
  <c r="BR59" i="17" s="1"/>
  <c r="BS59" i="17" s="1"/>
  <c r="BF59" i="17"/>
  <c r="CL55" i="17"/>
  <c r="CU55" i="17"/>
  <c r="CJ57" i="17"/>
  <c r="CD58" i="17"/>
  <c r="CE58" i="17" s="1"/>
  <c r="CF58" i="17" s="1"/>
  <c r="CG58" i="17" s="1"/>
  <c r="CH58" i="17" s="1"/>
  <c r="AX54" i="17"/>
  <c r="BG54" i="17"/>
  <c r="BH54" i="17" s="1"/>
  <c r="BI54" i="17" s="1"/>
  <c r="BK54" i="17" s="1"/>
  <c r="BD54" i="17"/>
  <c r="BA54" i="17"/>
  <c r="BB54" i="17" s="1"/>
  <c r="AR53" i="17"/>
  <c r="X58" i="17"/>
  <c r="AD58" i="17" s="1"/>
  <c r="Y58" i="17"/>
  <c r="N58" i="17"/>
  <c r="T58" i="17" s="1"/>
  <c r="O58" i="17"/>
  <c r="F57" i="17"/>
  <c r="I57" i="17"/>
  <c r="H57" i="17"/>
  <c r="K57" i="17"/>
  <c r="G57" i="17"/>
  <c r="AB57" i="17"/>
  <c r="Z57" i="17"/>
  <c r="AC57" i="17"/>
  <c r="AG56" i="17"/>
  <c r="AA57" i="17"/>
  <c r="AE57" i="17"/>
  <c r="P57" i="17"/>
  <c r="R57" i="17"/>
  <c r="S57" i="17"/>
  <c r="AK55" i="17"/>
  <c r="AI55" i="17"/>
  <c r="AW55" i="17" s="1"/>
  <c r="B59" i="17"/>
  <c r="V59" i="17"/>
  <c r="L59" i="17"/>
  <c r="A60" i="17"/>
  <c r="Q57" i="17"/>
  <c r="U57" i="17"/>
  <c r="E58" i="17"/>
  <c r="D58" i="17"/>
  <c r="J58" i="17" s="1"/>
  <c r="AM56" i="17"/>
  <c r="AN56" i="17" s="1"/>
  <c r="BP56" i="17" s="1"/>
  <c r="BU56" i="17" s="1"/>
  <c r="CK56" i="17" s="1"/>
  <c r="AJ54" i="17"/>
  <c r="AQ54" i="17"/>
  <c r="AH56" i="17"/>
  <c r="AL57" i="17" l="1"/>
  <c r="CL56" i="17"/>
  <c r="CU56" i="17"/>
  <c r="BX59" i="17"/>
  <c r="BY59" i="17" s="1"/>
  <c r="BT59" i="17"/>
  <c r="AT60" i="17"/>
  <c r="BR60" i="17" s="1"/>
  <c r="BS60" i="17" s="1"/>
  <c r="AZ60" i="17"/>
  <c r="BF60" i="17"/>
  <c r="CA59" i="17"/>
  <c r="CB59" i="17" s="1"/>
  <c r="AU59" i="17"/>
  <c r="AX55" i="17"/>
  <c r="BG55" i="17"/>
  <c r="BH55" i="17" s="1"/>
  <c r="BI55" i="17" s="1"/>
  <c r="BK55" i="17" s="1"/>
  <c r="BD55" i="17"/>
  <c r="BA55" i="17"/>
  <c r="BB55" i="17" s="1"/>
  <c r="AR54" i="17"/>
  <c r="AI56" i="17"/>
  <c r="AW56" i="17" s="1"/>
  <c r="AK56" i="17"/>
  <c r="K58" i="17"/>
  <c r="G58" i="17"/>
  <c r="I58" i="17"/>
  <c r="H58" i="17"/>
  <c r="F58" i="17"/>
  <c r="AJ55" i="17"/>
  <c r="AQ55" i="17"/>
  <c r="AH57" i="17"/>
  <c r="B60" i="17"/>
  <c r="V60" i="17"/>
  <c r="L60" i="17"/>
  <c r="A61" i="17"/>
  <c r="O59" i="17"/>
  <c r="N59" i="17"/>
  <c r="T59" i="17" s="1"/>
  <c r="AM57" i="17"/>
  <c r="AN57" i="17" s="1"/>
  <c r="BP57" i="17" s="1"/>
  <c r="BU57" i="17" s="1"/>
  <c r="CK57" i="17" s="1"/>
  <c r="S58" i="17"/>
  <c r="R58" i="17"/>
  <c r="P58" i="17"/>
  <c r="D59" i="17"/>
  <c r="J59" i="17" s="1"/>
  <c r="E59" i="17"/>
  <c r="U58" i="17"/>
  <c r="Q58" i="17"/>
  <c r="AC58" i="17"/>
  <c r="AB58" i="17"/>
  <c r="Z58" i="17"/>
  <c r="Y59" i="17"/>
  <c r="X59" i="17"/>
  <c r="AD59" i="17" s="1"/>
  <c r="AG57" i="17"/>
  <c r="AA58" i="17"/>
  <c r="AE58" i="17"/>
  <c r="BT60" i="17" l="1"/>
  <c r="CL57" i="17"/>
  <c r="CU57" i="17"/>
  <c r="AL58" i="17"/>
  <c r="AT61" i="17"/>
  <c r="BR61" i="17" s="1"/>
  <c r="BS61" i="17" s="1"/>
  <c r="AZ61" i="17"/>
  <c r="BF61" i="17"/>
  <c r="BX60" i="17"/>
  <c r="BY60" i="17" s="1"/>
  <c r="CA60" i="17"/>
  <c r="CB60" i="17" s="1"/>
  <c r="AU60" i="17"/>
  <c r="CD59" i="17"/>
  <c r="CE59" i="17" s="1"/>
  <c r="CF59" i="17" s="1"/>
  <c r="CG59" i="17" s="1"/>
  <c r="CH59" i="17" s="1"/>
  <c r="CJ58" i="17"/>
  <c r="AX56" i="17"/>
  <c r="BA56" i="17"/>
  <c r="BB56" i="17" s="1"/>
  <c r="BD56" i="17"/>
  <c r="BG56" i="17"/>
  <c r="BH56" i="17" s="1"/>
  <c r="BI56" i="17" s="1"/>
  <c r="BK56" i="17" s="1"/>
  <c r="AR55" i="17"/>
  <c r="E60" i="17"/>
  <c r="D60" i="17"/>
  <c r="J60" i="17" s="1"/>
  <c r="AE59" i="17"/>
  <c r="AA59" i="17"/>
  <c r="Q59" i="17"/>
  <c r="U59" i="17"/>
  <c r="R59" i="17"/>
  <c r="S59" i="17"/>
  <c r="P59" i="17"/>
  <c r="AM58" i="17"/>
  <c r="AN58" i="17" s="1"/>
  <c r="BP58" i="17" s="1"/>
  <c r="BU58" i="17" s="1"/>
  <c r="AH58" i="17"/>
  <c r="V61" i="17"/>
  <c r="L61" i="17"/>
  <c r="B61" i="17"/>
  <c r="A62" i="17"/>
  <c r="O60" i="17"/>
  <c r="N60" i="17"/>
  <c r="T60" i="17" s="1"/>
  <c r="AI57" i="17"/>
  <c r="AW57" i="17" s="1"/>
  <c r="AK57" i="17"/>
  <c r="AB59" i="17"/>
  <c r="Z59" i="17"/>
  <c r="AC59" i="17"/>
  <c r="AG58" i="17"/>
  <c r="H59" i="17"/>
  <c r="I59" i="17"/>
  <c r="F59" i="17"/>
  <c r="G59" i="17"/>
  <c r="K59" i="17"/>
  <c r="Y60" i="17"/>
  <c r="X60" i="17"/>
  <c r="AD60" i="17" s="1"/>
  <c r="AJ56" i="17"/>
  <c r="AQ56" i="17"/>
  <c r="AL59" i="17" l="1"/>
  <c r="BT61" i="17"/>
  <c r="CD60" i="17"/>
  <c r="CE60" i="17" s="1"/>
  <c r="CF60" i="17" s="1"/>
  <c r="CG60" i="17" s="1"/>
  <c r="CH60" i="17" s="1"/>
  <c r="CA61" i="17"/>
  <c r="CB61" i="17" s="1"/>
  <c r="BX61" i="17"/>
  <c r="BY61" i="17" s="1"/>
  <c r="AU61" i="17"/>
  <c r="AT62" i="17"/>
  <c r="BR62" i="17" s="1"/>
  <c r="BS62" i="17" s="1"/>
  <c r="BF62" i="17"/>
  <c r="AZ62" i="17"/>
  <c r="CK58" i="17"/>
  <c r="AX57" i="17"/>
  <c r="BG57" i="17"/>
  <c r="BH57" i="17" s="1"/>
  <c r="BI57" i="17" s="1"/>
  <c r="BK57" i="17" s="1"/>
  <c r="BD57" i="17"/>
  <c r="BA57" i="17"/>
  <c r="BB57" i="17" s="1"/>
  <c r="AR56" i="17"/>
  <c r="AC60" i="17"/>
  <c r="AB60" i="17"/>
  <c r="Z60" i="17"/>
  <c r="AM59" i="17"/>
  <c r="AN59" i="17" s="1"/>
  <c r="BP59" i="17" s="1"/>
  <c r="BU59" i="17" s="1"/>
  <c r="L62" i="17"/>
  <c r="V62" i="17"/>
  <c r="B62" i="17"/>
  <c r="A63" i="17"/>
  <c r="AK58" i="17"/>
  <c r="AI58" i="17"/>
  <c r="AW58" i="17" s="1"/>
  <c r="AQ57" i="17"/>
  <c r="AJ57" i="17"/>
  <c r="AG59" i="17"/>
  <c r="AH59" i="17"/>
  <c r="O61" i="17"/>
  <c r="N61" i="17"/>
  <c r="T61" i="17" s="1"/>
  <c r="S60" i="17"/>
  <c r="R60" i="17"/>
  <c r="P60" i="17"/>
  <c r="X61" i="17"/>
  <c r="AD61" i="17" s="1"/>
  <c r="Y61" i="17"/>
  <c r="G60" i="17"/>
  <c r="K60" i="17"/>
  <c r="E61" i="17"/>
  <c r="D61" i="17"/>
  <c r="J61" i="17" s="1"/>
  <c r="Q60" i="17"/>
  <c r="U60" i="17"/>
  <c r="AE60" i="17"/>
  <c r="AA60" i="17"/>
  <c r="H60" i="17"/>
  <c r="F60" i="17"/>
  <c r="I60" i="17"/>
  <c r="CJ60" i="17" l="1"/>
  <c r="CD61" i="17"/>
  <c r="CE61" i="17" s="1"/>
  <c r="CF61" i="17" s="1"/>
  <c r="CG61" i="17" s="1"/>
  <c r="CH61" i="17" s="1"/>
  <c r="AT63" i="17"/>
  <c r="BR63" i="17" s="1"/>
  <c r="BS63" i="17" s="1"/>
  <c r="BF63" i="17"/>
  <c r="AZ63" i="17"/>
  <c r="AU62" i="17"/>
  <c r="CL58" i="17"/>
  <c r="CU58" i="17"/>
  <c r="AL60" i="17"/>
  <c r="CJ59" i="17"/>
  <c r="CK59" i="17" s="1"/>
  <c r="CA62" i="17"/>
  <c r="CB62" i="17" s="1"/>
  <c r="BT62" i="17"/>
  <c r="BX62" i="17"/>
  <c r="BY62" i="17" s="1"/>
  <c r="AX58" i="17"/>
  <c r="BD58" i="17"/>
  <c r="BG58" i="17"/>
  <c r="BH58" i="17" s="1"/>
  <c r="BI58" i="17" s="1"/>
  <c r="BK58" i="17" s="1"/>
  <c r="BA58" i="17"/>
  <c r="BB58" i="17" s="1"/>
  <c r="AR57" i="17"/>
  <c r="S61" i="17"/>
  <c r="R61" i="17"/>
  <c r="P61" i="17"/>
  <c r="AK59" i="17"/>
  <c r="AI59" i="17"/>
  <c r="AW59" i="17" s="1"/>
  <c r="AM60" i="17"/>
  <c r="AN60" i="17" s="1"/>
  <c r="BP60" i="17" s="1"/>
  <c r="BU60" i="17" s="1"/>
  <c r="AB61" i="17"/>
  <c r="Z61" i="17"/>
  <c r="AC61" i="17"/>
  <c r="AA61" i="17"/>
  <c r="AE61" i="17"/>
  <c r="B63" i="17"/>
  <c r="L63" i="17"/>
  <c r="V63" i="17"/>
  <c r="A64" i="17"/>
  <c r="O62" i="17"/>
  <c r="N62" i="17"/>
  <c r="T62" i="17" s="1"/>
  <c r="K61" i="17"/>
  <c r="G61" i="17"/>
  <c r="I61" i="17"/>
  <c r="H61" i="17"/>
  <c r="F61" i="17"/>
  <c r="AJ58" i="17"/>
  <c r="AQ58" i="17"/>
  <c r="E62" i="17"/>
  <c r="D62" i="17"/>
  <c r="J62" i="17" s="1"/>
  <c r="Y62" i="17"/>
  <c r="X62" i="17"/>
  <c r="AD62" i="17" s="1"/>
  <c r="AG60" i="17"/>
  <c r="U61" i="17"/>
  <c r="Q61" i="17"/>
  <c r="AH60" i="17"/>
  <c r="CK60" i="17" l="1"/>
  <c r="AU63" i="17"/>
  <c r="BT63" i="17"/>
  <c r="CA63" i="17"/>
  <c r="CB63" i="17" s="1"/>
  <c r="BX63" i="17"/>
  <c r="BY63" i="17" s="1"/>
  <c r="CL60" i="17"/>
  <c r="CU60" i="17"/>
  <c r="AT64" i="17"/>
  <c r="BR64" i="17" s="1"/>
  <c r="BS64" i="17" s="1"/>
  <c r="BF64" i="17"/>
  <c r="AZ64" i="17"/>
  <c r="AL61" i="17"/>
  <c r="CD62" i="17"/>
  <c r="CE62" i="17" s="1"/>
  <c r="CF62" i="17" s="1"/>
  <c r="CG62" i="17" s="1"/>
  <c r="CH62" i="17" s="1"/>
  <c r="CL59" i="17"/>
  <c r="CU59" i="17"/>
  <c r="CJ61" i="17"/>
  <c r="AX59" i="17"/>
  <c r="BG59" i="17"/>
  <c r="BH59" i="17" s="1"/>
  <c r="BI59" i="17" s="1"/>
  <c r="BK59" i="17" s="1"/>
  <c r="AR58" i="17"/>
  <c r="AM61" i="17"/>
  <c r="AN61" i="17" s="1"/>
  <c r="BP61" i="17" s="1"/>
  <c r="BU61" i="17" s="1"/>
  <c r="AG61" i="17"/>
  <c r="AC62" i="17"/>
  <c r="AB62" i="17"/>
  <c r="Z62" i="17"/>
  <c r="K62" i="17"/>
  <c r="G62" i="17"/>
  <c r="Q62" i="17"/>
  <c r="U62" i="17"/>
  <c r="AJ59" i="17"/>
  <c r="AQ59" i="17"/>
  <c r="I62" i="17"/>
  <c r="F62" i="17"/>
  <c r="H62" i="17"/>
  <c r="S62" i="17"/>
  <c r="P62" i="17"/>
  <c r="R62" i="17"/>
  <c r="O63" i="17"/>
  <c r="N63" i="17"/>
  <c r="T63" i="17" s="1"/>
  <c r="AH61" i="17"/>
  <c r="E63" i="17"/>
  <c r="D63" i="17"/>
  <c r="J63" i="17" s="1"/>
  <c r="AA62" i="17"/>
  <c r="AE62" i="17"/>
  <c r="Y63" i="17"/>
  <c r="X63" i="17"/>
  <c r="AD63" i="17" s="1"/>
  <c r="AK60" i="17"/>
  <c r="AI60" i="17"/>
  <c r="AW60" i="17" s="1"/>
  <c r="B64" i="17"/>
  <c r="V64" i="17"/>
  <c r="L64" i="17"/>
  <c r="A65" i="17"/>
  <c r="CD63" i="17" l="1"/>
  <c r="CE63" i="17" s="1"/>
  <c r="BX64" i="17"/>
  <c r="BY64" i="17" s="1"/>
  <c r="CA64" i="17"/>
  <c r="CB64" i="17" s="1"/>
  <c r="BT64" i="17"/>
  <c r="AT65" i="17"/>
  <c r="BR65" i="17" s="1"/>
  <c r="BS65" i="17" s="1"/>
  <c r="BF65" i="17"/>
  <c r="AZ65" i="17"/>
  <c r="CK61" i="17"/>
  <c r="CJ62" i="17"/>
  <c r="AU64" i="17"/>
  <c r="CF63" i="17"/>
  <c r="CG63" i="17" s="1"/>
  <c r="CH63" i="17" s="1"/>
  <c r="AL62" i="17"/>
  <c r="AX60" i="17"/>
  <c r="BA60" i="17"/>
  <c r="BB60" i="17" s="1"/>
  <c r="BD60" i="17"/>
  <c r="BG60" i="17"/>
  <c r="BH60" i="17" s="1"/>
  <c r="BI60" i="17" s="1"/>
  <c r="BK60" i="17" s="1"/>
  <c r="AR59" i="17"/>
  <c r="AG62" i="17"/>
  <c r="U63" i="17"/>
  <c r="Q63" i="17"/>
  <c r="Y64" i="17"/>
  <c r="X64" i="17"/>
  <c r="AD64" i="17" s="1"/>
  <c r="G63" i="17"/>
  <c r="K63" i="17"/>
  <c r="F63" i="17"/>
  <c r="I63" i="17"/>
  <c r="H63" i="17"/>
  <c r="AM62" i="17"/>
  <c r="AN62" i="17" s="1"/>
  <c r="BP62" i="17" s="1"/>
  <c r="BU62" i="17" s="1"/>
  <c r="P63" i="17"/>
  <c r="S63" i="17"/>
  <c r="R63" i="17"/>
  <c r="O64" i="17"/>
  <c r="N64" i="17"/>
  <c r="T64" i="17" s="1"/>
  <c r="E64" i="17"/>
  <c r="D64" i="17"/>
  <c r="J64" i="17" s="1"/>
  <c r="AJ60" i="17"/>
  <c r="AQ60" i="17"/>
  <c r="AA63" i="17"/>
  <c r="AE63" i="17"/>
  <c r="Z63" i="17"/>
  <c r="AB63" i="17"/>
  <c r="AC63" i="17"/>
  <c r="AH62" i="17"/>
  <c r="V65" i="17"/>
  <c r="B65" i="17"/>
  <c r="L65" i="17"/>
  <c r="A66" i="17"/>
  <c r="AI61" i="17"/>
  <c r="AW61" i="17" s="1"/>
  <c r="AK61" i="17"/>
  <c r="CD64" i="17" l="1"/>
  <c r="CE64" i="17" s="1"/>
  <c r="CF64" i="17" s="1"/>
  <c r="CG64" i="17" s="1"/>
  <c r="CH64" i="17" s="1"/>
  <c r="BT65" i="17"/>
  <c r="BX65" i="17"/>
  <c r="BY65" i="17" s="1"/>
  <c r="CK62" i="17"/>
  <c r="CL62" i="17" s="1"/>
  <c r="AL63" i="17"/>
  <c r="CA65" i="17"/>
  <c r="CB65" i="17" s="1"/>
  <c r="CL61" i="17"/>
  <c r="CU61" i="17"/>
  <c r="AT66" i="17"/>
  <c r="BR66" i="17" s="1"/>
  <c r="BS66" i="17" s="1"/>
  <c r="AZ66" i="17"/>
  <c r="BF66" i="17"/>
  <c r="AU65" i="17"/>
  <c r="AX61" i="17"/>
  <c r="BG61" i="17"/>
  <c r="BH61" i="17" s="1"/>
  <c r="BI61" i="17" s="1"/>
  <c r="BK61" i="17" s="1"/>
  <c r="BD61" i="17"/>
  <c r="BA61" i="17"/>
  <c r="BB61" i="17" s="1"/>
  <c r="AK62" i="17"/>
  <c r="AR60" i="17"/>
  <c r="AM63" i="17"/>
  <c r="AN63" i="17" s="1"/>
  <c r="BP63" i="17" s="1"/>
  <c r="BU63" i="17" s="1"/>
  <c r="AI62" i="17"/>
  <c r="AW62" i="17" s="1"/>
  <c r="G64" i="17"/>
  <c r="K64" i="17"/>
  <c r="I64" i="17"/>
  <c r="F64" i="17"/>
  <c r="H64" i="17"/>
  <c r="D65" i="17"/>
  <c r="J65" i="17" s="1"/>
  <c r="E65" i="17"/>
  <c r="S64" i="17"/>
  <c r="P64" i="17"/>
  <c r="R64" i="17"/>
  <c r="AJ61" i="17"/>
  <c r="AQ61" i="17"/>
  <c r="Y65" i="17"/>
  <c r="X65" i="17"/>
  <c r="AD65" i="17" s="1"/>
  <c r="N65" i="17"/>
  <c r="T65" i="17" s="1"/>
  <c r="O65" i="17"/>
  <c r="U64" i="17"/>
  <c r="Q64" i="17"/>
  <c r="AA64" i="17"/>
  <c r="AE64" i="17"/>
  <c r="AG63" i="17"/>
  <c r="AC64" i="17"/>
  <c r="Z64" i="17"/>
  <c r="AB64" i="17"/>
  <c r="AH63" i="17"/>
  <c r="V66" i="17"/>
  <c r="L66" i="17"/>
  <c r="B66" i="17"/>
  <c r="A67" i="17"/>
  <c r="AU66" i="17" l="1"/>
  <c r="CD65" i="17"/>
  <c r="CE65" i="17" s="1"/>
  <c r="CF65" i="17" s="1"/>
  <c r="CG65" i="17" s="1"/>
  <c r="CH65" i="17" s="1"/>
  <c r="AL64" i="17"/>
  <c r="CJ63" i="17"/>
  <c r="CK63" i="17" s="1"/>
  <c r="CL63" i="17" s="1"/>
  <c r="CU62" i="17"/>
  <c r="BX66" i="17"/>
  <c r="BY66" i="17" s="1"/>
  <c r="BT66" i="17"/>
  <c r="AT67" i="17"/>
  <c r="BR67" i="17" s="1"/>
  <c r="BS67" i="17" s="1"/>
  <c r="AZ67" i="17"/>
  <c r="BF67" i="17"/>
  <c r="CA66" i="17"/>
  <c r="CB66" i="17" s="1"/>
  <c r="CJ64" i="17"/>
  <c r="AX62" i="17"/>
  <c r="BD62" i="17"/>
  <c r="BG62" i="17"/>
  <c r="BH62" i="17" s="1"/>
  <c r="BI62" i="17" s="1"/>
  <c r="BK62" i="17" s="1"/>
  <c r="BA62" i="17"/>
  <c r="BB62" i="17" s="1"/>
  <c r="AJ62" i="17"/>
  <c r="AQ62" i="17"/>
  <c r="AR62" i="17" s="1"/>
  <c r="AR61" i="17"/>
  <c r="O66" i="17"/>
  <c r="N66" i="17"/>
  <c r="T66" i="17" s="1"/>
  <c r="Y66" i="17"/>
  <c r="X66" i="17"/>
  <c r="AD66" i="17" s="1"/>
  <c r="F65" i="17"/>
  <c r="I65" i="17"/>
  <c r="H65" i="17"/>
  <c r="K65" i="17"/>
  <c r="G65" i="17"/>
  <c r="P65" i="17"/>
  <c r="S65" i="17"/>
  <c r="R65" i="17"/>
  <c r="AE65" i="17"/>
  <c r="AA65" i="17"/>
  <c r="V67" i="17"/>
  <c r="B67" i="17"/>
  <c r="L67" i="17"/>
  <c r="A68" i="17"/>
  <c r="AH64" i="17"/>
  <c r="U65" i="17"/>
  <c r="Q65" i="17"/>
  <c r="Z65" i="17"/>
  <c r="AC65" i="17"/>
  <c r="AB65" i="17"/>
  <c r="AK63" i="17"/>
  <c r="AI63" i="17"/>
  <c r="AW63" i="17" s="1"/>
  <c r="E66" i="17"/>
  <c r="D66" i="17"/>
  <c r="J66" i="17" s="1"/>
  <c r="AG64" i="17"/>
  <c r="AM64" i="17"/>
  <c r="AN64" i="17" s="1"/>
  <c r="BP64" i="17" s="1"/>
  <c r="BU64" i="17" s="1"/>
  <c r="CA67" i="17" l="1"/>
  <c r="CB67" i="17" s="1"/>
  <c r="BT67" i="17"/>
  <c r="CU63" i="17"/>
  <c r="AU67" i="17"/>
  <c r="CJ65" i="17"/>
  <c r="AL65" i="17"/>
  <c r="AT68" i="17"/>
  <c r="BR68" i="17" s="1"/>
  <c r="BS68" i="17" s="1"/>
  <c r="BF68" i="17"/>
  <c r="CD66" i="17"/>
  <c r="CE66" i="17" s="1"/>
  <c r="CF66" i="17" s="1"/>
  <c r="CG66" i="17" s="1"/>
  <c r="CH66" i="17" s="1"/>
  <c r="CK64" i="17"/>
  <c r="BX67" i="17"/>
  <c r="BY67" i="17" s="1"/>
  <c r="AX63" i="17"/>
  <c r="BD63" i="17"/>
  <c r="BG63" i="17"/>
  <c r="BH63" i="17" s="1"/>
  <c r="BI63" i="17" s="1"/>
  <c r="BK63" i="17" s="1"/>
  <c r="BA63" i="17"/>
  <c r="BB63" i="17" s="1"/>
  <c r="AM65" i="17"/>
  <c r="AN65" i="17" s="1"/>
  <c r="BP65" i="17" s="1"/>
  <c r="BU65" i="17" s="1"/>
  <c r="AJ63" i="17"/>
  <c r="AQ63" i="17"/>
  <c r="L68" i="17"/>
  <c r="V68" i="17"/>
  <c r="B68" i="17"/>
  <c r="A69" i="17"/>
  <c r="AI64" i="17"/>
  <c r="AW64" i="17" s="1"/>
  <c r="AK64" i="17"/>
  <c r="G66" i="17"/>
  <c r="K66" i="17"/>
  <c r="O67" i="17"/>
  <c r="N67" i="17"/>
  <c r="T67" i="17" s="1"/>
  <c r="H66" i="17"/>
  <c r="F66" i="17"/>
  <c r="I66" i="17"/>
  <c r="AE66" i="17"/>
  <c r="AA66" i="17"/>
  <c r="E67" i="17"/>
  <c r="D67" i="17"/>
  <c r="J67" i="17" s="1"/>
  <c r="AB66" i="17"/>
  <c r="AC66" i="17"/>
  <c r="Z66" i="17"/>
  <c r="AH65" i="17"/>
  <c r="Y67" i="17"/>
  <c r="X67" i="17"/>
  <c r="AD67" i="17" s="1"/>
  <c r="AG65" i="17"/>
  <c r="U66" i="17"/>
  <c r="Q66" i="17"/>
  <c r="S66" i="17"/>
  <c r="R66" i="17"/>
  <c r="P66" i="17"/>
  <c r="AL66" i="17" l="1"/>
  <c r="CD67" i="17"/>
  <c r="CE67" i="17" s="1"/>
  <c r="CF67" i="17" s="1"/>
  <c r="CG67" i="17" s="1"/>
  <c r="CH67" i="17" s="1"/>
  <c r="AU68" i="17"/>
  <c r="BX68" i="17"/>
  <c r="BY68" i="17" s="1"/>
  <c r="CA68" i="17"/>
  <c r="CB68" i="17" s="1"/>
  <c r="CK65" i="17"/>
  <c r="CU65" i="17" s="1"/>
  <c r="AT69" i="17"/>
  <c r="BR69" i="17" s="1"/>
  <c r="BS69" i="17" s="1"/>
  <c r="BF69" i="17"/>
  <c r="AZ69" i="17"/>
  <c r="CL64" i="17"/>
  <c r="CU64" i="17"/>
  <c r="BT68" i="17"/>
  <c r="AX64" i="17"/>
  <c r="BD64" i="17"/>
  <c r="BG64" i="17"/>
  <c r="BH64" i="17" s="1"/>
  <c r="BI64" i="17" s="1"/>
  <c r="BK64" i="17" s="1"/>
  <c r="BA64" i="17"/>
  <c r="BB64" i="17" s="1"/>
  <c r="AR63" i="17"/>
  <c r="AM66" i="17"/>
  <c r="AN66" i="17" s="1"/>
  <c r="BP66" i="17" s="1"/>
  <c r="BU66" i="17" s="1"/>
  <c r="P67" i="17"/>
  <c r="S67" i="17"/>
  <c r="R67" i="17"/>
  <c r="X68" i="17"/>
  <c r="AD68" i="17" s="1"/>
  <c r="Y68" i="17"/>
  <c r="H67" i="17"/>
  <c r="F67" i="17"/>
  <c r="I67" i="17"/>
  <c r="N68" i="17"/>
  <c r="T68" i="17" s="1"/>
  <c r="O68" i="17"/>
  <c r="AG66" i="17"/>
  <c r="AK65" i="17"/>
  <c r="AI65" i="17"/>
  <c r="AW65" i="17" s="1"/>
  <c r="AH66" i="17"/>
  <c r="AQ64" i="17"/>
  <c r="AJ64" i="17"/>
  <c r="AE67" i="17"/>
  <c r="AA67" i="17"/>
  <c r="B69" i="17"/>
  <c r="L69" i="17"/>
  <c r="V69" i="17"/>
  <c r="A70" i="17"/>
  <c r="Z67" i="17"/>
  <c r="AC67" i="17"/>
  <c r="AB67" i="17"/>
  <c r="K67" i="17"/>
  <c r="G67" i="17"/>
  <c r="U67" i="17"/>
  <c r="Q67" i="17"/>
  <c r="D68" i="17"/>
  <c r="J68" i="17" s="1"/>
  <c r="E68" i="17"/>
  <c r="CD68" i="17" l="1"/>
  <c r="CE68" i="17" s="1"/>
  <c r="CF68" i="17" s="1"/>
  <c r="CG68" i="17" s="1"/>
  <c r="CH68" i="17" s="1"/>
  <c r="CJ67" i="17"/>
  <c r="CL65" i="17"/>
  <c r="BX69" i="17"/>
  <c r="BY69" i="17" s="1"/>
  <c r="BT69" i="17"/>
  <c r="AU69" i="17"/>
  <c r="CJ66" i="17"/>
  <c r="CK66" i="17" s="1"/>
  <c r="CL66" i="17" s="1"/>
  <c r="CA69" i="17"/>
  <c r="CB69" i="17" s="1"/>
  <c r="AT70" i="17"/>
  <c r="BR70" i="17" s="1"/>
  <c r="BS70" i="17" s="1"/>
  <c r="AZ70" i="17"/>
  <c r="BF70" i="17"/>
  <c r="AL67" i="17"/>
  <c r="AX65" i="17"/>
  <c r="BA65" i="17"/>
  <c r="BB65" i="17" s="1"/>
  <c r="BD65" i="17"/>
  <c r="BG65" i="17"/>
  <c r="BH65" i="17" s="1"/>
  <c r="BI65" i="17" s="1"/>
  <c r="BK65" i="17" s="1"/>
  <c r="AM67" i="17"/>
  <c r="AN67" i="17" s="1"/>
  <c r="BP67" i="17" s="1"/>
  <c r="BU67" i="17" s="1"/>
  <c r="AR64" i="17"/>
  <c r="D69" i="17"/>
  <c r="J69" i="17" s="1"/>
  <c r="E69" i="17"/>
  <c r="AC68" i="17"/>
  <c r="AB68" i="17"/>
  <c r="Z68" i="17"/>
  <c r="AA68" i="17"/>
  <c r="AE68" i="17"/>
  <c r="AH67" i="17"/>
  <c r="AG67" i="17"/>
  <c r="AJ65" i="17"/>
  <c r="AQ65" i="17"/>
  <c r="V70" i="17"/>
  <c r="B70" i="17"/>
  <c r="L70" i="17"/>
  <c r="A71" i="17"/>
  <c r="AI66" i="17"/>
  <c r="AW66" i="17" s="1"/>
  <c r="AK66" i="17"/>
  <c r="I68" i="17"/>
  <c r="H68" i="17"/>
  <c r="F68" i="17"/>
  <c r="X69" i="17"/>
  <c r="AD69" i="17" s="1"/>
  <c r="Y69" i="17"/>
  <c r="S68" i="17"/>
  <c r="R68" i="17"/>
  <c r="P68" i="17"/>
  <c r="G68" i="17"/>
  <c r="K68" i="17"/>
  <c r="Q68" i="17"/>
  <c r="U68" i="17"/>
  <c r="N69" i="17"/>
  <c r="T69" i="17" s="1"/>
  <c r="O69" i="17"/>
  <c r="CK67" i="17" l="1"/>
  <c r="CL67" i="17" s="1"/>
  <c r="CD69" i="17"/>
  <c r="CE69" i="17" s="1"/>
  <c r="CF69" i="17" s="1"/>
  <c r="CG69" i="17" s="1"/>
  <c r="CH69" i="17" s="1"/>
  <c r="AU70" i="17"/>
  <c r="CA70" i="17"/>
  <c r="CB70" i="17" s="1"/>
  <c r="AL68" i="17"/>
  <c r="BT70" i="17"/>
  <c r="CU66" i="17"/>
  <c r="BX70" i="17"/>
  <c r="BY70" i="17" s="1"/>
  <c r="AT71" i="17"/>
  <c r="BR71" i="17" s="1"/>
  <c r="BS71" i="17" s="1"/>
  <c r="AZ71" i="17"/>
  <c r="BF71" i="17"/>
  <c r="CJ68" i="17"/>
  <c r="AX66" i="17"/>
  <c r="BG66" i="17"/>
  <c r="BH66" i="17" s="1"/>
  <c r="BI66" i="17" s="1"/>
  <c r="BK66" i="17" s="1"/>
  <c r="BD66" i="17"/>
  <c r="BA66" i="17"/>
  <c r="BB66" i="17" s="1"/>
  <c r="AR65" i="17"/>
  <c r="B71" i="17"/>
  <c r="L71" i="17"/>
  <c r="V71" i="17"/>
  <c r="A72" i="17"/>
  <c r="AE69" i="17"/>
  <c r="AA69" i="17"/>
  <c r="Q69" i="17"/>
  <c r="U69" i="17"/>
  <c r="Y70" i="17"/>
  <c r="X70" i="17"/>
  <c r="AD70" i="17" s="1"/>
  <c r="AK67" i="17"/>
  <c r="AI67" i="17"/>
  <c r="AW67" i="17" s="1"/>
  <c r="O70" i="17"/>
  <c r="N70" i="17"/>
  <c r="T70" i="17" s="1"/>
  <c r="Z69" i="17"/>
  <c r="AC69" i="17"/>
  <c r="AB69" i="17"/>
  <c r="AG68" i="17"/>
  <c r="R69" i="17"/>
  <c r="P69" i="17"/>
  <c r="S69" i="17"/>
  <c r="D70" i="17"/>
  <c r="J70" i="17" s="1"/>
  <c r="E70" i="17"/>
  <c r="I69" i="17"/>
  <c r="H69" i="17"/>
  <c r="F69" i="17"/>
  <c r="AH68" i="17"/>
  <c r="AM68" i="17"/>
  <c r="AN68" i="17" s="1"/>
  <c r="BP68" i="17" s="1"/>
  <c r="BU68" i="17" s="1"/>
  <c r="AJ66" i="17"/>
  <c r="AQ66" i="17"/>
  <c r="G69" i="17"/>
  <c r="K69" i="17"/>
  <c r="CU67" i="17" l="1"/>
  <c r="CJ69" i="17"/>
  <c r="CD70" i="17"/>
  <c r="CE70" i="17" s="1"/>
  <c r="CF70" i="17" s="1"/>
  <c r="CG70" i="17" s="1"/>
  <c r="CH70" i="17" s="1"/>
  <c r="AU71" i="17"/>
  <c r="BX71" i="17"/>
  <c r="BY71" i="17" s="1"/>
  <c r="AT72" i="17"/>
  <c r="BR72" i="17" s="1"/>
  <c r="BS72" i="17" s="1"/>
  <c r="AZ72" i="17"/>
  <c r="BF72" i="17"/>
  <c r="BT71" i="17"/>
  <c r="CK68" i="17"/>
  <c r="AL69" i="17"/>
  <c r="CA71" i="17"/>
  <c r="CB71" i="17" s="1"/>
  <c r="AX67" i="17"/>
  <c r="BD67" i="17"/>
  <c r="BG67" i="17"/>
  <c r="BH67" i="17" s="1"/>
  <c r="BI67" i="17" s="1"/>
  <c r="BK67" i="17" s="1"/>
  <c r="BA67" i="17"/>
  <c r="BB67" i="17" s="1"/>
  <c r="AR66" i="17"/>
  <c r="AH69" i="17"/>
  <c r="G70" i="17"/>
  <c r="K70" i="17"/>
  <c r="X71" i="17"/>
  <c r="AD71" i="17" s="1"/>
  <c r="Y71" i="17"/>
  <c r="AE70" i="17"/>
  <c r="AA70" i="17"/>
  <c r="N71" i="17"/>
  <c r="T71" i="17" s="1"/>
  <c r="O71" i="17"/>
  <c r="AC70" i="17"/>
  <c r="AB70" i="17"/>
  <c r="Z70" i="17"/>
  <c r="Q70" i="17"/>
  <c r="U70" i="17"/>
  <c r="AG69" i="17"/>
  <c r="H70" i="17"/>
  <c r="F70" i="17"/>
  <c r="I70" i="17"/>
  <c r="AQ67" i="17"/>
  <c r="AJ67" i="17"/>
  <c r="E71" i="17"/>
  <c r="D71" i="17"/>
  <c r="J71" i="17" s="1"/>
  <c r="AK68" i="17"/>
  <c r="AI68" i="17"/>
  <c r="AW68" i="17" s="1"/>
  <c r="S70" i="17"/>
  <c r="R70" i="17"/>
  <c r="P70" i="17"/>
  <c r="AM69" i="17"/>
  <c r="AN69" i="17" s="1"/>
  <c r="BP69" i="17" s="1"/>
  <c r="BU69" i="17" s="1"/>
  <c r="V72" i="17"/>
  <c r="B72" i="17"/>
  <c r="L72" i="17"/>
  <c r="A73" i="17"/>
  <c r="CK69" i="17" l="1"/>
  <c r="CL69" i="17" s="1"/>
  <c r="BX72" i="17"/>
  <c r="BY72" i="17" s="1"/>
  <c r="CJ70" i="17"/>
  <c r="AL70" i="17"/>
  <c r="AT73" i="17"/>
  <c r="BR73" i="17" s="1"/>
  <c r="BS73" i="17" s="1"/>
  <c r="AZ73" i="17"/>
  <c r="BF73" i="17"/>
  <c r="CA72" i="17"/>
  <c r="CB72" i="17" s="1"/>
  <c r="BT72" i="17"/>
  <c r="CL68" i="17"/>
  <c r="CU68" i="17"/>
  <c r="AU72" i="17"/>
  <c r="CD71" i="17"/>
  <c r="CE71" i="17" s="1"/>
  <c r="CF71" i="17" s="1"/>
  <c r="CG71" i="17" s="1"/>
  <c r="CH71" i="17" s="1"/>
  <c r="AX68" i="17"/>
  <c r="BG68" i="17"/>
  <c r="BH68" i="17" s="1"/>
  <c r="BI68" i="17" s="1"/>
  <c r="BK68" i="17" s="1"/>
  <c r="AU73" i="17"/>
  <c r="AR67" i="17"/>
  <c r="AG70" i="17"/>
  <c r="AI69" i="17"/>
  <c r="AW69" i="17" s="1"/>
  <c r="AK69" i="17"/>
  <c r="K71" i="17"/>
  <c r="G71" i="17"/>
  <c r="V73" i="17"/>
  <c r="L73" i="17"/>
  <c r="B73" i="17"/>
  <c r="A74" i="17"/>
  <c r="AB71" i="17"/>
  <c r="AC71" i="17"/>
  <c r="Z71" i="17"/>
  <c r="O72" i="17"/>
  <c r="N72" i="17"/>
  <c r="T72" i="17" s="1"/>
  <c r="AE71" i="17"/>
  <c r="AA71" i="17"/>
  <c r="E72" i="17"/>
  <c r="D72" i="17"/>
  <c r="J72" i="17" s="1"/>
  <c r="AQ68" i="17"/>
  <c r="AJ68" i="17"/>
  <c r="AH70" i="17"/>
  <c r="AK70" i="17" s="1"/>
  <c r="AM70" i="17"/>
  <c r="AN70" i="17" s="1"/>
  <c r="BP70" i="17" s="1"/>
  <c r="BU70" i="17" s="1"/>
  <c r="Q71" i="17"/>
  <c r="U71" i="17"/>
  <c r="H71" i="17"/>
  <c r="I71" i="17"/>
  <c r="F71" i="17"/>
  <c r="Y72" i="17"/>
  <c r="X72" i="17"/>
  <c r="AD72" i="17" s="1"/>
  <c r="R71" i="17"/>
  <c r="S71" i="17"/>
  <c r="P71" i="17"/>
  <c r="CU69" i="17" l="1"/>
  <c r="CJ71" i="17"/>
  <c r="CK70" i="17"/>
  <c r="CL70" i="17" s="1"/>
  <c r="BT73" i="17"/>
  <c r="CA73" i="17"/>
  <c r="CB73" i="17" s="1"/>
  <c r="BX73" i="17"/>
  <c r="BY73" i="17" s="1"/>
  <c r="CU70" i="17"/>
  <c r="AT74" i="17"/>
  <c r="BR74" i="17" s="1"/>
  <c r="BS74" i="17" s="1"/>
  <c r="BF74" i="17"/>
  <c r="AZ74" i="17"/>
  <c r="AL71" i="17"/>
  <c r="CD72" i="17"/>
  <c r="CE72" i="17" s="1"/>
  <c r="CF72" i="17" s="1"/>
  <c r="CG72" i="17" s="1"/>
  <c r="CH72" i="17" s="1"/>
  <c r="AX69" i="17"/>
  <c r="BA69" i="17"/>
  <c r="BB69" i="17" s="1"/>
  <c r="BD69" i="17"/>
  <c r="BG69" i="17"/>
  <c r="BH69" i="17" s="1"/>
  <c r="BI69" i="17" s="1"/>
  <c r="BK69" i="17" s="1"/>
  <c r="AR68" i="17"/>
  <c r="AM71" i="17"/>
  <c r="AN71" i="17" s="1"/>
  <c r="BP71" i="17" s="1"/>
  <c r="BU71" i="17" s="1"/>
  <c r="AH71" i="17"/>
  <c r="AB72" i="17"/>
  <c r="Z72" i="17"/>
  <c r="AC72" i="17"/>
  <c r="Y73" i="17"/>
  <c r="X73" i="17"/>
  <c r="AD73" i="17" s="1"/>
  <c r="K72" i="17"/>
  <c r="G72" i="17"/>
  <c r="AI70" i="17"/>
  <c r="AW70" i="17" s="1"/>
  <c r="AG71" i="17"/>
  <c r="B74" i="17"/>
  <c r="V74" i="17"/>
  <c r="L74" i="17"/>
  <c r="A75" i="17"/>
  <c r="O73" i="17"/>
  <c r="N73" i="17"/>
  <c r="T73" i="17" s="1"/>
  <c r="F72" i="17"/>
  <c r="I72" i="17"/>
  <c r="H72" i="17"/>
  <c r="Q72" i="17"/>
  <c r="U72" i="17"/>
  <c r="AJ69" i="17"/>
  <c r="AQ69" i="17"/>
  <c r="P72" i="17"/>
  <c r="S72" i="17"/>
  <c r="R72" i="17"/>
  <c r="AA72" i="17"/>
  <c r="AE72" i="17"/>
  <c r="E73" i="17"/>
  <c r="D73" i="17"/>
  <c r="J73" i="17" s="1"/>
  <c r="CD73" i="17" l="1"/>
  <c r="CE73" i="17" s="1"/>
  <c r="CF73" i="17" s="1"/>
  <c r="CG73" i="17" s="1"/>
  <c r="CH73" i="17" s="1"/>
  <c r="BT74" i="17"/>
  <c r="BX74" i="17"/>
  <c r="BY74" i="17" s="1"/>
  <c r="CA74" i="17"/>
  <c r="CB74" i="17" s="1"/>
  <c r="AZ75" i="17"/>
  <c r="BF75" i="17"/>
  <c r="AL72" i="17"/>
  <c r="CK71" i="17"/>
  <c r="AU74" i="17"/>
  <c r="AX70" i="17"/>
  <c r="BD70" i="17"/>
  <c r="BA70" i="17"/>
  <c r="BB70" i="17" s="1"/>
  <c r="BG70" i="17"/>
  <c r="BH70" i="17" s="1"/>
  <c r="BI70" i="17" s="1"/>
  <c r="BK70" i="17" s="1"/>
  <c r="AT75" i="17"/>
  <c r="BR75" i="17" s="1"/>
  <c r="A76" i="17"/>
  <c r="AR69" i="17"/>
  <c r="AM72" i="17"/>
  <c r="AN72" i="17" s="1"/>
  <c r="BP72" i="17" s="1"/>
  <c r="BU72" i="17" s="1"/>
  <c r="Y74" i="17"/>
  <c r="X74" i="17"/>
  <c r="AD74" i="17" s="1"/>
  <c r="AG72" i="17"/>
  <c r="I73" i="17"/>
  <c r="H73" i="17"/>
  <c r="F73" i="17"/>
  <c r="D74" i="17"/>
  <c r="J74" i="17" s="1"/>
  <c r="E74" i="17"/>
  <c r="AE73" i="17"/>
  <c r="AA73" i="17"/>
  <c r="U73" i="17"/>
  <c r="Q73" i="17"/>
  <c r="AC73" i="17"/>
  <c r="AB73" i="17"/>
  <c r="Z73" i="17"/>
  <c r="V75" i="17"/>
  <c r="B75" i="17"/>
  <c r="L75" i="17"/>
  <c r="S73" i="17"/>
  <c r="P73" i="17"/>
  <c r="R73" i="17"/>
  <c r="AI71" i="17"/>
  <c r="AW71" i="17" s="1"/>
  <c r="AK71" i="17"/>
  <c r="AH72" i="17"/>
  <c r="O74" i="17"/>
  <c r="N74" i="17"/>
  <c r="T74" i="17" s="1"/>
  <c r="K73" i="17"/>
  <c r="G73" i="17"/>
  <c r="AQ70" i="17"/>
  <c r="AJ70" i="17"/>
  <c r="CJ73" i="17" l="1"/>
  <c r="AL73" i="17"/>
  <c r="CD74" i="17"/>
  <c r="CE74" i="17" s="1"/>
  <c r="CF74" i="17" s="1"/>
  <c r="CG74" i="17" s="1"/>
  <c r="BF76" i="17"/>
  <c r="AZ76" i="17"/>
  <c r="CJ72" i="17"/>
  <c r="CK72" i="17" s="1"/>
  <c r="CL71" i="17"/>
  <c r="CU71" i="17"/>
  <c r="BX75" i="17"/>
  <c r="BY75" i="17" s="1"/>
  <c r="BS75" i="17"/>
  <c r="CA75" i="17"/>
  <c r="CB75" i="17" s="1"/>
  <c r="BT75" i="17"/>
  <c r="AX71" i="17"/>
  <c r="BA71" i="17"/>
  <c r="BB71" i="17" s="1"/>
  <c r="BD71" i="17"/>
  <c r="BG71" i="17"/>
  <c r="BH71" i="17" s="1"/>
  <c r="BI71" i="17" s="1"/>
  <c r="BK71" i="17" s="1"/>
  <c r="AH73" i="17"/>
  <c r="AT76" i="17"/>
  <c r="BR76" i="17" s="1"/>
  <c r="V76" i="17"/>
  <c r="B76" i="17"/>
  <c r="A77" i="17"/>
  <c r="BF77" i="17" s="1"/>
  <c r="L76" i="17"/>
  <c r="AU75" i="17"/>
  <c r="AR70" i="17"/>
  <c r="AM73" i="17"/>
  <c r="AN73" i="17" s="1"/>
  <c r="BP73" i="17" s="1"/>
  <c r="BU73" i="17" s="1"/>
  <c r="CK73" i="17" s="1"/>
  <c r="AJ71" i="17"/>
  <c r="AQ71" i="17"/>
  <c r="K74" i="17"/>
  <c r="G74" i="17"/>
  <c r="O75" i="17"/>
  <c r="N75" i="17"/>
  <c r="T75" i="17" s="1"/>
  <c r="E75" i="17"/>
  <c r="D75" i="17"/>
  <c r="J75" i="17" s="1"/>
  <c r="AK72" i="17"/>
  <c r="AI72" i="17"/>
  <c r="AW72" i="17" s="1"/>
  <c r="X75" i="17"/>
  <c r="AD75" i="17" s="1"/>
  <c r="Y75" i="17"/>
  <c r="AG73" i="17"/>
  <c r="AE74" i="17"/>
  <c r="AA74" i="17"/>
  <c r="U74" i="17"/>
  <c r="Q74" i="17"/>
  <c r="AC74" i="17"/>
  <c r="Z74" i="17"/>
  <c r="AB74" i="17"/>
  <c r="S74" i="17"/>
  <c r="R74" i="17"/>
  <c r="P74" i="17"/>
  <c r="I74" i="17"/>
  <c r="F74" i="17"/>
  <c r="H74" i="17"/>
  <c r="CH74" i="17" l="1"/>
  <c r="CJ74" i="17" s="1"/>
  <c r="AL74" i="17"/>
  <c r="CL73" i="17"/>
  <c r="CU73" i="17"/>
  <c r="CL72" i="17"/>
  <c r="CU72" i="17"/>
  <c r="BX76" i="17"/>
  <c r="BY76" i="17" s="1"/>
  <c r="CA76" i="17"/>
  <c r="CB76" i="17" s="1"/>
  <c r="BT76" i="17"/>
  <c r="BS76" i="17"/>
  <c r="AX72" i="17"/>
  <c r="BG72" i="17"/>
  <c r="BH72" i="17" s="1"/>
  <c r="BI72" i="17" s="1"/>
  <c r="BK72" i="17" s="1"/>
  <c r="BD72" i="17"/>
  <c r="BA72" i="17"/>
  <c r="BB72" i="17" s="1"/>
  <c r="CD75" i="17"/>
  <c r="CE75" i="17" s="1"/>
  <c r="CF75" i="17" s="1"/>
  <c r="CG75" i="17" s="1"/>
  <c r="CH75" i="17" s="1"/>
  <c r="AT77" i="17"/>
  <c r="BR77" i="17" s="1"/>
  <c r="B77" i="17"/>
  <c r="L77" i="17"/>
  <c r="V77" i="17"/>
  <c r="A78" i="17"/>
  <c r="AU76" i="17"/>
  <c r="O76" i="17"/>
  <c r="N76" i="17"/>
  <c r="T76" i="17" s="1"/>
  <c r="E76" i="17"/>
  <c r="D76" i="17"/>
  <c r="J76" i="17" s="1"/>
  <c r="X76" i="17"/>
  <c r="AD76" i="17" s="1"/>
  <c r="Y76" i="17"/>
  <c r="AR71" i="17"/>
  <c r="P75" i="17"/>
  <c r="S75" i="17"/>
  <c r="R75" i="17"/>
  <c r="Z75" i="17"/>
  <c r="AC75" i="17"/>
  <c r="AB75" i="17"/>
  <c r="AI73" i="17"/>
  <c r="AW73" i="17" s="1"/>
  <c r="AK73" i="17"/>
  <c r="AE75" i="17"/>
  <c r="AA75" i="17"/>
  <c r="AM74" i="17"/>
  <c r="AN74" i="17" s="1"/>
  <c r="BP74" i="17" s="1"/>
  <c r="BU74" i="17" s="1"/>
  <c r="AH74" i="17"/>
  <c r="AJ72" i="17"/>
  <c r="AQ72" i="17"/>
  <c r="G75" i="17"/>
  <c r="K75" i="17"/>
  <c r="F75" i="17"/>
  <c r="I75" i="17"/>
  <c r="H75" i="17"/>
  <c r="AG74" i="17"/>
  <c r="U75" i="17"/>
  <c r="Q75" i="17"/>
  <c r="CD76" i="17" l="1"/>
  <c r="CE76" i="17" s="1"/>
  <c r="CF76" i="17" s="1"/>
  <c r="CG76" i="17" s="1"/>
  <c r="CH76" i="17" s="1"/>
  <c r="CK74" i="17"/>
  <c r="CL74" i="17" s="1"/>
  <c r="AL75" i="17"/>
  <c r="AZ78" i="17"/>
  <c r="BF78" i="17"/>
  <c r="CJ75" i="17"/>
  <c r="AX73" i="17"/>
  <c r="BD73" i="17"/>
  <c r="BG73" i="17"/>
  <c r="BH73" i="17" s="1"/>
  <c r="BI73" i="17" s="1"/>
  <c r="BK73" i="17" s="1"/>
  <c r="BA73" i="17"/>
  <c r="BB73" i="17" s="1"/>
  <c r="CA77" i="17"/>
  <c r="CB77" i="17" s="1"/>
  <c r="BT77" i="17"/>
  <c r="BX77" i="17"/>
  <c r="BY77" i="17" s="1"/>
  <c r="BS77" i="17"/>
  <c r="F76" i="17"/>
  <c r="I76" i="17"/>
  <c r="H76" i="17"/>
  <c r="AT78" i="17"/>
  <c r="BR78" i="17" s="1"/>
  <c r="A79" i="17"/>
  <c r="B78" i="17"/>
  <c r="V78" i="17"/>
  <c r="L78" i="17"/>
  <c r="R76" i="17"/>
  <c r="P76" i="17"/>
  <c r="S76" i="17"/>
  <c r="X77" i="17"/>
  <c r="AD77" i="17" s="1"/>
  <c r="Y77" i="17"/>
  <c r="Z76" i="17"/>
  <c r="AB76" i="17"/>
  <c r="AC76" i="17"/>
  <c r="O77" i="17"/>
  <c r="N77" i="17"/>
  <c r="T77" i="17" s="1"/>
  <c r="AA76" i="17"/>
  <c r="AE76" i="17"/>
  <c r="U76" i="17"/>
  <c r="Q76" i="17"/>
  <c r="D77" i="17"/>
  <c r="J77" i="17" s="1"/>
  <c r="E77" i="17"/>
  <c r="G76" i="17"/>
  <c r="K76" i="17"/>
  <c r="AU77" i="17"/>
  <c r="AR72" i="17"/>
  <c r="AH75" i="17"/>
  <c r="AG75" i="17"/>
  <c r="AM75" i="17"/>
  <c r="AN75" i="17" s="1"/>
  <c r="BP75" i="17" s="1"/>
  <c r="BU75" i="17" s="1"/>
  <c r="AK74" i="17"/>
  <c r="AI74" i="17"/>
  <c r="AW74" i="17" s="1"/>
  <c r="AJ73" i="17"/>
  <c r="AQ73" i="17"/>
  <c r="CU74" i="17" l="1"/>
  <c r="CD77" i="17"/>
  <c r="CE77" i="17" s="1"/>
  <c r="CF77" i="17" s="1"/>
  <c r="CG77" i="17" s="1"/>
  <c r="CH77" i="17" s="1"/>
  <c r="CK75" i="17"/>
  <c r="AL76" i="17"/>
  <c r="AZ79" i="17"/>
  <c r="BF79" i="17"/>
  <c r="CJ76" i="17"/>
  <c r="BS78" i="17"/>
  <c r="CA78" i="17"/>
  <c r="CB78" i="17" s="1"/>
  <c r="BT78" i="17"/>
  <c r="BX78" i="17"/>
  <c r="BY78" i="17" s="1"/>
  <c r="AG76" i="17"/>
  <c r="AX74" i="17"/>
  <c r="BG74" i="17"/>
  <c r="BH74" i="17" s="1"/>
  <c r="BI74" i="17" s="1"/>
  <c r="BK74" i="17" s="1"/>
  <c r="BD74" i="17"/>
  <c r="BA74" i="17"/>
  <c r="BB74" i="17" s="1"/>
  <c r="O78" i="17"/>
  <c r="N78" i="17"/>
  <c r="T78" i="17" s="1"/>
  <c r="AM76" i="17"/>
  <c r="AN76" i="17" s="1"/>
  <c r="BP76" i="17" s="1"/>
  <c r="BU76" i="17" s="1"/>
  <c r="G77" i="17"/>
  <c r="K77" i="17"/>
  <c r="AC77" i="17"/>
  <c r="AB77" i="17"/>
  <c r="Z77" i="17"/>
  <c r="Y78" i="17"/>
  <c r="X78" i="17"/>
  <c r="AD78" i="17" s="1"/>
  <c r="E78" i="17"/>
  <c r="D78" i="17"/>
  <c r="J78" i="17" s="1"/>
  <c r="AT79" i="17"/>
  <c r="BR79" i="17" s="1"/>
  <c r="A80" i="17"/>
  <c r="V79" i="17"/>
  <c r="B79" i="17"/>
  <c r="L79" i="17"/>
  <c r="AU78" i="17"/>
  <c r="AA77" i="17"/>
  <c r="AE77" i="17"/>
  <c r="Q77" i="17"/>
  <c r="U77" i="17"/>
  <c r="R77" i="17"/>
  <c r="S77" i="17"/>
  <c r="P77" i="17"/>
  <c r="AH76" i="17"/>
  <c r="F77" i="17"/>
  <c r="I77" i="17"/>
  <c r="H77" i="17"/>
  <c r="AR73" i="17"/>
  <c r="AQ74" i="17"/>
  <c r="AJ74" i="17"/>
  <c r="AK75" i="17"/>
  <c r="AI75" i="17"/>
  <c r="AW75" i="17" s="1"/>
  <c r="CJ77" i="17" l="1"/>
  <c r="AI76" i="17"/>
  <c r="AW76" i="17" s="1"/>
  <c r="AK76" i="17"/>
  <c r="CK76" i="17"/>
  <c r="AZ80" i="17"/>
  <c r="BF80" i="17"/>
  <c r="AL77" i="17"/>
  <c r="CL75" i="17"/>
  <c r="CU75" i="17"/>
  <c r="BS79" i="17"/>
  <c r="CA79" i="17"/>
  <c r="CB79" i="17" s="1"/>
  <c r="BT79" i="17"/>
  <c r="BX79" i="17"/>
  <c r="BY79" i="17" s="1"/>
  <c r="AX75" i="17"/>
  <c r="BG75" i="17"/>
  <c r="BH75" i="17" s="1"/>
  <c r="BI75" i="17" s="1"/>
  <c r="BK75" i="17" s="1"/>
  <c r="BD75" i="17"/>
  <c r="BA75" i="17"/>
  <c r="BB75" i="17" s="1"/>
  <c r="CD78" i="17"/>
  <c r="CE78" i="17" s="1"/>
  <c r="CF78" i="17" s="1"/>
  <c r="CG78" i="17" s="1"/>
  <c r="CH78" i="17" s="1"/>
  <c r="N79" i="17"/>
  <c r="T79" i="17" s="1"/>
  <c r="O79" i="17"/>
  <c r="D79" i="17"/>
  <c r="J79" i="17" s="1"/>
  <c r="E79" i="17"/>
  <c r="AT80" i="17"/>
  <c r="BR80" i="17" s="1"/>
  <c r="B80" i="17"/>
  <c r="L80" i="17"/>
  <c r="V80" i="17"/>
  <c r="A81" i="17"/>
  <c r="AU79" i="17"/>
  <c r="G78" i="17"/>
  <c r="K78" i="17"/>
  <c r="AG77" i="17"/>
  <c r="U78" i="17"/>
  <c r="Q78" i="17"/>
  <c r="X79" i="17"/>
  <c r="AD79" i="17" s="1"/>
  <c r="Y79" i="17"/>
  <c r="AH77" i="17"/>
  <c r="AM77" i="17"/>
  <c r="AN77" i="17" s="1"/>
  <c r="BP77" i="17" s="1"/>
  <c r="BU77" i="17" s="1"/>
  <c r="F78" i="17"/>
  <c r="H78" i="17"/>
  <c r="I78" i="17"/>
  <c r="AE78" i="17"/>
  <c r="AA78" i="17"/>
  <c r="AC78" i="17"/>
  <c r="Z78" i="17"/>
  <c r="AB78" i="17"/>
  <c r="R78" i="17"/>
  <c r="S78" i="17"/>
  <c r="P78" i="17"/>
  <c r="AR74" i="17"/>
  <c r="AQ75" i="17"/>
  <c r="AJ75" i="17"/>
  <c r="AJ76" i="17" l="1"/>
  <c r="CK77" i="17"/>
  <c r="CL77" i="17" s="1"/>
  <c r="AQ76" i="17"/>
  <c r="AZ81" i="17"/>
  <c r="BF81" i="17"/>
  <c r="CL76" i="17"/>
  <c r="CU76" i="17"/>
  <c r="AL78" i="17"/>
  <c r="AH78" i="17"/>
  <c r="BS80" i="17"/>
  <c r="CA80" i="17"/>
  <c r="CB80" i="17" s="1"/>
  <c r="BT80" i="17"/>
  <c r="BX80" i="17"/>
  <c r="BY80" i="17" s="1"/>
  <c r="AX76" i="17"/>
  <c r="BD76" i="17"/>
  <c r="BG76" i="17"/>
  <c r="BH76" i="17" s="1"/>
  <c r="BI76" i="17" s="1"/>
  <c r="BK76" i="17" s="1"/>
  <c r="BA76" i="17"/>
  <c r="BB76" i="17" s="1"/>
  <c r="CD79" i="17"/>
  <c r="CE79" i="17" s="1"/>
  <c r="CF79" i="17" s="1"/>
  <c r="CG79" i="17" s="1"/>
  <c r="CH79" i="17" s="1"/>
  <c r="E80" i="17"/>
  <c r="D80" i="17"/>
  <c r="J80" i="17" s="1"/>
  <c r="AI77" i="17"/>
  <c r="AK77" i="17"/>
  <c r="AM78" i="17"/>
  <c r="AN78" i="17" s="1"/>
  <c r="BP78" i="17" s="1"/>
  <c r="BU78" i="17" s="1"/>
  <c r="S79" i="17"/>
  <c r="P79" i="17"/>
  <c r="R79" i="17"/>
  <c r="AE79" i="17"/>
  <c r="AA79" i="17"/>
  <c r="O80" i="17"/>
  <c r="N80" i="17"/>
  <c r="T80" i="17" s="1"/>
  <c r="AG78" i="17"/>
  <c r="AU80" i="17"/>
  <c r="U79" i="17"/>
  <c r="Q79" i="17"/>
  <c r="AT81" i="17"/>
  <c r="BR81" i="17" s="1"/>
  <c r="L81" i="17"/>
  <c r="B81" i="17"/>
  <c r="A82" i="17"/>
  <c r="V81" i="17"/>
  <c r="F79" i="17"/>
  <c r="H79" i="17"/>
  <c r="I79" i="17"/>
  <c r="G79" i="17"/>
  <c r="K79" i="17"/>
  <c r="AB79" i="17"/>
  <c r="AC79" i="17"/>
  <c r="Z79" i="17"/>
  <c r="Y80" i="17"/>
  <c r="X80" i="17"/>
  <c r="AD80" i="17" s="1"/>
  <c r="AR76" i="17"/>
  <c r="AR75" i="17"/>
  <c r="CU77" i="17" l="1"/>
  <c r="BF82" i="17"/>
  <c r="AZ82" i="17"/>
  <c r="AL79" i="17"/>
  <c r="CJ79" i="17"/>
  <c r="CJ78" i="17"/>
  <c r="CK78" i="17" s="1"/>
  <c r="CD80" i="17"/>
  <c r="CE80" i="17" s="1"/>
  <c r="CF80" i="17" s="1"/>
  <c r="CG80" i="17" s="1"/>
  <c r="CH80" i="17" s="1"/>
  <c r="BX81" i="17"/>
  <c r="BY81" i="17" s="1"/>
  <c r="BS81" i="17"/>
  <c r="CA81" i="17"/>
  <c r="CB81" i="17" s="1"/>
  <c r="BT81" i="17"/>
  <c r="AH79" i="17"/>
  <c r="D81" i="17"/>
  <c r="J81" i="17" s="1"/>
  <c r="E81" i="17"/>
  <c r="AG79" i="17"/>
  <c r="AU81" i="17"/>
  <c r="AM79" i="17"/>
  <c r="AN79" i="17" s="1"/>
  <c r="BP79" i="17" s="1"/>
  <c r="BU79" i="17" s="1"/>
  <c r="N81" i="17"/>
  <c r="T81" i="17" s="1"/>
  <c r="O81" i="17"/>
  <c r="AI78" i="17"/>
  <c r="AK78" i="17"/>
  <c r="AJ77" i="17"/>
  <c r="AQ77" i="17"/>
  <c r="AW77" i="17"/>
  <c r="Y81" i="17"/>
  <c r="X81" i="17"/>
  <c r="AD81" i="17" s="1"/>
  <c r="U80" i="17"/>
  <c r="Q80" i="17"/>
  <c r="G80" i="17"/>
  <c r="K80" i="17"/>
  <c r="AA80" i="17"/>
  <c r="AE80" i="17"/>
  <c r="AC80" i="17"/>
  <c r="Z80" i="17"/>
  <c r="AB80" i="17"/>
  <c r="AT82" i="17"/>
  <c r="BR82" i="17" s="1"/>
  <c r="B82" i="17"/>
  <c r="V82" i="17"/>
  <c r="A83" i="17"/>
  <c r="L82" i="17"/>
  <c r="P80" i="17"/>
  <c r="R80" i="17"/>
  <c r="S80" i="17"/>
  <c r="H80" i="17"/>
  <c r="F80" i="17"/>
  <c r="I80" i="17"/>
  <c r="BF83" i="17" l="1"/>
  <c r="AZ83" i="17"/>
  <c r="AL80" i="17"/>
  <c r="CL78" i="17"/>
  <c r="CU78" i="17"/>
  <c r="CK79" i="17"/>
  <c r="CJ80" i="17"/>
  <c r="AX77" i="17"/>
  <c r="BG77" i="17"/>
  <c r="BH77" i="17" s="1"/>
  <c r="BI77" i="17" s="1"/>
  <c r="BK77" i="17" s="1"/>
  <c r="CD81" i="17"/>
  <c r="CE81" i="17" s="1"/>
  <c r="CF81" i="17" s="1"/>
  <c r="CG81" i="17" s="1"/>
  <c r="CH81" i="17" s="1"/>
  <c r="CA82" i="17"/>
  <c r="CB82" i="17" s="1"/>
  <c r="BT82" i="17"/>
  <c r="BX82" i="17"/>
  <c r="BY82" i="17" s="1"/>
  <c r="BS82" i="17"/>
  <c r="AG80" i="17"/>
  <c r="AQ78" i="17"/>
  <c r="AJ78" i="17"/>
  <c r="AW78" i="17"/>
  <c r="AM80" i="17"/>
  <c r="AN80" i="17" s="1"/>
  <c r="BP80" i="17" s="1"/>
  <c r="BU80" i="17" s="1"/>
  <c r="E82" i="17"/>
  <c r="D82" i="17"/>
  <c r="J82" i="17" s="1"/>
  <c r="AT83" i="17"/>
  <c r="BR83" i="17" s="1"/>
  <c r="L83" i="17"/>
  <c r="A84" i="17"/>
  <c r="B83" i="17"/>
  <c r="V83" i="17"/>
  <c r="Q81" i="17"/>
  <c r="U81" i="17"/>
  <c r="N82" i="17"/>
  <c r="T82" i="17" s="1"/>
  <c r="O82" i="17"/>
  <c r="P81" i="17"/>
  <c r="R81" i="17"/>
  <c r="S81" i="17"/>
  <c r="X82" i="17"/>
  <c r="AD82" i="17" s="1"/>
  <c r="Y82" i="17"/>
  <c r="AU82" i="17"/>
  <c r="AA81" i="17"/>
  <c r="AE81" i="17"/>
  <c r="Z81" i="17"/>
  <c r="AB81" i="17"/>
  <c r="AC81" i="17"/>
  <c r="AI79" i="17"/>
  <c r="AK79" i="17"/>
  <c r="AH80" i="17"/>
  <c r="AR77" i="17"/>
  <c r="H81" i="17"/>
  <c r="I81" i="17"/>
  <c r="F81" i="17"/>
  <c r="K81" i="17"/>
  <c r="G81" i="17"/>
  <c r="AL81" i="17" l="1"/>
  <c r="CK80" i="17"/>
  <c r="CL79" i="17"/>
  <c r="CU79" i="17"/>
  <c r="BF84" i="17"/>
  <c r="AZ84" i="17"/>
  <c r="AI80" i="17"/>
  <c r="AQ80" i="17" s="1"/>
  <c r="CD82" i="17"/>
  <c r="CE82" i="17" s="1"/>
  <c r="CF82" i="17" s="1"/>
  <c r="CG82" i="17" s="1"/>
  <c r="CH82" i="17" s="1"/>
  <c r="CA83" i="17"/>
  <c r="CB83" i="17" s="1"/>
  <c r="BT83" i="17"/>
  <c r="BS83" i="17"/>
  <c r="BX83" i="17"/>
  <c r="BY83" i="17" s="1"/>
  <c r="AX78" i="17"/>
  <c r="BD78" i="17"/>
  <c r="BA78" i="17"/>
  <c r="BB78" i="17" s="1"/>
  <c r="BG78" i="17"/>
  <c r="BH78" i="17" s="1"/>
  <c r="BI78" i="17" s="1"/>
  <c r="BK78" i="17" s="1"/>
  <c r="AM81" i="17"/>
  <c r="AN81" i="17" s="1"/>
  <c r="BP81" i="17" s="1"/>
  <c r="BU81" i="17" s="1"/>
  <c r="AH81" i="17"/>
  <c r="AJ80" i="17"/>
  <c r="AQ79" i="17"/>
  <c r="AJ79" i="17"/>
  <c r="AW79" i="17"/>
  <c r="O83" i="17"/>
  <c r="N83" i="17"/>
  <c r="T83" i="17" s="1"/>
  <c r="AU83" i="17"/>
  <c r="S82" i="17"/>
  <c r="P82" i="17"/>
  <c r="R82" i="17"/>
  <c r="U82" i="17"/>
  <c r="Q82" i="17"/>
  <c r="K82" i="17"/>
  <c r="G82" i="17"/>
  <c r="I82" i="17"/>
  <c r="F82" i="17"/>
  <c r="H82" i="17"/>
  <c r="AG81" i="17"/>
  <c r="Y83" i="17"/>
  <c r="X83" i="17"/>
  <c r="AD83" i="17" s="1"/>
  <c r="AR78" i="17"/>
  <c r="Z82" i="17"/>
  <c r="AC82" i="17"/>
  <c r="AB82" i="17"/>
  <c r="E83" i="17"/>
  <c r="D83" i="17"/>
  <c r="J83" i="17" s="1"/>
  <c r="AK80" i="17"/>
  <c r="AA82" i="17"/>
  <c r="AE82" i="17"/>
  <c r="AT84" i="17"/>
  <c r="BR84" i="17" s="1"/>
  <c r="V84" i="17"/>
  <c r="A85" i="17"/>
  <c r="L84" i="17"/>
  <c r="B84" i="17"/>
  <c r="AL82" i="17" l="1"/>
  <c r="AW80" i="17"/>
  <c r="BA80" i="17" s="1"/>
  <c r="BB80" i="17" s="1"/>
  <c r="CD83" i="17"/>
  <c r="CE83" i="17" s="1"/>
  <c r="CF83" i="17" s="1"/>
  <c r="CG83" i="17" s="1"/>
  <c r="CH83" i="17" s="1"/>
  <c r="BF85" i="17"/>
  <c r="AZ85" i="17"/>
  <c r="CL80" i="17"/>
  <c r="CU80" i="17"/>
  <c r="CJ82" i="17"/>
  <c r="CJ81" i="17"/>
  <c r="CK81" i="17" s="1"/>
  <c r="AM82" i="17"/>
  <c r="AN82" i="17" s="1"/>
  <c r="BP82" i="17" s="1"/>
  <c r="BU82" i="17" s="1"/>
  <c r="AX79" i="17"/>
  <c r="BA79" i="17"/>
  <c r="BB79" i="17" s="1"/>
  <c r="BD79" i="17"/>
  <c r="BG79" i="17"/>
  <c r="BH79" i="17" s="1"/>
  <c r="BI79" i="17" s="1"/>
  <c r="BK79" i="17" s="1"/>
  <c r="CA84" i="17"/>
  <c r="CB84" i="17" s="1"/>
  <c r="BX84" i="17"/>
  <c r="BY84" i="17" s="1"/>
  <c r="BT84" i="17"/>
  <c r="BS84" i="17"/>
  <c r="K83" i="17"/>
  <c r="G83" i="17"/>
  <c r="AL83" i="17" s="1"/>
  <c r="I83" i="17"/>
  <c r="H83" i="17"/>
  <c r="F83" i="17"/>
  <c r="D84" i="17"/>
  <c r="J84" i="17" s="1"/>
  <c r="E84" i="17"/>
  <c r="U83" i="17"/>
  <c r="Q83" i="17"/>
  <c r="N84" i="17"/>
  <c r="T84" i="17" s="1"/>
  <c r="O84" i="17"/>
  <c r="S83" i="17"/>
  <c r="R83" i="17"/>
  <c r="P83" i="17"/>
  <c r="AT85" i="17"/>
  <c r="BR85" i="17" s="1"/>
  <c r="V85" i="17"/>
  <c r="A86" i="17"/>
  <c r="BF86" i="17" s="1"/>
  <c r="B85" i="17"/>
  <c r="L85" i="17"/>
  <c r="X84" i="17"/>
  <c r="AD84" i="17" s="1"/>
  <c r="Y84" i="17"/>
  <c r="AR80" i="17"/>
  <c r="AH82" i="17"/>
  <c r="AU84" i="17"/>
  <c r="AR79" i="17"/>
  <c r="AE83" i="17"/>
  <c r="AA83" i="17"/>
  <c r="AG82" i="17"/>
  <c r="AB83" i="17"/>
  <c r="AC83" i="17"/>
  <c r="Z83" i="17"/>
  <c r="AK81" i="17"/>
  <c r="AI81" i="17"/>
  <c r="BD80" i="17" l="1"/>
  <c r="AX80" i="17"/>
  <c r="CK82" i="17"/>
  <c r="CL82" i="17" s="1"/>
  <c r="BG80" i="17"/>
  <c r="BH80" i="17" s="1"/>
  <c r="BI80" i="17" s="1"/>
  <c r="BK80" i="17" s="1"/>
  <c r="CJ83" i="17"/>
  <c r="CL81" i="17"/>
  <c r="CU81" i="17"/>
  <c r="CD84" i="17"/>
  <c r="CE84" i="17" s="1"/>
  <c r="CF84" i="17" s="1"/>
  <c r="CG84" i="17" s="1"/>
  <c r="CH84" i="17" s="1"/>
  <c r="AG83" i="17"/>
  <c r="BX85" i="17"/>
  <c r="BY85" i="17" s="1"/>
  <c r="CA85" i="17"/>
  <c r="CB85" i="17" s="1"/>
  <c r="BT85" i="17"/>
  <c r="BS85" i="17"/>
  <c r="D85" i="17"/>
  <c r="J85" i="17" s="1"/>
  <c r="E85" i="17"/>
  <c r="AT86" i="17"/>
  <c r="BR86" i="17" s="1"/>
  <c r="V86" i="17"/>
  <c r="B86" i="17"/>
  <c r="A87" i="17"/>
  <c r="L86" i="17"/>
  <c r="X85" i="17"/>
  <c r="AD85" i="17" s="1"/>
  <c r="Y85" i="17"/>
  <c r="AE84" i="17"/>
  <c r="AA84" i="17"/>
  <c r="Q84" i="17"/>
  <c r="U84" i="17"/>
  <c r="O85" i="17"/>
  <c r="N85" i="17"/>
  <c r="T85" i="17" s="1"/>
  <c r="H84" i="17"/>
  <c r="I84" i="17"/>
  <c r="F84" i="17"/>
  <c r="AQ81" i="17"/>
  <c r="AJ81" i="17"/>
  <c r="AW81" i="17"/>
  <c r="G84" i="17"/>
  <c r="K84" i="17"/>
  <c r="AU85" i="17"/>
  <c r="AH83" i="17"/>
  <c r="AM83" i="17"/>
  <c r="AN83" i="17" s="1"/>
  <c r="BP83" i="17" s="1"/>
  <c r="BU83" i="17" s="1"/>
  <c r="AI82" i="17"/>
  <c r="AK82" i="17"/>
  <c r="AC84" i="17"/>
  <c r="Z84" i="17"/>
  <c r="AB84" i="17"/>
  <c r="P84" i="17"/>
  <c r="S84" i="17"/>
  <c r="R84" i="17"/>
  <c r="AL84" i="17" l="1"/>
  <c r="CD85" i="17"/>
  <c r="CE85" i="17" s="1"/>
  <c r="CF85" i="17" s="1"/>
  <c r="CG85" i="17" s="1"/>
  <c r="CH85" i="17" s="1"/>
  <c r="CU82" i="17"/>
  <c r="CK83" i="17"/>
  <c r="CL83" i="17" s="1"/>
  <c r="CJ84" i="17"/>
  <c r="AZ87" i="17"/>
  <c r="BF87" i="17"/>
  <c r="AI83" i="17"/>
  <c r="AW83" i="17" s="1"/>
  <c r="BX86" i="17"/>
  <c r="BY86" i="17" s="1"/>
  <c r="CA86" i="17"/>
  <c r="CB86" i="17" s="1"/>
  <c r="BT86" i="17"/>
  <c r="BS86" i="17"/>
  <c r="AX81" i="17"/>
  <c r="BA81" i="17"/>
  <c r="BB81" i="17" s="1"/>
  <c r="BD81" i="17"/>
  <c r="BG81" i="17"/>
  <c r="BH81" i="17" s="1"/>
  <c r="BI81" i="17" s="1"/>
  <c r="BK81" i="17" s="1"/>
  <c r="AM84" i="17"/>
  <c r="AN84" i="17" s="1"/>
  <c r="BP84" i="17" s="1"/>
  <c r="BU84" i="17" s="1"/>
  <c r="AR81" i="17"/>
  <c r="AQ82" i="17"/>
  <c r="AJ82" i="17"/>
  <c r="AW82" i="17"/>
  <c r="D86" i="17"/>
  <c r="J86" i="17" s="1"/>
  <c r="E86" i="17"/>
  <c r="P85" i="17"/>
  <c r="R85" i="17"/>
  <c r="S85" i="17"/>
  <c r="X86" i="17"/>
  <c r="AD86" i="17" s="1"/>
  <c r="Y86" i="17"/>
  <c r="Z85" i="17"/>
  <c r="AC85" i="17"/>
  <c r="AB85" i="17"/>
  <c r="AA85" i="17"/>
  <c r="AE85" i="17"/>
  <c r="O86" i="17"/>
  <c r="N86" i="17"/>
  <c r="T86" i="17" s="1"/>
  <c r="AT87" i="17"/>
  <c r="BR87" i="17" s="1"/>
  <c r="B87" i="17"/>
  <c r="L87" i="17"/>
  <c r="V87" i="17"/>
  <c r="A88" i="17"/>
  <c r="U85" i="17"/>
  <c r="Q85" i="17"/>
  <c r="AU86" i="17"/>
  <c r="F85" i="17"/>
  <c r="I85" i="17"/>
  <c r="H85" i="17"/>
  <c r="AG84" i="17"/>
  <c r="K85" i="17"/>
  <c r="G85" i="17"/>
  <c r="AH84" i="17"/>
  <c r="AK83" i="17"/>
  <c r="CU83" i="17" l="1"/>
  <c r="CJ85" i="17"/>
  <c r="AQ83" i="17"/>
  <c r="CK84" i="17"/>
  <c r="CL84" i="17" s="1"/>
  <c r="AJ83" i="17"/>
  <c r="BF88" i="17"/>
  <c r="AZ88" i="17"/>
  <c r="AL85" i="17"/>
  <c r="CD86" i="17"/>
  <c r="CE86" i="17" s="1"/>
  <c r="CF86" i="17" s="1"/>
  <c r="CG86" i="17" s="1"/>
  <c r="CH86" i="17" s="1"/>
  <c r="CA87" i="17"/>
  <c r="CB87" i="17" s="1"/>
  <c r="BX87" i="17"/>
  <c r="BY87" i="17" s="1"/>
  <c r="BT87" i="17"/>
  <c r="BS87" i="17"/>
  <c r="AX83" i="17"/>
  <c r="BA83" i="17"/>
  <c r="BB83" i="17" s="1"/>
  <c r="BD83" i="17"/>
  <c r="BG83" i="17"/>
  <c r="BH83" i="17" s="1"/>
  <c r="AX82" i="17"/>
  <c r="BD82" i="17"/>
  <c r="BG82" i="17"/>
  <c r="BH82" i="17" s="1"/>
  <c r="BI82" i="17" s="1"/>
  <c r="BK82" i="17" s="1"/>
  <c r="BA82" i="17"/>
  <c r="BB82" i="17" s="1"/>
  <c r="S86" i="17"/>
  <c r="R86" i="17"/>
  <c r="P86" i="17"/>
  <c r="AM85" i="17"/>
  <c r="AN85" i="17" s="1"/>
  <c r="BP85" i="17" s="1"/>
  <c r="BU85" i="17" s="1"/>
  <c r="K86" i="17"/>
  <c r="G86" i="17"/>
  <c r="U86" i="17"/>
  <c r="Q86" i="17"/>
  <c r="AT88" i="17"/>
  <c r="BR88" i="17" s="1"/>
  <c r="L88" i="17"/>
  <c r="A89" i="17"/>
  <c r="V88" i="17"/>
  <c r="B88" i="17"/>
  <c r="AG85" i="17"/>
  <c r="N87" i="17"/>
  <c r="T87" i="17" s="1"/>
  <c r="O87" i="17"/>
  <c r="D87" i="17"/>
  <c r="J87" i="17" s="1"/>
  <c r="E87" i="17"/>
  <c r="AU87" i="17"/>
  <c r="AB86" i="17"/>
  <c r="AC86" i="17"/>
  <c r="Z86" i="17"/>
  <c r="I86" i="17"/>
  <c r="F86" i="17"/>
  <c r="H86" i="17"/>
  <c r="Y87" i="17"/>
  <c r="X87" i="17"/>
  <c r="AD87" i="17" s="1"/>
  <c r="AI84" i="17"/>
  <c r="AK84" i="17"/>
  <c r="AH85" i="17"/>
  <c r="AR82" i="17"/>
  <c r="AR83" i="17"/>
  <c r="AA86" i="17"/>
  <c r="AE86" i="17"/>
  <c r="CU84" i="17" l="1"/>
  <c r="CK85" i="17"/>
  <c r="CL85" i="17" s="1"/>
  <c r="CD87" i="17"/>
  <c r="CE87" i="17" s="1"/>
  <c r="CF87" i="17" s="1"/>
  <c r="CG87" i="17" s="1"/>
  <c r="CH87" i="17" s="1"/>
  <c r="BI83" i="17"/>
  <c r="BK83" i="17" s="1"/>
  <c r="CJ86" i="17"/>
  <c r="AL86" i="17"/>
  <c r="BF89" i="17"/>
  <c r="AZ89" i="17"/>
  <c r="BX88" i="17"/>
  <c r="BY88" i="17" s="1"/>
  <c r="BT88" i="17"/>
  <c r="BS88" i="17"/>
  <c r="CA88" i="17"/>
  <c r="CB88" i="17" s="1"/>
  <c r="AH86" i="17"/>
  <c r="AU88" i="17"/>
  <c r="AB87" i="17"/>
  <c r="AC87" i="17"/>
  <c r="Z87" i="17"/>
  <c r="N88" i="17"/>
  <c r="T88" i="17" s="1"/>
  <c r="O88" i="17"/>
  <c r="I87" i="17"/>
  <c r="H87" i="17"/>
  <c r="F87" i="17"/>
  <c r="AJ84" i="17"/>
  <c r="AQ84" i="17"/>
  <c r="AW84" i="17"/>
  <c r="AG86" i="17"/>
  <c r="R87" i="17"/>
  <c r="S87" i="17"/>
  <c r="P87" i="17"/>
  <c r="Q87" i="17"/>
  <c r="U87" i="17"/>
  <c r="G87" i="17"/>
  <c r="K87" i="17"/>
  <c r="AM86" i="17"/>
  <c r="AN86" i="17" s="1"/>
  <c r="BP86" i="17" s="1"/>
  <c r="BU86" i="17" s="1"/>
  <c r="AK85" i="17"/>
  <c r="AI85" i="17"/>
  <c r="E88" i="17"/>
  <c r="D88" i="17"/>
  <c r="J88" i="17" s="1"/>
  <c r="AE87" i="17"/>
  <c r="AA87" i="17"/>
  <c r="X88" i="17"/>
  <c r="AD88" i="17" s="1"/>
  <c r="Y88" i="17"/>
  <c r="AT89" i="17"/>
  <c r="BR89" i="17" s="1"/>
  <c r="V89" i="17"/>
  <c r="B89" i="17"/>
  <c r="L89" i="17"/>
  <c r="A90" i="17"/>
  <c r="CU85" i="17" l="1"/>
  <c r="CK86" i="17"/>
  <c r="CL86" i="17" s="1"/>
  <c r="CJ87" i="17"/>
  <c r="BF90" i="17"/>
  <c r="AZ90" i="17"/>
  <c r="AL87" i="17"/>
  <c r="BS89" i="17"/>
  <c r="BX89" i="17"/>
  <c r="BY89" i="17" s="1"/>
  <c r="BT89" i="17"/>
  <c r="CA89" i="17"/>
  <c r="CB89" i="17" s="1"/>
  <c r="AX84" i="17"/>
  <c r="BG84" i="17"/>
  <c r="BH84" i="17" s="1"/>
  <c r="BI84" i="17" s="1"/>
  <c r="BK84" i="17" s="1"/>
  <c r="BD84" i="17"/>
  <c r="BA84" i="17"/>
  <c r="BB84" i="17" s="1"/>
  <c r="AM87" i="17"/>
  <c r="AN87" i="17" s="1"/>
  <c r="BP87" i="17" s="1"/>
  <c r="BU87" i="17" s="1"/>
  <c r="CD88" i="17"/>
  <c r="CE88" i="17" s="1"/>
  <c r="CF88" i="17" s="1"/>
  <c r="CG88" i="17" s="1"/>
  <c r="CH88" i="17" s="1"/>
  <c r="AG87" i="17"/>
  <c r="AE88" i="17"/>
  <c r="AA88" i="17"/>
  <c r="AC88" i="17"/>
  <c r="AB88" i="17"/>
  <c r="Z88" i="17"/>
  <c r="R88" i="17"/>
  <c r="S88" i="17"/>
  <c r="P88" i="17"/>
  <c r="K88" i="17"/>
  <c r="G88" i="17"/>
  <c r="Q88" i="17"/>
  <c r="U88" i="17"/>
  <c r="AT90" i="17"/>
  <c r="BR90" i="17" s="1"/>
  <c r="L90" i="17"/>
  <c r="V90" i="17"/>
  <c r="B90" i="17"/>
  <c r="A91" i="17"/>
  <c r="F88" i="17"/>
  <c r="H88" i="17"/>
  <c r="I88" i="17"/>
  <c r="N89" i="17"/>
  <c r="T89" i="17" s="1"/>
  <c r="O89" i="17"/>
  <c r="AJ85" i="17"/>
  <c r="AQ85" i="17"/>
  <c r="AW85" i="17"/>
  <c r="AK86" i="17"/>
  <c r="AI86" i="17"/>
  <c r="AH87" i="17"/>
  <c r="E89" i="17"/>
  <c r="D89" i="17"/>
  <c r="J89" i="17" s="1"/>
  <c r="Y89" i="17"/>
  <c r="X89" i="17"/>
  <c r="AD89" i="17" s="1"/>
  <c r="AR84" i="17"/>
  <c r="AU89" i="17"/>
  <c r="CK87" i="17" l="1"/>
  <c r="CU87" i="17" s="1"/>
  <c r="CU86" i="17"/>
  <c r="CL87" i="17"/>
  <c r="AL88" i="17"/>
  <c r="BF91" i="17"/>
  <c r="AZ91" i="17"/>
  <c r="CJ88" i="17"/>
  <c r="CD89" i="17"/>
  <c r="CE89" i="17" s="1"/>
  <c r="CF89" i="17" s="1"/>
  <c r="CG89" i="17" s="1"/>
  <c r="CH89" i="17" s="1"/>
  <c r="AX85" i="17"/>
  <c r="BG85" i="17"/>
  <c r="BH85" i="17" s="1"/>
  <c r="BI85" i="17" s="1"/>
  <c r="BK85" i="17" s="1"/>
  <c r="BD85" i="17"/>
  <c r="BA85" i="17"/>
  <c r="BB85" i="17" s="1"/>
  <c r="BS90" i="17"/>
  <c r="BX90" i="17"/>
  <c r="BY90" i="17" s="1"/>
  <c r="BT90" i="17"/>
  <c r="CA90" i="17"/>
  <c r="CB90" i="17" s="1"/>
  <c r="AJ86" i="17"/>
  <c r="AQ86" i="17"/>
  <c r="AW86" i="17"/>
  <c r="O90" i="17"/>
  <c r="N90" i="17"/>
  <c r="T90" i="17" s="1"/>
  <c r="AH88" i="17"/>
  <c r="P89" i="17"/>
  <c r="R89" i="17"/>
  <c r="S89" i="17"/>
  <c r="I89" i="17"/>
  <c r="F89" i="17"/>
  <c r="H89" i="17"/>
  <c r="AT91" i="17"/>
  <c r="BR91" i="17" s="1"/>
  <c r="V91" i="17"/>
  <c r="L91" i="17"/>
  <c r="B91" i="17"/>
  <c r="A92" i="17"/>
  <c r="E90" i="17"/>
  <c r="D90" i="17"/>
  <c r="J90" i="17" s="1"/>
  <c r="Y90" i="17"/>
  <c r="X90" i="17"/>
  <c r="AD90" i="17" s="1"/>
  <c r="AR85" i="17"/>
  <c r="AU90" i="17"/>
  <c r="AE89" i="17"/>
  <c r="AA89" i="17"/>
  <c r="AG88" i="17"/>
  <c r="AK88" i="17" s="1"/>
  <c r="AC89" i="17"/>
  <c r="AB89" i="17"/>
  <c r="Z89" i="17"/>
  <c r="Q89" i="17"/>
  <c r="U89" i="17"/>
  <c r="G89" i="17"/>
  <c r="K89" i="17"/>
  <c r="AM88" i="17"/>
  <c r="AN88" i="17" s="1"/>
  <c r="BP88" i="17" s="1"/>
  <c r="BU88" i="17" s="1"/>
  <c r="AI87" i="17"/>
  <c r="AK87" i="17"/>
  <c r="AL89" i="17" l="1"/>
  <c r="CK88" i="17"/>
  <c r="CL88" i="17" s="1"/>
  <c r="BF92" i="17"/>
  <c r="AZ92" i="17"/>
  <c r="CJ89" i="17"/>
  <c r="CD90" i="17"/>
  <c r="CE90" i="17" s="1"/>
  <c r="CF90" i="17" s="1"/>
  <c r="CG90" i="17" s="1"/>
  <c r="CH90" i="17" s="1"/>
  <c r="BS91" i="17"/>
  <c r="CA91" i="17"/>
  <c r="CB91" i="17" s="1"/>
  <c r="BX91" i="17"/>
  <c r="BY91" i="17" s="1"/>
  <c r="BT91" i="17"/>
  <c r="AX86" i="17"/>
  <c r="BG86" i="17"/>
  <c r="BH86" i="17" s="1"/>
  <c r="BI86" i="17" s="1"/>
  <c r="BK86" i="17" s="1"/>
  <c r="AB90" i="17"/>
  <c r="Z90" i="17"/>
  <c r="AC90" i="17"/>
  <c r="G90" i="17"/>
  <c r="K90" i="17"/>
  <c r="AJ87" i="17"/>
  <c r="AQ87" i="17"/>
  <c r="AW87" i="17"/>
  <c r="AT92" i="17"/>
  <c r="BR92" i="17" s="1"/>
  <c r="A93" i="17"/>
  <c r="L92" i="17"/>
  <c r="B92" i="17"/>
  <c r="V92" i="17"/>
  <c r="D91" i="17"/>
  <c r="J91" i="17" s="1"/>
  <c r="E91" i="17"/>
  <c r="U90" i="17"/>
  <c r="Q90" i="17"/>
  <c r="S90" i="17"/>
  <c r="P90" i="17"/>
  <c r="R90" i="17"/>
  <c r="AR86" i="17"/>
  <c r="AH89" i="17"/>
  <c r="F90" i="17"/>
  <c r="I90" i="17"/>
  <c r="H90" i="17"/>
  <c r="AG89" i="17"/>
  <c r="AI88" i="17"/>
  <c r="N91" i="17"/>
  <c r="T91" i="17" s="1"/>
  <c r="O91" i="17"/>
  <c r="AM89" i="17"/>
  <c r="AN89" i="17" s="1"/>
  <c r="BP89" i="17" s="1"/>
  <c r="BU89" i="17" s="1"/>
  <c r="Y91" i="17"/>
  <c r="X91" i="17"/>
  <c r="AD91" i="17" s="1"/>
  <c r="AU91" i="17"/>
  <c r="AA90" i="17"/>
  <c r="AE90" i="17"/>
  <c r="CU88" i="17" l="1"/>
  <c r="CK89" i="17"/>
  <c r="CU89" i="17" s="1"/>
  <c r="AL90" i="17"/>
  <c r="CL89" i="17"/>
  <c r="AZ93" i="17"/>
  <c r="BF93" i="17"/>
  <c r="CJ90" i="17"/>
  <c r="BT92" i="17"/>
  <c r="CA92" i="17"/>
  <c r="CB92" i="17" s="1"/>
  <c r="BS92" i="17"/>
  <c r="BX92" i="17"/>
  <c r="BY92" i="17" s="1"/>
  <c r="AX87" i="17"/>
  <c r="BD87" i="17"/>
  <c r="BA87" i="17"/>
  <c r="BB87" i="17" s="1"/>
  <c r="BG87" i="17"/>
  <c r="BH87" i="17" s="1"/>
  <c r="BI87" i="17" s="1"/>
  <c r="BK87" i="17" s="1"/>
  <c r="CD91" i="17"/>
  <c r="CE91" i="17" s="1"/>
  <c r="CF91" i="17" s="1"/>
  <c r="CG91" i="17" s="1"/>
  <c r="CH91" i="17" s="1"/>
  <c r="P91" i="17"/>
  <c r="S91" i="17"/>
  <c r="R91" i="17"/>
  <c r="Q91" i="17"/>
  <c r="U91" i="17"/>
  <c r="AR87" i="17"/>
  <c r="AH90" i="17"/>
  <c r="AT93" i="17"/>
  <c r="BR93" i="17" s="1"/>
  <c r="V93" i="17"/>
  <c r="L93" i="17"/>
  <c r="A94" i="17"/>
  <c r="B93" i="17"/>
  <c r="AQ88" i="17"/>
  <c r="AJ88" i="17"/>
  <c r="AW88" i="17"/>
  <c r="AI89" i="17"/>
  <c r="AK89" i="17"/>
  <c r="I91" i="17"/>
  <c r="F91" i="17"/>
  <c r="H91" i="17"/>
  <c r="AM90" i="17"/>
  <c r="AN90" i="17" s="1"/>
  <c r="BP90" i="17" s="1"/>
  <c r="BU90" i="17" s="1"/>
  <c r="AB91" i="17"/>
  <c r="Z91" i="17"/>
  <c r="AC91" i="17"/>
  <c r="D92" i="17"/>
  <c r="J92" i="17" s="1"/>
  <c r="E92" i="17"/>
  <c r="AU92" i="17"/>
  <c r="AG90" i="17"/>
  <c r="G91" i="17"/>
  <c r="K91" i="17"/>
  <c r="AE91" i="17"/>
  <c r="AA91" i="17"/>
  <c r="X92" i="17"/>
  <c r="AD92" i="17" s="1"/>
  <c r="Y92" i="17"/>
  <c r="O92" i="17"/>
  <c r="N92" i="17"/>
  <c r="T92" i="17" s="1"/>
  <c r="BF94" i="17" l="1"/>
  <c r="AZ94" i="17"/>
  <c r="CK90" i="17"/>
  <c r="AL91" i="17"/>
  <c r="CD92" i="17"/>
  <c r="CE92" i="17" s="1"/>
  <c r="CF92" i="17" s="1"/>
  <c r="CG92" i="17" s="1"/>
  <c r="CH92" i="17" s="1"/>
  <c r="CA93" i="17"/>
  <c r="CB93" i="17" s="1"/>
  <c r="BT93" i="17"/>
  <c r="BX93" i="17"/>
  <c r="BY93" i="17" s="1"/>
  <c r="BS93" i="17"/>
  <c r="AX88" i="17"/>
  <c r="BD88" i="17"/>
  <c r="BG88" i="17"/>
  <c r="BH88" i="17" s="1"/>
  <c r="BI88" i="17" s="1"/>
  <c r="BK88" i="17" s="1"/>
  <c r="BA88" i="17"/>
  <c r="BB88" i="17" s="1"/>
  <c r="AG91" i="17"/>
  <c r="Y93" i="17"/>
  <c r="X93" i="17"/>
  <c r="AD93" i="17" s="1"/>
  <c r="G92" i="17"/>
  <c r="K92" i="17"/>
  <c r="AH91" i="17"/>
  <c r="AK90" i="17"/>
  <c r="AI90" i="17"/>
  <c r="P92" i="17"/>
  <c r="R92" i="17"/>
  <c r="S92" i="17"/>
  <c r="AQ89" i="17"/>
  <c r="AJ89" i="17"/>
  <c r="AW89" i="17"/>
  <c r="AC92" i="17"/>
  <c r="Z92" i="17"/>
  <c r="AB92" i="17"/>
  <c r="AE92" i="17"/>
  <c r="AA92" i="17"/>
  <c r="AR88" i="17"/>
  <c r="AT94" i="17"/>
  <c r="BR94" i="17" s="1"/>
  <c r="B94" i="17"/>
  <c r="L94" i="17"/>
  <c r="V94" i="17"/>
  <c r="A95" i="17"/>
  <c r="BF95" i="17" s="1"/>
  <c r="AU93" i="17"/>
  <c r="Q92" i="17"/>
  <c r="U92" i="17"/>
  <c r="I92" i="17"/>
  <c r="F92" i="17"/>
  <c r="H92" i="17"/>
  <c r="E93" i="17"/>
  <c r="D93" i="17"/>
  <c r="J93" i="17" s="1"/>
  <c r="AM91" i="17"/>
  <c r="AN91" i="17" s="1"/>
  <c r="BP91" i="17" s="1"/>
  <c r="BU91" i="17" s="1"/>
  <c r="N93" i="17"/>
  <c r="T93" i="17" s="1"/>
  <c r="O93" i="17"/>
  <c r="AL92" i="17" l="1"/>
  <c r="CL90" i="17"/>
  <c r="CU90" i="17"/>
  <c r="CD93" i="17"/>
  <c r="CE93" i="17" s="1"/>
  <c r="CF93" i="17" s="1"/>
  <c r="CG93" i="17" s="1"/>
  <c r="CH93" i="17" s="1"/>
  <c r="CJ92" i="17"/>
  <c r="CK92" i="17" s="1"/>
  <c r="CJ91" i="17"/>
  <c r="CK91" i="17" s="1"/>
  <c r="AK91" i="17"/>
  <c r="AX89" i="17"/>
  <c r="BD89" i="17"/>
  <c r="BA89" i="17"/>
  <c r="BB89" i="17" s="1"/>
  <c r="BG89" i="17"/>
  <c r="BH89" i="17" s="1"/>
  <c r="BI89" i="17" s="1"/>
  <c r="BK89" i="17" s="1"/>
  <c r="CA94" i="17"/>
  <c r="CB94" i="17" s="1"/>
  <c r="BX94" i="17"/>
  <c r="BY94" i="17" s="1"/>
  <c r="BT94" i="17"/>
  <c r="BS94" i="17"/>
  <c r="AI91" i="17"/>
  <c r="P93" i="17"/>
  <c r="R93" i="17"/>
  <c r="S93" i="17"/>
  <c r="AG92" i="17"/>
  <c r="K93" i="17"/>
  <c r="G93" i="17"/>
  <c r="AT95" i="17"/>
  <c r="BR95" i="17" s="1"/>
  <c r="V95" i="17"/>
  <c r="A96" i="17"/>
  <c r="L95" i="17"/>
  <c r="B95" i="17"/>
  <c r="O94" i="17"/>
  <c r="N94" i="17"/>
  <c r="T94" i="17" s="1"/>
  <c r="AE93" i="17"/>
  <c r="AA93" i="17"/>
  <c r="U93" i="17"/>
  <c r="Q93" i="17"/>
  <c r="AQ90" i="17"/>
  <c r="AJ90" i="17"/>
  <c r="AW90" i="17"/>
  <c r="H93" i="17"/>
  <c r="I93" i="17"/>
  <c r="F93" i="17"/>
  <c r="Y94" i="17"/>
  <c r="X94" i="17"/>
  <c r="AD94" i="17" s="1"/>
  <c r="AH92" i="17"/>
  <c r="AM92" i="17"/>
  <c r="AN92" i="17" s="1"/>
  <c r="BP92" i="17" s="1"/>
  <c r="BU92" i="17" s="1"/>
  <c r="D94" i="17"/>
  <c r="J94" i="17" s="1"/>
  <c r="E94" i="17"/>
  <c r="AU94" i="17"/>
  <c r="AR89" i="17"/>
  <c r="AC93" i="17"/>
  <c r="AB93" i="17"/>
  <c r="Z93" i="17"/>
  <c r="CJ93" i="17" l="1"/>
  <c r="CD94" i="17"/>
  <c r="CE94" i="17" s="1"/>
  <c r="CF94" i="17" s="1"/>
  <c r="CG94" i="17" s="1"/>
  <c r="CH94" i="17" s="1"/>
  <c r="CL91" i="17"/>
  <c r="CU91" i="17"/>
  <c r="AL93" i="17"/>
  <c r="BF96" i="17"/>
  <c r="AZ96" i="17"/>
  <c r="CL92" i="17"/>
  <c r="CU92" i="17"/>
  <c r="CA95" i="17"/>
  <c r="CB95" i="17" s="1"/>
  <c r="BX95" i="17"/>
  <c r="BY95" i="17" s="1"/>
  <c r="BT95" i="17"/>
  <c r="BS95" i="17"/>
  <c r="AX90" i="17"/>
  <c r="BD90" i="17"/>
  <c r="BG90" i="17"/>
  <c r="BH90" i="17" s="1"/>
  <c r="BI90" i="17" s="1"/>
  <c r="BK90" i="17" s="1"/>
  <c r="BA90" i="17"/>
  <c r="BB90" i="17" s="1"/>
  <c r="AR90" i="17"/>
  <c r="I94" i="17"/>
  <c r="F94" i="17"/>
  <c r="H94" i="17"/>
  <c r="G94" i="17"/>
  <c r="K94" i="17"/>
  <c r="AT96" i="17"/>
  <c r="BR96" i="17" s="1"/>
  <c r="L96" i="17"/>
  <c r="V96" i="17"/>
  <c r="A97" i="17"/>
  <c r="B96" i="17"/>
  <c r="X95" i="17"/>
  <c r="AD95" i="17" s="1"/>
  <c r="Y95" i="17"/>
  <c r="AU95" i="17"/>
  <c r="AM93" i="17"/>
  <c r="AN93" i="17" s="1"/>
  <c r="BP93" i="17" s="1"/>
  <c r="BU93" i="17" s="1"/>
  <c r="AE94" i="17"/>
  <c r="AA94" i="17"/>
  <c r="AG93" i="17"/>
  <c r="AH93" i="17"/>
  <c r="AC94" i="17"/>
  <c r="Z94" i="17"/>
  <c r="AB94" i="17"/>
  <c r="AI92" i="17"/>
  <c r="AK92" i="17"/>
  <c r="Q94" i="17"/>
  <c r="U94" i="17"/>
  <c r="S94" i="17"/>
  <c r="P94" i="17"/>
  <c r="R94" i="17"/>
  <c r="E95" i="17"/>
  <c r="D95" i="17"/>
  <c r="J95" i="17" s="1"/>
  <c r="O95" i="17"/>
  <c r="N95" i="17"/>
  <c r="T95" i="17" s="1"/>
  <c r="AJ91" i="17"/>
  <c r="AQ91" i="17"/>
  <c r="AW91" i="17"/>
  <c r="CK93" i="17" l="1"/>
  <c r="CL93" i="17" s="1"/>
  <c r="CJ94" i="17"/>
  <c r="AL94" i="17"/>
  <c r="AZ97" i="17"/>
  <c r="BF97" i="17"/>
  <c r="CA96" i="17"/>
  <c r="CB96" i="17" s="1"/>
  <c r="BX96" i="17"/>
  <c r="BY96" i="17" s="1"/>
  <c r="BT96" i="17"/>
  <c r="BS96" i="17"/>
  <c r="AX91" i="17"/>
  <c r="BG91" i="17"/>
  <c r="BH91" i="17" s="1"/>
  <c r="BI91" i="17" s="1"/>
  <c r="BK91" i="17" s="1"/>
  <c r="BA91" i="17"/>
  <c r="BB91" i="17" s="1"/>
  <c r="BD91" i="17"/>
  <c r="CD95" i="17"/>
  <c r="CE95" i="17" s="1"/>
  <c r="CF95" i="17" s="1"/>
  <c r="CG95" i="17" s="1"/>
  <c r="CH95" i="17" s="1"/>
  <c r="AG94" i="17"/>
  <c r="AI93" i="17"/>
  <c r="AK93" i="17"/>
  <c r="X96" i="17"/>
  <c r="AD96" i="17" s="1"/>
  <c r="Y96" i="17"/>
  <c r="O96" i="17"/>
  <c r="N96" i="17"/>
  <c r="T96" i="17" s="1"/>
  <c r="AU96" i="17"/>
  <c r="AR91" i="17"/>
  <c r="AM94" i="17"/>
  <c r="AN94" i="17" s="1"/>
  <c r="BP94" i="17" s="1"/>
  <c r="BU94" i="17" s="1"/>
  <c r="Q95" i="17"/>
  <c r="U95" i="17"/>
  <c r="AQ92" i="17"/>
  <c r="AJ92" i="17"/>
  <c r="AW92" i="17"/>
  <c r="R95" i="17"/>
  <c r="P95" i="17"/>
  <c r="S95" i="17"/>
  <c r="AB95" i="17"/>
  <c r="AC95" i="17"/>
  <c r="Z95" i="17"/>
  <c r="K95" i="17"/>
  <c r="G95" i="17"/>
  <c r="AE95" i="17"/>
  <c r="AA95" i="17"/>
  <c r="F95" i="17"/>
  <c r="H95" i="17"/>
  <c r="I95" i="17"/>
  <c r="AH94" i="17"/>
  <c r="E96" i="17"/>
  <c r="D96" i="17"/>
  <c r="J96" i="17" s="1"/>
  <c r="AT97" i="17"/>
  <c r="BR97" i="17" s="1"/>
  <c r="B97" i="17"/>
  <c r="L97" i="17"/>
  <c r="A98" i="17"/>
  <c r="V97" i="17"/>
  <c r="CU93" i="17" l="1"/>
  <c r="CK94" i="17"/>
  <c r="CL94" i="17" s="1"/>
  <c r="AK94" i="17"/>
  <c r="AL95" i="17"/>
  <c r="AZ98" i="17"/>
  <c r="BF98" i="17"/>
  <c r="CJ95" i="17"/>
  <c r="AI94" i="17"/>
  <c r="AW94" i="17" s="1"/>
  <c r="CA97" i="17"/>
  <c r="CB97" i="17" s="1"/>
  <c r="BX97" i="17"/>
  <c r="BY97" i="17" s="1"/>
  <c r="BT97" i="17"/>
  <c r="BS97" i="17"/>
  <c r="AX92" i="17"/>
  <c r="BG92" i="17"/>
  <c r="BH92" i="17" s="1"/>
  <c r="BI92" i="17" s="1"/>
  <c r="BK92" i="17" s="1"/>
  <c r="BA92" i="17"/>
  <c r="BB92" i="17" s="1"/>
  <c r="BD92" i="17"/>
  <c r="CD96" i="17"/>
  <c r="CE96" i="17" s="1"/>
  <c r="CF96" i="17" s="1"/>
  <c r="CG96" i="17" s="1"/>
  <c r="CH96" i="17" s="1"/>
  <c r="AT98" i="17"/>
  <c r="BR98" i="17" s="1"/>
  <c r="L98" i="17"/>
  <c r="A99" i="17"/>
  <c r="V98" i="17"/>
  <c r="B98" i="17"/>
  <c r="X97" i="17"/>
  <c r="AD97" i="17" s="1"/>
  <c r="Y97" i="17"/>
  <c r="AG95" i="17"/>
  <c r="Q96" i="17"/>
  <c r="U96" i="17"/>
  <c r="N97" i="17"/>
  <c r="T97" i="17" s="1"/>
  <c r="O97" i="17"/>
  <c r="R96" i="17"/>
  <c r="P96" i="17"/>
  <c r="S96" i="17"/>
  <c r="E97" i="17"/>
  <c r="D97" i="17"/>
  <c r="J97" i="17" s="1"/>
  <c r="AM95" i="17"/>
  <c r="AN95" i="17" s="1"/>
  <c r="BP95" i="17" s="1"/>
  <c r="BU95" i="17" s="1"/>
  <c r="AR92" i="17"/>
  <c r="AU97" i="17"/>
  <c r="K96" i="17"/>
  <c r="G96" i="17"/>
  <c r="AB96" i="17"/>
  <c r="Z96" i="17"/>
  <c r="AC96" i="17"/>
  <c r="F96" i="17"/>
  <c r="I96" i="17"/>
  <c r="H96" i="17"/>
  <c r="AH95" i="17"/>
  <c r="AE96" i="17"/>
  <c r="AA96" i="17"/>
  <c r="AQ93" i="17"/>
  <c r="AJ93" i="17"/>
  <c r="AW93" i="17"/>
  <c r="CU94" i="17" l="1"/>
  <c r="AJ94" i="17"/>
  <c r="CK95" i="17"/>
  <c r="AQ94" i="17"/>
  <c r="AR94" i="17" s="1"/>
  <c r="AL96" i="17"/>
  <c r="BF99" i="17"/>
  <c r="AZ99" i="17"/>
  <c r="CJ96" i="17"/>
  <c r="AH96" i="17"/>
  <c r="AX94" i="17"/>
  <c r="BA94" i="17"/>
  <c r="BB94" i="17" s="1"/>
  <c r="BG94" i="17"/>
  <c r="BH94" i="17" s="1"/>
  <c r="BD94" i="17"/>
  <c r="AX93" i="17"/>
  <c r="BD93" i="17"/>
  <c r="BA93" i="17"/>
  <c r="BB93" i="17" s="1"/>
  <c r="BG93" i="17"/>
  <c r="BH93" i="17" s="1"/>
  <c r="BI93" i="17" s="1"/>
  <c r="BK93" i="17" s="1"/>
  <c r="CD97" i="17"/>
  <c r="CE97" i="17" s="1"/>
  <c r="CF97" i="17" s="1"/>
  <c r="CG97" i="17" s="1"/>
  <c r="CH97" i="17" s="1"/>
  <c r="CA98" i="17"/>
  <c r="CB98" i="17" s="1"/>
  <c r="BT98" i="17"/>
  <c r="BS98" i="17"/>
  <c r="BX98" i="17"/>
  <c r="BY98" i="17" s="1"/>
  <c r="AC97" i="17"/>
  <c r="Z97" i="17"/>
  <c r="AB97" i="17"/>
  <c r="AG96" i="17"/>
  <c r="I97" i="17"/>
  <c r="H97" i="17"/>
  <c r="F97" i="17"/>
  <c r="D98" i="17"/>
  <c r="J98" i="17" s="1"/>
  <c r="E98" i="17"/>
  <c r="AT99" i="17"/>
  <c r="BR99" i="17" s="1"/>
  <c r="A100" i="17"/>
  <c r="L99" i="17"/>
  <c r="B99" i="17"/>
  <c r="V99" i="17"/>
  <c r="P97" i="17"/>
  <c r="S97" i="17"/>
  <c r="R97" i="17"/>
  <c r="O98" i="17"/>
  <c r="N98" i="17"/>
  <c r="T98" i="17" s="1"/>
  <c r="AI95" i="17"/>
  <c r="AK95" i="17"/>
  <c r="AR93" i="17"/>
  <c r="AM96" i="17"/>
  <c r="AN96" i="17" s="1"/>
  <c r="BP96" i="17" s="1"/>
  <c r="BU96" i="17" s="1"/>
  <c r="K97" i="17"/>
  <c r="G97" i="17"/>
  <c r="AE97" i="17"/>
  <c r="AA97" i="17"/>
  <c r="Y98" i="17"/>
  <c r="X98" i="17"/>
  <c r="AD98" i="17" s="1"/>
  <c r="Q97" i="17"/>
  <c r="U97" i="17"/>
  <c r="AU98" i="17"/>
  <c r="CK96" i="17" l="1"/>
  <c r="CL96" i="17" s="1"/>
  <c r="CL95" i="17"/>
  <c r="CU95" i="17"/>
  <c r="CD98" i="17"/>
  <c r="CE98" i="17" s="1"/>
  <c r="CF98" i="17" s="1"/>
  <c r="CG98" i="17" s="1"/>
  <c r="CH98" i="17" s="1"/>
  <c r="AL97" i="17"/>
  <c r="AZ100" i="17"/>
  <c r="BF100" i="17"/>
  <c r="CJ97" i="17"/>
  <c r="BI94" i="17"/>
  <c r="BK94" i="17" s="1"/>
  <c r="BT99" i="17"/>
  <c r="CA99" i="17"/>
  <c r="CB99" i="17" s="1"/>
  <c r="BS99" i="17"/>
  <c r="BX99" i="17"/>
  <c r="BY99" i="17" s="1"/>
  <c r="AG97" i="17"/>
  <c r="AQ95" i="17"/>
  <c r="AJ95" i="17"/>
  <c r="AW95" i="17"/>
  <c r="Q98" i="17"/>
  <c r="U98" i="17"/>
  <c r="AB98" i="17"/>
  <c r="Z98" i="17"/>
  <c r="AC98" i="17"/>
  <c r="F98" i="17"/>
  <c r="I98" i="17"/>
  <c r="H98" i="17"/>
  <c r="AE98" i="17"/>
  <c r="AA98" i="17"/>
  <c r="AU99" i="17"/>
  <c r="R98" i="17"/>
  <c r="P98" i="17"/>
  <c r="S98" i="17"/>
  <c r="G98" i="17"/>
  <c r="K98" i="17"/>
  <c r="AM97" i="17"/>
  <c r="AN97" i="17" s="1"/>
  <c r="BP97" i="17" s="1"/>
  <c r="BU97" i="17" s="1"/>
  <c r="Y99" i="17"/>
  <c r="X99" i="17"/>
  <c r="AD99" i="17" s="1"/>
  <c r="AI96" i="17"/>
  <c r="AK96" i="17"/>
  <c r="E99" i="17"/>
  <c r="D99" i="17"/>
  <c r="J99" i="17" s="1"/>
  <c r="O99" i="17"/>
  <c r="N99" i="17"/>
  <c r="T99" i="17" s="1"/>
  <c r="AT100" i="17"/>
  <c r="BR100" i="17" s="1"/>
  <c r="B100" i="17"/>
  <c r="V100" i="17"/>
  <c r="A101" i="17"/>
  <c r="L100" i="17"/>
  <c r="AH97" i="17"/>
  <c r="CU96" i="17" l="1"/>
  <c r="CK97" i="17"/>
  <c r="CL97" i="17" s="1"/>
  <c r="AL98" i="17"/>
  <c r="AZ101" i="17"/>
  <c r="BF101" i="17"/>
  <c r="CD99" i="17"/>
  <c r="CE99" i="17" s="1"/>
  <c r="CF99" i="17" s="1"/>
  <c r="CG99" i="17" s="1"/>
  <c r="CH99" i="17" s="1"/>
  <c r="AI97" i="17"/>
  <c r="AJ97" i="17" s="1"/>
  <c r="AX95" i="17"/>
  <c r="BG95" i="17"/>
  <c r="BH95" i="17" s="1"/>
  <c r="BI95" i="17" s="1"/>
  <c r="BK95" i="17" s="1"/>
  <c r="BS100" i="17"/>
  <c r="BT100" i="17"/>
  <c r="CA100" i="17"/>
  <c r="CB100" i="17" s="1"/>
  <c r="BX100" i="17"/>
  <c r="BY100" i="17" s="1"/>
  <c r="P99" i="17"/>
  <c r="R99" i="17"/>
  <c r="S99" i="17"/>
  <c r="AH98" i="17"/>
  <c r="AK97" i="17"/>
  <c r="N100" i="17"/>
  <c r="T100" i="17" s="1"/>
  <c r="O100" i="17"/>
  <c r="AT101" i="17"/>
  <c r="BR101" i="17" s="1"/>
  <c r="B101" i="17"/>
  <c r="L101" i="17"/>
  <c r="V101" i="17"/>
  <c r="A102" i="17"/>
  <c r="K99" i="17"/>
  <c r="G99" i="17"/>
  <c r="AL99" i="17" s="1"/>
  <c r="I99" i="17"/>
  <c r="F99" i="17"/>
  <c r="H99" i="17"/>
  <c r="AJ96" i="17"/>
  <c r="AQ96" i="17"/>
  <c r="AW96" i="17"/>
  <c r="AE99" i="17"/>
  <c r="AA99" i="17"/>
  <c r="X100" i="17"/>
  <c r="AD100" i="17" s="1"/>
  <c r="Y100" i="17"/>
  <c r="AC99" i="17"/>
  <c r="Z99" i="17"/>
  <c r="AB99" i="17"/>
  <c r="E100" i="17"/>
  <c r="D100" i="17"/>
  <c r="J100" i="17" s="1"/>
  <c r="AG98" i="17"/>
  <c r="AU100" i="17"/>
  <c r="Q99" i="17"/>
  <c r="U99" i="17"/>
  <c r="AM98" i="17"/>
  <c r="AN98" i="17" s="1"/>
  <c r="BP98" i="17" s="1"/>
  <c r="BU98" i="17" s="1"/>
  <c r="AR95" i="17"/>
  <c r="CU97" i="17" l="1"/>
  <c r="CJ99" i="17"/>
  <c r="AW97" i="17"/>
  <c r="BD97" i="17" s="1"/>
  <c r="AQ97" i="17"/>
  <c r="AR97" i="17" s="1"/>
  <c r="AZ102" i="17"/>
  <c r="BF102" i="17"/>
  <c r="CJ98" i="17"/>
  <c r="CK98" i="17" s="1"/>
  <c r="AX96" i="17"/>
  <c r="BD96" i="17"/>
  <c r="BA96" i="17"/>
  <c r="BB96" i="17" s="1"/>
  <c r="BG96" i="17"/>
  <c r="BH96" i="17" s="1"/>
  <c r="BI96" i="17" s="1"/>
  <c r="BK96" i="17" s="1"/>
  <c r="AH99" i="17"/>
  <c r="CD100" i="17"/>
  <c r="CE100" i="17" s="1"/>
  <c r="CF100" i="17" s="1"/>
  <c r="CG100" i="17" s="1"/>
  <c r="CH100" i="17" s="1"/>
  <c r="BS101" i="17"/>
  <c r="BX101" i="17"/>
  <c r="BY101" i="17" s="1"/>
  <c r="BT101" i="17"/>
  <c r="CA101" i="17"/>
  <c r="CB101" i="17" s="1"/>
  <c r="S100" i="17"/>
  <c r="R100" i="17"/>
  <c r="P100" i="17"/>
  <c r="Q100" i="17"/>
  <c r="U100" i="17"/>
  <c r="Z100" i="17"/>
  <c r="AC100" i="17"/>
  <c r="AB100" i="17"/>
  <c r="AM99" i="17"/>
  <c r="AN99" i="17" s="1"/>
  <c r="BP99" i="17" s="1"/>
  <c r="BU99" i="17" s="1"/>
  <c r="AE100" i="17"/>
  <c r="AA100" i="17"/>
  <c r="AG99" i="17"/>
  <c r="AT102" i="17"/>
  <c r="BR102" i="17" s="1"/>
  <c r="B102" i="17"/>
  <c r="V102" i="17"/>
  <c r="L102" i="17"/>
  <c r="A103" i="17"/>
  <c r="X101" i="17"/>
  <c r="AD101" i="17" s="1"/>
  <c r="Y101" i="17"/>
  <c r="AK98" i="17"/>
  <c r="AI98" i="17"/>
  <c r="N101" i="17"/>
  <c r="T101" i="17" s="1"/>
  <c r="O101" i="17"/>
  <c r="G100" i="17"/>
  <c r="K100" i="17"/>
  <c r="AR96" i="17"/>
  <c r="D101" i="17"/>
  <c r="J101" i="17" s="1"/>
  <c r="E101" i="17"/>
  <c r="F100" i="17"/>
  <c r="H100" i="17"/>
  <c r="I100" i="17"/>
  <c r="AU101" i="17"/>
  <c r="CK99" i="17" l="1"/>
  <c r="CL99" i="17" s="1"/>
  <c r="BG97" i="17"/>
  <c r="BH97" i="17" s="1"/>
  <c r="BI97" i="17" s="1"/>
  <c r="BK97" i="17" s="1"/>
  <c r="AX97" i="17"/>
  <c r="AL100" i="17"/>
  <c r="BA97" i="17"/>
  <c r="BB97" i="17" s="1"/>
  <c r="AZ103" i="17"/>
  <c r="BF103" i="17"/>
  <c r="CL98" i="17"/>
  <c r="CU98" i="17"/>
  <c r="CJ100" i="17"/>
  <c r="CD101" i="17"/>
  <c r="CE101" i="17" s="1"/>
  <c r="CF101" i="17" s="1"/>
  <c r="CG101" i="17" s="1"/>
  <c r="CH101" i="17" s="1"/>
  <c r="BT102" i="17"/>
  <c r="BX102" i="17"/>
  <c r="BY102" i="17" s="1"/>
  <c r="BS102" i="17"/>
  <c r="CA102" i="17"/>
  <c r="CB102" i="17" s="1"/>
  <c r="AH100" i="17"/>
  <c r="G101" i="17"/>
  <c r="K101" i="17"/>
  <c r="AC101" i="17"/>
  <c r="Z101" i="17"/>
  <c r="AB101" i="17"/>
  <c r="AE101" i="17"/>
  <c r="AA101" i="17"/>
  <c r="N102" i="17"/>
  <c r="T102" i="17" s="1"/>
  <c r="O102" i="17"/>
  <c r="X102" i="17"/>
  <c r="AD102" i="17" s="1"/>
  <c r="Y102" i="17"/>
  <c r="AT103" i="17"/>
  <c r="BR103" i="17" s="1"/>
  <c r="A104" i="17"/>
  <c r="BF104" i="17" s="1"/>
  <c r="B103" i="17"/>
  <c r="V103" i="17"/>
  <c r="L103" i="17"/>
  <c r="AM100" i="17"/>
  <c r="AN100" i="17" s="1"/>
  <c r="BP100" i="17" s="1"/>
  <c r="BU100" i="17" s="1"/>
  <c r="D102" i="17"/>
  <c r="J102" i="17" s="1"/>
  <c r="E102" i="17"/>
  <c r="R101" i="17"/>
  <c r="S101" i="17"/>
  <c r="P101" i="17"/>
  <c r="AU102" i="17"/>
  <c r="H101" i="17"/>
  <c r="F101" i="17"/>
  <c r="I101" i="17"/>
  <c r="Q101" i="17"/>
  <c r="U101" i="17"/>
  <c r="AI99" i="17"/>
  <c r="AK99" i="17"/>
  <c r="AQ98" i="17"/>
  <c r="AJ98" i="17"/>
  <c r="AW98" i="17"/>
  <c r="AG100" i="17"/>
  <c r="CU99" i="17" l="1"/>
  <c r="CK100" i="17"/>
  <c r="CU100" i="17" s="1"/>
  <c r="AL101" i="17"/>
  <c r="CL100" i="17"/>
  <c r="CD102" i="17"/>
  <c r="CE102" i="17" s="1"/>
  <c r="CF102" i="17" s="1"/>
  <c r="CG102" i="17" s="1"/>
  <c r="CH102" i="17" s="1"/>
  <c r="AX98" i="17"/>
  <c r="BA98" i="17"/>
  <c r="BB98" i="17" s="1"/>
  <c r="BD98" i="17"/>
  <c r="BG98" i="17"/>
  <c r="BH98" i="17" s="1"/>
  <c r="BI98" i="17" s="1"/>
  <c r="BK98" i="17" s="1"/>
  <c r="BX103" i="17"/>
  <c r="BY103" i="17" s="1"/>
  <c r="BS103" i="17"/>
  <c r="BT103" i="17"/>
  <c r="CA103" i="17"/>
  <c r="CB103" i="17" s="1"/>
  <c r="X103" i="17"/>
  <c r="AD103" i="17" s="1"/>
  <c r="Y103" i="17"/>
  <c r="F102" i="17"/>
  <c r="H102" i="17"/>
  <c r="I102" i="17"/>
  <c r="AA102" i="17"/>
  <c r="AE102" i="17"/>
  <c r="K102" i="17"/>
  <c r="G102" i="17"/>
  <c r="AG101" i="17"/>
  <c r="AK100" i="17"/>
  <c r="AI100" i="17"/>
  <c r="AT104" i="17"/>
  <c r="BR104" i="17" s="1"/>
  <c r="B104" i="17"/>
  <c r="A105" i="17"/>
  <c r="L104" i="17"/>
  <c r="V104" i="17"/>
  <c r="AH101" i="17"/>
  <c r="N103" i="17"/>
  <c r="T103" i="17" s="1"/>
  <c r="O103" i="17"/>
  <c r="AJ99" i="17"/>
  <c r="AQ99" i="17"/>
  <c r="AW99" i="17"/>
  <c r="R102" i="17"/>
  <c r="P102" i="17"/>
  <c r="S102" i="17"/>
  <c r="Q102" i="17"/>
  <c r="U102" i="17"/>
  <c r="E103" i="17"/>
  <c r="D103" i="17"/>
  <c r="J103" i="17" s="1"/>
  <c r="AR98" i="17"/>
  <c r="AU103" i="17"/>
  <c r="AB102" i="17"/>
  <c r="AC102" i="17"/>
  <c r="Z102" i="17"/>
  <c r="AM101" i="17"/>
  <c r="AN101" i="17" s="1"/>
  <c r="BP101" i="17" s="1"/>
  <c r="BU101" i="17" s="1"/>
  <c r="AI101" i="17" l="1"/>
  <c r="AJ101" i="17" s="1"/>
  <c r="BF105" i="17"/>
  <c r="AZ105" i="17"/>
  <c r="AL102" i="17"/>
  <c r="CJ101" i="17"/>
  <c r="CK101" i="17" s="1"/>
  <c r="CJ102" i="17"/>
  <c r="AM102" i="17"/>
  <c r="AN102" i="17" s="1"/>
  <c r="BP102" i="17" s="1"/>
  <c r="BU102" i="17" s="1"/>
  <c r="CA104" i="17"/>
  <c r="CB104" i="17" s="1"/>
  <c r="BX104" i="17"/>
  <c r="BY104" i="17" s="1"/>
  <c r="BT104" i="17"/>
  <c r="BS104" i="17"/>
  <c r="CD103" i="17"/>
  <c r="CE103" i="17" s="1"/>
  <c r="CF103" i="17" s="1"/>
  <c r="CG103" i="17" s="1"/>
  <c r="CH103" i="17" s="1"/>
  <c r="AX99" i="17"/>
  <c r="BD99" i="17"/>
  <c r="BA99" i="17"/>
  <c r="BB99" i="17" s="1"/>
  <c r="BG99" i="17"/>
  <c r="BH99" i="17" s="1"/>
  <c r="BI99" i="17" s="1"/>
  <c r="BK99" i="17" s="1"/>
  <c r="AK101" i="17"/>
  <c r="X104" i="17"/>
  <c r="AD104" i="17" s="1"/>
  <c r="Y104" i="17"/>
  <c r="AG102" i="17"/>
  <c r="AR99" i="17"/>
  <c r="AQ100" i="17"/>
  <c r="AJ100" i="17"/>
  <c r="AW100" i="17"/>
  <c r="AB103" i="17"/>
  <c r="AC103" i="17"/>
  <c r="Z103" i="17"/>
  <c r="G103" i="17"/>
  <c r="K103" i="17"/>
  <c r="P103" i="17"/>
  <c r="R103" i="17"/>
  <c r="S103" i="17"/>
  <c r="H103" i="17"/>
  <c r="I103" i="17"/>
  <c r="F103" i="17"/>
  <c r="U103" i="17"/>
  <c r="Q103" i="17"/>
  <c r="AH102" i="17"/>
  <c r="O104" i="17"/>
  <c r="N104" i="17"/>
  <c r="T104" i="17" s="1"/>
  <c r="AT105" i="17"/>
  <c r="BR105" i="17" s="1"/>
  <c r="B105" i="17"/>
  <c r="V105" i="17"/>
  <c r="A106" i="17"/>
  <c r="L105" i="17"/>
  <c r="D104" i="17"/>
  <c r="J104" i="17" s="1"/>
  <c r="E104" i="17"/>
  <c r="AU104" i="17"/>
  <c r="AE103" i="17"/>
  <c r="AA103" i="17"/>
  <c r="AI102" i="17" l="1"/>
  <c r="AQ102" i="17" s="1"/>
  <c r="AW101" i="17"/>
  <c r="BG101" i="17" s="1"/>
  <c r="BH101" i="17" s="1"/>
  <c r="AQ101" i="17"/>
  <c r="AR101" i="17" s="1"/>
  <c r="CK102" i="17"/>
  <c r="CL101" i="17"/>
  <c r="CU101" i="17"/>
  <c r="AL103" i="17"/>
  <c r="BF106" i="17"/>
  <c r="AZ106" i="17"/>
  <c r="CJ103" i="17"/>
  <c r="CD104" i="17"/>
  <c r="CE104" i="17" s="1"/>
  <c r="CF104" i="17" s="1"/>
  <c r="CG104" i="17" s="1"/>
  <c r="CH104" i="17" s="1"/>
  <c r="AX100" i="17"/>
  <c r="BA100" i="17"/>
  <c r="BB100" i="17" s="1"/>
  <c r="BD100" i="17"/>
  <c r="BG100" i="17"/>
  <c r="BH100" i="17" s="1"/>
  <c r="BI100" i="17" s="1"/>
  <c r="BK100" i="17" s="1"/>
  <c r="CA105" i="17"/>
  <c r="CB105" i="17" s="1"/>
  <c r="BX105" i="17"/>
  <c r="BY105" i="17" s="1"/>
  <c r="BT105" i="17"/>
  <c r="BS105" i="17"/>
  <c r="AG103" i="17"/>
  <c r="D105" i="17"/>
  <c r="J105" i="17" s="1"/>
  <c r="E105" i="17"/>
  <c r="Q104" i="17"/>
  <c r="U104" i="17"/>
  <c r="G104" i="17"/>
  <c r="K104" i="17"/>
  <c r="AR100" i="17"/>
  <c r="AU105" i="17"/>
  <c r="P104" i="17"/>
  <c r="S104" i="17"/>
  <c r="R104" i="17"/>
  <c r="AK102" i="17"/>
  <c r="AM103" i="17"/>
  <c r="AN103" i="17" s="1"/>
  <c r="BP103" i="17" s="1"/>
  <c r="BU103" i="17" s="1"/>
  <c r="AC104" i="17"/>
  <c r="Z104" i="17"/>
  <c r="AB104" i="17"/>
  <c r="F104" i="17"/>
  <c r="H104" i="17"/>
  <c r="I104" i="17"/>
  <c r="AE104" i="17"/>
  <c r="AA104" i="17"/>
  <c r="AH103" i="17"/>
  <c r="N105" i="17"/>
  <c r="T105" i="17" s="1"/>
  <c r="O105" i="17"/>
  <c r="AT106" i="17"/>
  <c r="BR106" i="17" s="1"/>
  <c r="B106" i="17"/>
  <c r="V106" i="17"/>
  <c r="A107" i="17"/>
  <c r="L106" i="17"/>
  <c r="Y105" i="17"/>
  <c r="X105" i="17"/>
  <c r="AD105" i="17" s="1"/>
  <c r="BA101" i="17" l="1"/>
  <c r="BB101" i="17" s="1"/>
  <c r="BD101" i="17"/>
  <c r="AW102" i="17"/>
  <c r="BD102" i="17" s="1"/>
  <c r="AX101" i="17"/>
  <c r="AJ102" i="17"/>
  <c r="CD105" i="17"/>
  <c r="CE105" i="17" s="1"/>
  <c r="CF105" i="17" s="1"/>
  <c r="CG105" i="17" s="1"/>
  <c r="CH105" i="17" s="1"/>
  <c r="CK103" i="17"/>
  <c r="AZ107" i="17"/>
  <c r="BF107" i="17"/>
  <c r="AL104" i="17"/>
  <c r="CL102" i="17"/>
  <c r="CU102" i="17"/>
  <c r="CJ104" i="17"/>
  <c r="BI101" i="17"/>
  <c r="BK101" i="17" s="1"/>
  <c r="AK103" i="17"/>
  <c r="CA106" i="17"/>
  <c r="CB106" i="17" s="1"/>
  <c r="BX106" i="17"/>
  <c r="BY106" i="17" s="1"/>
  <c r="BT106" i="17"/>
  <c r="BS106" i="17"/>
  <c r="AG104" i="17"/>
  <c r="AI103" i="17"/>
  <c r="AW103" i="17" s="1"/>
  <c r="D106" i="17"/>
  <c r="J106" i="17" s="1"/>
  <c r="E106" i="17"/>
  <c r="AE105" i="17"/>
  <c r="AA105" i="17"/>
  <c r="U105" i="17"/>
  <c r="Q105" i="17"/>
  <c r="AM104" i="17"/>
  <c r="AN104" i="17" s="1"/>
  <c r="BP104" i="17" s="1"/>
  <c r="BU104" i="17" s="1"/>
  <c r="AR102" i="17"/>
  <c r="O106" i="17"/>
  <c r="N106" i="17"/>
  <c r="T106" i="17" s="1"/>
  <c r="AT107" i="17"/>
  <c r="BR107" i="17" s="1"/>
  <c r="V107" i="17"/>
  <c r="L107" i="17"/>
  <c r="A108" i="17"/>
  <c r="B107" i="17"/>
  <c r="AU106" i="17"/>
  <c r="AB105" i="17"/>
  <c r="Z105" i="17"/>
  <c r="AC105" i="17"/>
  <c r="Y106" i="17"/>
  <c r="X106" i="17"/>
  <c r="AD106" i="17" s="1"/>
  <c r="F105" i="17"/>
  <c r="I105" i="17"/>
  <c r="H105" i="17"/>
  <c r="S105" i="17"/>
  <c r="P105" i="17"/>
  <c r="R105" i="17"/>
  <c r="AH104" i="17"/>
  <c r="G105" i="17"/>
  <c r="K105" i="17"/>
  <c r="AX102" i="17" l="1"/>
  <c r="BA102" i="17"/>
  <c r="BB102" i="17" s="1"/>
  <c r="BG102" i="17"/>
  <c r="BH102" i="17" s="1"/>
  <c r="BI102" i="17" s="1"/>
  <c r="BK102" i="17" s="1"/>
  <c r="CK104" i="17"/>
  <c r="CU104" i="17" s="1"/>
  <c r="CD106" i="17"/>
  <c r="CE106" i="17" s="1"/>
  <c r="CF106" i="17" s="1"/>
  <c r="CG106" i="17" s="1"/>
  <c r="CH106" i="17" s="1"/>
  <c r="AZ108" i="17"/>
  <c r="BF108" i="17"/>
  <c r="AL105" i="17"/>
  <c r="CL103" i="17"/>
  <c r="CU103" i="17"/>
  <c r="CJ105" i="17"/>
  <c r="AQ103" i="17"/>
  <c r="AJ103" i="17"/>
  <c r="CA107" i="17"/>
  <c r="CB107" i="17" s="1"/>
  <c r="BX107" i="17"/>
  <c r="BY107" i="17" s="1"/>
  <c r="BT107" i="17"/>
  <c r="BS107" i="17"/>
  <c r="AK104" i="17"/>
  <c r="AX103" i="17"/>
  <c r="BG103" i="17"/>
  <c r="BH103" i="17" s="1"/>
  <c r="BD103" i="17"/>
  <c r="BA103" i="17"/>
  <c r="BB103" i="17" s="1"/>
  <c r="AE106" i="17"/>
  <c r="AA106" i="17"/>
  <c r="AB106" i="17"/>
  <c r="AC106" i="17"/>
  <c r="Z106" i="17"/>
  <c r="AT108" i="17"/>
  <c r="BR108" i="17" s="1"/>
  <c r="V108" i="17"/>
  <c r="L108" i="17"/>
  <c r="A109" i="17"/>
  <c r="B108" i="17"/>
  <c r="N107" i="17"/>
  <c r="T107" i="17" s="1"/>
  <c r="O107" i="17"/>
  <c r="Y107" i="17"/>
  <c r="X107" i="17"/>
  <c r="AD107" i="17" s="1"/>
  <c r="H106" i="17"/>
  <c r="F106" i="17"/>
  <c r="I106" i="17"/>
  <c r="Q106" i="17"/>
  <c r="U106" i="17"/>
  <c r="G106" i="17"/>
  <c r="K106" i="17"/>
  <c r="D107" i="17"/>
  <c r="J107" i="17" s="1"/>
  <c r="E107" i="17"/>
  <c r="AM105" i="17"/>
  <c r="AN105" i="17" s="1"/>
  <c r="BP105" i="17" s="1"/>
  <c r="BU105" i="17" s="1"/>
  <c r="AH105" i="17"/>
  <c r="AG105" i="17"/>
  <c r="AU107" i="17"/>
  <c r="P106" i="17"/>
  <c r="S106" i="17"/>
  <c r="R106" i="17"/>
  <c r="AI104" i="17"/>
  <c r="BI103" i="17" l="1"/>
  <c r="BK103" i="17" s="1"/>
  <c r="CL104" i="17"/>
  <c r="CK105" i="17"/>
  <c r="CL105" i="17" s="1"/>
  <c r="CJ106" i="17"/>
  <c r="AL106" i="17"/>
  <c r="AR103" i="17"/>
  <c r="AZ109" i="17"/>
  <c r="BF109" i="17"/>
  <c r="BX108" i="17"/>
  <c r="BY108" i="17" s="1"/>
  <c r="CA108" i="17"/>
  <c r="CB108" i="17" s="1"/>
  <c r="BT108" i="17"/>
  <c r="BS108" i="17"/>
  <c r="CD107" i="17"/>
  <c r="CE107" i="17" s="1"/>
  <c r="CF107" i="17" s="1"/>
  <c r="CG107" i="17" s="1"/>
  <c r="CH107" i="17" s="1"/>
  <c r="O108" i="17"/>
  <c r="N108" i="17"/>
  <c r="T108" i="17" s="1"/>
  <c r="AB107" i="17"/>
  <c r="Z107" i="17"/>
  <c r="AC107" i="17"/>
  <c r="X108" i="17"/>
  <c r="AD108" i="17" s="1"/>
  <c r="Y108" i="17"/>
  <c r="AK105" i="17"/>
  <c r="AI105" i="17"/>
  <c r="AU108" i="17"/>
  <c r="AE107" i="17"/>
  <c r="AA107" i="17"/>
  <c r="AH106" i="17"/>
  <c r="F107" i="17"/>
  <c r="I107" i="17"/>
  <c r="H107" i="17"/>
  <c r="AJ104" i="17"/>
  <c r="AQ104" i="17"/>
  <c r="AW104" i="17"/>
  <c r="K107" i="17"/>
  <c r="G107" i="17"/>
  <c r="R107" i="17"/>
  <c r="S107" i="17"/>
  <c r="P107" i="17"/>
  <c r="AG106" i="17"/>
  <c r="Q107" i="17"/>
  <c r="U107" i="17"/>
  <c r="AM106" i="17"/>
  <c r="AN106" i="17" s="1"/>
  <c r="BP106" i="17" s="1"/>
  <c r="BU106" i="17" s="1"/>
  <c r="E108" i="17"/>
  <c r="D108" i="17"/>
  <c r="J108" i="17" s="1"/>
  <c r="AT109" i="17"/>
  <c r="BR109" i="17" s="1"/>
  <c r="B109" i="17"/>
  <c r="L109" i="17"/>
  <c r="A110" i="17"/>
  <c r="V109" i="17"/>
  <c r="CU105" i="17" l="1"/>
  <c r="CK106" i="17"/>
  <c r="CL106" i="17" s="1"/>
  <c r="AZ110" i="17"/>
  <c r="BF110" i="17"/>
  <c r="AL107" i="17"/>
  <c r="CJ107" i="17"/>
  <c r="CD108" i="17"/>
  <c r="CE108" i="17" s="1"/>
  <c r="CF108" i="17" s="1"/>
  <c r="CG108" i="17" s="1"/>
  <c r="CH108" i="17" s="1"/>
  <c r="CA109" i="17"/>
  <c r="CB109" i="17" s="1"/>
  <c r="BX109" i="17"/>
  <c r="BY109" i="17" s="1"/>
  <c r="BT109" i="17"/>
  <c r="BS109" i="17"/>
  <c r="AX104" i="17"/>
  <c r="BG104" i="17"/>
  <c r="BH104" i="17" s="1"/>
  <c r="BI104" i="17" s="1"/>
  <c r="BK104" i="17" s="1"/>
  <c r="AG107" i="17"/>
  <c r="E109" i="17"/>
  <c r="D109" i="17"/>
  <c r="J109" i="17" s="1"/>
  <c r="AM107" i="17"/>
  <c r="AN107" i="17" s="1"/>
  <c r="BP107" i="17" s="1"/>
  <c r="BU107" i="17" s="1"/>
  <c r="I108" i="17"/>
  <c r="F108" i="17"/>
  <c r="H108" i="17"/>
  <c r="AJ105" i="17"/>
  <c r="AQ105" i="17"/>
  <c r="AW105" i="17"/>
  <c r="AU109" i="17"/>
  <c r="K108" i="17"/>
  <c r="G108" i="17"/>
  <c r="AR104" i="17"/>
  <c r="AC108" i="17"/>
  <c r="Z108" i="17"/>
  <c r="AB108" i="17"/>
  <c r="X109" i="17"/>
  <c r="AD109" i="17" s="1"/>
  <c r="Y109" i="17"/>
  <c r="AK106" i="17"/>
  <c r="AI106" i="17"/>
  <c r="AE108" i="17"/>
  <c r="AA108" i="17"/>
  <c r="AT110" i="17"/>
  <c r="BR110" i="17" s="1"/>
  <c r="B110" i="17"/>
  <c r="A111" i="17"/>
  <c r="L110" i="17"/>
  <c r="V110" i="17"/>
  <c r="AH107" i="17"/>
  <c r="N109" i="17"/>
  <c r="T109" i="17" s="1"/>
  <c r="O109" i="17"/>
  <c r="Q108" i="17"/>
  <c r="U108" i="17"/>
  <c r="S108" i="17"/>
  <c r="R108" i="17"/>
  <c r="P108" i="17"/>
  <c r="CU106" i="17" l="1"/>
  <c r="AL108" i="17"/>
  <c r="CK107" i="17"/>
  <c r="AZ111" i="17"/>
  <c r="BF111" i="17"/>
  <c r="CD109" i="17"/>
  <c r="CE109" i="17" s="1"/>
  <c r="CF109" i="17" s="1"/>
  <c r="CG109" i="17" s="1"/>
  <c r="CH109" i="17" s="1"/>
  <c r="AK107" i="17"/>
  <c r="AX105" i="17"/>
  <c r="BA105" i="17"/>
  <c r="BB105" i="17" s="1"/>
  <c r="BD105" i="17"/>
  <c r="BG105" i="17"/>
  <c r="BH105" i="17" s="1"/>
  <c r="BI105" i="17" s="1"/>
  <c r="BK105" i="17" s="1"/>
  <c r="BT110" i="17"/>
  <c r="CA110" i="17"/>
  <c r="CB110" i="17" s="1"/>
  <c r="BX110" i="17"/>
  <c r="BY110" i="17" s="1"/>
  <c r="BS110" i="17"/>
  <c r="AH108" i="17"/>
  <c r="AU110" i="17"/>
  <c r="AE109" i="17"/>
  <c r="AA109" i="17"/>
  <c r="AB109" i="17"/>
  <c r="AC109" i="17"/>
  <c r="Z109" i="17"/>
  <c r="AR105" i="17"/>
  <c r="AT111" i="17"/>
  <c r="BR111" i="17" s="1"/>
  <c r="V111" i="17"/>
  <c r="A112" i="17"/>
  <c r="B111" i="17"/>
  <c r="L111" i="17"/>
  <c r="S109" i="17"/>
  <c r="R109" i="17"/>
  <c r="P109" i="17"/>
  <c r="AQ106" i="17"/>
  <c r="AJ106" i="17"/>
  <c r="AW106" i="17"/>
  <c r="G109" i="17"/>
  <c r="K109" i="17"/>
  <c r="Y110" i="17"/>
  <c r="X110" i="17"/>
  <c r="AD110" i="17" s="1"/>
  <c r="O110" i="17"/>
  <c r="N110" i="17"/>
  <c r="T110" i="17" s="1"/>
  <c r="D110" i="17"/>
  <c r="J110" i="17" s="1"/>
  <c r="E110" i="17"/>
  <c r="AI107" i="17"/>
  <c r="AG108" i="17"/>
  <c r="AM108" i="17"/>
  <c r="AN108" i="17" s="1"/>
  <c r="BP108" i="17" s="1"/>
  <c r="BU108" i="17" s="1"/>
  <c r="U109" i="17"/>
  <c r="Q109" i="17"/>
  <c r="F109" i="17"/>
  <c r="I109" i="17"/>
  <c r="H109" i="17"/>
  <c r="CD110" i="17" l="1"/>
  <c r="CE110" i="17" s="1"/>
  <c r="CF110" i="17" s="1"/>
  <c r="CG110" i="17" s="1"/>
  <c r="CH110" i="17" s="1"/>
  <c r="CJ109" i="17"/>
  <c r="BF112" i="17"/>
  <c r="AZ112" i="17"/>
  <c r="AL109" i="17"/>
  <c r="CL107" i="17"/>
  <c r="CU107" i="17"/>
  <c r="CJ108" i="17"/>
  <c r="CK108" i="17" s="1"/>
  <c r="AK108" i="17"/>
  <c r="AX106" i="17"/>
  <c r="BD106" i="17"/>
  <c r="BG106" i="17"/>
  <c r="BH106" i="17" s="1"/>
  <c r="BI106" i="17" s="1"/>
  <c r="BK106" i="17" s="1"/>
  <c r="BA106" i="17"/>
  <c r="BB106" i="17" s="1"/>
  <c r="BS111" i="17"/>
  <c r="BT111" i="17"/>
  <c r="CA111" i="17"/>
  <c r="CB111" i="17" s="1"/>
  <c r="BX111" i="17"/>
  <c r="BY111" i="17" s="1"/>
  <c r="AJ107" i="17"/>
  <c r="AQ107" i="17"/>
  <c r="AW107" i="17"/>
  <c r="H110" i="17"/>
  <c r="I110" i="17"/>
  <c r="F110" i="17"/>
  <c r="AH109" i="17"/>
  <c r="P110" i="17"/>
  <c r="R110" i="17"/>
  <c r="S110" i="17"/>
  <c r="AA110" i="17"/>
  <c r="AE110" i="17"/>
  <c r="O111" i="17"/>
  <c r="N111" i="17"/>
  <c r="T111" i="17" s="1"/>
  <c r="AG109" i="17"/>
  <c r="AR106" i="17"/>
  <c r="K110" i="17"/>
  <c r="G110" i="17"/>
  <c r="Q110" i="17"/>
  <c r="U110" i="17"/>
  <c r="AB110" i="17"/>
  <c r="Z110" i="17"/>
  <c r="AC110" i="17"/>
  <c r="D111" i="17"/>
  <c r="J111" i="17" s="1"/>
  <c r="E111" i="17"/>
  <c r="AT112" i="17"/>
  <c r="BR112" i="17" s="1"/>
  <c r="V112" i="17"/>
  <c r="L112" i="17"/>
  <c r="B112" i="17"/>
  <c r="A113" i="17"/>
  <c r="BF113" i="17" s="1"/>
  <c r="AM109" i="17"/>
  <c r="AN109" i="17" s="1"/>
  <c r="BP109" i="17" s="1"/>
  <c r="BU109" i="17" s="1"/>
  <c r="Y111" i="17"/>
  <c r="X111" i="17"/>
  <c r="AD111" i="17" s="1"/>
  <c r="AU111" i="17"/>
  <c r="AI108" i="17"/>
  <c r="CK109" i="17" l="1"/>
  <c r="CL109" i="17"/>
  <c r="CU109" i="17"/>
  <c r="CL108" i="17"/>
  <c r="CU108" i="17"/>
  <c r="AL110" i="17"/>
  <c r="CJ110" i="17"/>
  <c r="CD111" i="17"/>
  <c r="CE111" i="17" s="1"/>
  <c r="CF111" i="17" s="1"/>
  <c r="CG111" i="17" s="1"/>
  <c r="CH111" i="17" s="1"/>
  <c r="BT112" i="17"/>
  <c r="BS112" i="17"/>
  <c r="CA112" i="17"/>
  <c r="CB112" i="17" s="1"/>
  <c r="BX112" i="17"/>
  <c r="BY112" i="17" s="1"/>
  <c r="AX107" i="17"/>
  <c r="BG107" i="17"/>
  <c r="BH107" i="17" s="1"/>
  <c r="BI107" i="17" s="1"/>
  <c r="BK107" i="17" s="1"/>
  <c r="BA107" i="17"/>
  <c r="BB107" i="17" s="1"/>
  <c r="BD107" i="17"/>
  <c r="AM110" i="17"/>
  <c r="AN110" i="17" s="1"/>
  <c r="BP110" i="17" s="1"/>
  <c r="BU110" i="17" s="1"/>
  <c r="X112" i="17"/>
  <c r="AD112" i="17" s="1"/>
  <c r="Y112" i="17"/>
  <c r="AI109" i="17"/>
  <c r="AK109" i="17"/>
  <c r="AE111" i="17"/>
  <c r="AA111" i="17"/>
  <c r="AR107" i="17"/>
  <c r="D112" i="17"/>
  <c r="J112" i="17" s="1"/>
  <c r="E112" i="17"/>
  <c r="N112" i="17"/>
  <c r="T112" i="17" s="1"/>
  <c r="O112" i="17"/>
  <c r="AQ108" i="17"/>
  <c r="AJ108" i="17"/>
  <c r="AW108" i="17"/>
  <c r="AU112" i="17"/>
  <c r="F111" i="17"/>
  <c r="H111" i="17"/>
  <c r="I111" i="17"/>
  <c r="G111" i="17"/>
  <c r="K111" i="17"/>
  <c r="AH110" i="17"/>
  <c r="U111" i="17"/>
  <c r="Q111" i="17"/>
  <c r="AC111" i="17"/>
  <c r="AB111" i="17"/>
  <c r="Z111" i="17"/>
  <c r="R111" i="17"/>
  <c r="S111" i="17"/>
  <c r="P111" i="17"/>
  <c r="AT113" i="17"/>
  <c r="BR113" i="17" s="1"/>
  <c r="B113" i="17"/>
  <c r="L113" i="17"/>
  <c r="A114" i="17"/>
  <c r="V113" i="17"/>
  <c r="AG110" i="17"/>
  <c r="AL111" i="17" l="1"/>
  <c r="CK110" i="17"/>
  <c r="BF114" i="17"/>
  <c r="AZ114" i="17"/>
  <c r="AX108" i="17"/>
  <c r="BD108" i="17"/>
  <c r="BG108" i="17"/>
  <c r="BH108" i="17" s="1"/>
  <c r="BI108" i="17" s="1"/>
  <c r="BK108" i="17" s="1"/>
  <c r="BA108" i="17"/>
  <c r="BB108" i="17" s="1"/>
  <c r="CD112" i="17"/>
  <c r="CE112" i="17" s="1"/>
  <c r="CF112" i="17" s="1"/>
  <c r="CG112" i="17" s="1"/>
  <c r="CH112" i="17" s="1"/>
  <c r="BS113" i="17"/>
  <c r="BT113" i="17"/>
  <c r="CA113" i="17"/>
  <c r="CB113" i="17" s="1"/>
  <c r="BX113" i="17"/>
  <c r="BY113" i="17" s="1"/>
  <c r="AH111" i="17"/>
  <c r="AI110" i="17"/>
  <c r="AK110" i="17"/>
  <c r="AG111" i="17"/>
  <c r="K112" i="17"/>
  <c r="G112" i="17"/>
  <c r="AR108" i="17"/>
  <c r="P112" i="17"/>
  <c r="R112" i="17"/>
  <c r="S112" i="17"/>
  <c r="Z112" i="17"/>
  <c r="AB112" i="17"/>
  <c r="AC112" i="17"/>
  <c r="AM111" i="17"/>
  <c r="AN111" i="17" s="1"/>
  <c r="BP111" i="17" s="1"/>
  <c r="BU111" i="17" s="1"/>
  <c r="U112" i="17"/>
  <c r="Q112" i="17"/>
  <c r="AA112" i="17"/>
  <c r="AE112" i="17"/>
  <c r="X113" i="17"/>
  <c r="AD113" i="17" s="1"/>
  <c r="Y113" i="17"/>
  <c r="AT114" i="17"/>
  <c r="BR114" i="17" s="1"/>
  <c r="B114" i="17"/>
  <c r="A115" i="17"/>
  <c r="L114" i="17"/>
  <c r="V114" i="17"/>
  <c r="N113" i="17"/>
  <c r="T113" i="17" s="1"/>
  <c r="O113" i="17"/>
  <c r="D113" i="17"/>
  <c r="J113" i="17" s="1"/>
  <c r="E113" i="17"/>
  <c r="AJ109" i="17"/>
  <c r="AQ109" i="17"/>
  <c r="AW109" i="17"/>
  <c r="AU113" i="17"/>
  <c r="I112" i="17"/>
  <c r="H112" i="17"/>
  <c r="F112" i="17"/>
  <c r="AL112" i="17" l="1"/>
  <c r="BF115" i="17"/>
  <c r="AZ115" i="17"/>
  <c r="CL110" i="17"/>
  <c r="CU110" i="17"/>
  <c r="CJ112" i="17"/>
  <c r="CJ111" i="17"/>
  <c r="CK111" i="17" s="1"/>
  <c r="CA114" i="17"/>
  <c r="CB114" i="17" s="1"/>
  <c r="BX114" i="17"/>
  <c r="BY114" i="17" s="1"/>
  <c r="BS114" i="17"/>
  <c r="BT114" i="17"/>
  <c r="CD113" i="17"/>
  <c r="CE113" i="17" s="1"/>
  <c r="CF113" i="17" s="1"/>
  <c r="CG113" i="17" s="1"/>
  <c r="CH113" i="17" s="1"/>
  <c r="AX109" i="17"/>
  <c r="BD109" i="17"/>
  <c r="BA109" i="17"/>
  <c r="BB109" i="17" s="1"/>
  <c r="BG109" i="17"/>
  <c r="BH109" i="17" s="1"/>
  <c r="BI109" i="17" s="1"/>
  <c r="BK109" i="17" s="1"/>
  <c r="H113" i="17"/>
  <c r="I113" i="17"/>
  <c r="F113" i="17"/>
  <c r="Z113" i="17"/>
  <c r="AC113" i="17"/>
  <c r="AB113" i="17"/>
  <c r="AE113" i="17"/>
  <c r="AA113" i="17"/>
  <c r="G113" i="17"/>
  <c r="K113" i="17"/>
  <c r="S113" i="17"/>
  <c r="R113" i="17"/>
  <c r="P113" i="17"/>
  <c r="AG112" i="17"/>
  <c r="U113" i="17"/>
  <c r="Q113" i="17"/>
  <c r="X114" i="17"/>
  <c r="AD114" i="17" s="1"/>
  <c r="Y114" i="17"/>
  <c r="AM112" i="17"/>
  <c r="AN112" i="17" s="1"/>
  <c r="BP112" i="17" s="1"/>
  <c r="BU112" i="17" s="1"/>
  <c r="O114" i="17"/>
  <c r="N114" i="17"/>
  <c r="T114" i="17" s="1"/>
  <c r="AT115" i="17"/>
  <c r="BR115" i="17" s="1"/>
  <c r="V115" i="17"/>
  <c r="L115" i="17"/>
  <c r="B115" i="17"/>
  <c r="A116" i="17"/>
  <c r="AH112" i="17"/>
  <c r="AK111" i="17"/>
  <c r="AI111" i="17"/>
  <c r="E114" i="17"/>
  <c r="D114" i="17"/>
  <c r="J114" i="17" s="1"/>
  <c r="AR109" i="17"/>
  <c r="AU114" i="17"/>
  <c r="AJ110" i="17"/>
  <c r="AQ110" i="17"/>
  <c r="AW110" i="17"/>
  <c r="CD114" i="17" l="1"/>
  <c r="CE114" i="17" s="1"/>
  <c r="CF114" i="17" s="1"/>
  <c r="CG114" i="17" s="1"/>
  <c r="CH114" i="17" s="1"/>
  <c r="CK112" i="17"/>
  <c r="BF116" i="17"/>
  <c r="AZ116" i="17"/>
  <c r="CL111" i="17"/>
  <c r="CU111" i="17"/>
  <c r="AL113" i="17"/>
  <c r="CJ113" i="17"/>
  <c r="AX110" i="17"/>
  <c r="BD110" i="17"/>
  <c r="BA110" i="17"/>
  <c r="BB110" i="17" s="1"/>
  <c r="BG110" i="17"/>
  <c r="BH110" i="17" s="1"/>
  <c r="BI110" i="17" s="1"/>
  <c r="BK110" i="17" s="1"/>
  <c r="BX115" i="17"/>
  <c r="BY115" i="17" s="1"/>
  <c r="BT115" i="17"/>
  <c r="CA115" i="17"/>
  <c r="CB115" i="17" s="1"/>
  <c r="BS115" i="17"/>
  <c r="CD115" i="17" s="1"/>
  <c r="CE115" i="17" s="1"/>
  <c r="I114" i="17"/>
  <c r="F114" i="17"/>
  <c r="H114" i="17"/>
  <c r="AQ111" i="17"/>
  <c r="AJ111" i="17"/>
  <c r="AW111" i="17"/>
  <c r="AR110" i="17"/>
  <c r="AB114" i="17"/>
  <c r="AC114" i="17"/>
  <c r="Z114" i="17"/>
  <c r="AH113" i="17"/>
  <c r="R114" i="17"/>
  <c r="P114" i="17"/>
  <c r="S114" i="17"/>
  <c r="AG113" i="17"/>
  <c r="AE114" i="17"/>
  <c r="AA114" i="17"/>
  <c r="D115" i="17"/>
  <c r="J115" i="17" s="1"/>
  <c r="E115" i="17"/>
  <c r="N115" i="17"/>
  <c r="T115" i="17" s="1"/>
  <c r="O115" i="17"/>
  <c r="AK112" i="17"/>
  <c r="AI112" i="17"/>
  <c r="AU115" i="17"/>
  <c r="AM113" i="17"/>
  <c r="AN113" i="17" s="1"/>
  <c r="BP113" i="17" s="1"/>
  <c r="BU113" i="17" s="1"/>
  <c r="AT116" i="17"/>
  <c r="BR116" i="17" s="1"/>
  <c r="L116" i="17"/>
  <c r="A117" i="17"/>
  <c r="B116" i="17"/>
  <c r="V116" i="17"/>
  <c r="X115" i="17"/>
  <c r="AD115" i="17" s="1"/>
  <c r="Y115" i="17"/>
  <c r="G114" i="17"/>
  <c r="K114" i="17"/>
  <c r="U114" i="17"/>
  <c r="Q114" i="17"/>
  <c r="CF115" i="17" l="1"/>
  <c r="CG115" i="17" s="1"/>
  <c r="CH115" i="17" s="1"/>
  <c r="CK113" i="17"/>
  <c r="CL113" i="17" s="1"/>
  <c r="AL114" i="17"/>
  <c r="CL112" i="17"/>
  <c r="CU112" i="17"/>
  <c r="AZ117" i="17"/>
  <c r="BF117" i="17"/>
  <c r="CJ114" i="17"/>
  <c r="CA116" i="17"/>
  <c r="CB116" i="17" s="1"/>
  <c r="BX116" i="17"/>
  <c r="BY116" i="17" s="1"/>
  <c r="BT116" i="17"/>
  <c r="BS116" i="17"/>
  <c r="AX111" i="17"/>
  <c r="BG111" i="17"/>
  <c r="BH111" i="17" s="1"/>
  <c r="BI111" i="17" s="1"/>
  <c r="BK111" i="17" s="1"/>
  <c r="BA111" i="17"/>
  <c r="BB111" i="17" s="1"/>
  <c r="BD111" i="17"/>
  <c r="AH114" i="17"/>
  <c r="G115" i="17"/>
  <c r="K115" i="17"/>
  <c r="AG114" i="17"/>
  <c r="AK113" i="17"/>
  <c r="AI113" i="17"/>
  <c r="AM114" i="17"/>
  <c r="AN114" i="17" s="1"/>
  <c r="BP114" i="17" s="1"/>
  <c r="BU114" i="17" s="1"/>
  <c r="AU116" i="17"/>
  <c r="Z115" i="17"/>
  <c r="AB115" i="17"/>
  <c r="AC115" i="17"/>
  <c r="AJ112" i="17"/>
  <c r="AQ112" i="17"/>
  <c r="AW112" i="17"/>
  <c r="AR111" i="17"/>
  <c r="I115" i="17"/>
  <c r="H115" i="17"/>
  <c r="F115" i="17"/>
  <c r="AT117" i="17"/>
  <c r="BR117" i="17" s="1"/>
  <c r="B117" i="17"/>
  <c r="V117" i="17"/>
  <c r="L117" i="17"/>
  <c r="A118" i="17"/>
  <c r="AA115" i="17"/>
  <c r="AE115" i="17"/>
  <c r="N116" i="17"/>
  <c r="T116" i="17" s="1"/>
  <c r="O116" i="17"/>
  <c r="X116" i="17"/>
  <c r="AD116" i="17" s="1"/>
  <c r="Y116" i="17"/>
  <c r="P115" i="17"/>
  <c r="R115" i="17"/>
  <c r="S115" i="17"/>
  <c r="D116" i="17"/>
  <c r="J116" i="17" s="1"/>
  <c r="E116" i="17"/>
  <c r="Q115" i="17"/>
  <c r="U115" i="17"/>
  <c r="CK114" i="17" l="1"/>
  <c r="CU114" i="17" s="1"/>
  <c r="CU113" i="17"/>
  <c r="CD116" i="17"/>
  <c r="CE116" i="17" s="1"/>
  <c r="CF116" i="17" s="1"/>
  <c r="CG116" i="17" s="1"/>
  <c r="CH116" i="17" s="1"/>
  <c r="BF118" i="17"/>
  <c r="AZ118" i="17"/>
  <c r="AL115" i="17"/>
  <c r="CJ115" i="17"/>
  <c r="CA117" i="17"/>
  <c r="CB117" i="17" s="1"/>
  <c r="BX117" i="17"/>
  <c r="BY117" i="17" s="1"/>
  <c r="BT117" i="17"/>
  <c r="BS117" i="17"/>
  <c r="AX112" i="17"/>
  <c r="BA112" i="17"/>
  <c r="BB112" i="17" s="1"/>
  <c r="BG112" i="17"/>
  <c r="BH112" i="17" s="1"/>
  <c r="BI112" i="17" s="1"/>
  <c r="BK112" i="17" s="1"/>
  <c r="BD112" i="17"/>
  <c r="R116" i="17"/>
  <c r="S116" i="17"/>
  <c r="P116" i="17"/>
  <c r="Q116" i="17"/>
  <c r="U116" i="17"/>
  <c r="I116" i="17"/>
  <c r="F116" i="17"/>
  <c r="H116" i="17"/>
  <c r="AJ113" i="17"/>
  <c r="AQ113" i="17"/>
  <c r="AW113" i="17"/>
  <c r="Z116" i="17"/>
  <c r="AB116" i="17"/>
  <c r="AC116" i="17"/>
  <c r="AU117" i="17"/>
  <c r="AE116" i="17"/>
  <c r="AA116" i="17"/>
  <c r="AG115" i="17"/>
  <c r="G116" i="17"/>
  <c r="K116" i="17"/>
  <c r="AT118" i="17"/>
  <c r="BR118" i="17" s="1"/>
  <c r="V118" i="17"/>
  <c r="L118" i="17"/>
  <c r="A119" i="17"/>
  <c r="B118" i="17"/>
  <c r="N117" i="17"/>
  <c r="T117" i="17" s="1"/>
  <c r="O117" i="17"/>
  <c r="AR112" i="17"/>
  <c r="AI114" i="17"/>
  <c r="AK114" i="17"/>
  <c r="Y117" i="17"/>
  <c r="X117" i="17"/>
  <c r="AD117" i="17" s="1"/>
  <c r="D117" i="17"/>
  <c r="J117" i="17" s="1"/>
  <c r="E117" i="17"/>
  <c r="AH115" i="17"/>
  <c r="AM115" i="17"/>
  <c r="AN115" i="17" s="1"/>
  <c r="BP115" i="17" s="1"/>
  <c r="BU115" i="17" s="1"/>
  <c r="CL114" i="17" l="1"/>
  <c r="CK115" i="17"/>
  <c r="CU115" i="17" s="1"/>
  <c r="CJ116" i="17"/>
  <c r="AL116" i="17"/>
  <c r="CD117" i="17"/>
  <c r="CE117" i="17" s="1"/>
  <c r="CF117" i="17" s="1"/>
  <c r="CG117" i="17" s="1"/>
  <c r="CH117" i="17" s="1"/>
  <c r="BF119" i="17"/>
  <c r="AZ119" i="17"/>
  <c r="CA118" i="17"/>
  <c r="CB118" i="17" s="1"/>
  <c r="BX118" i="17"/>
  <c r="BY118" i="17" s="1"/>
  <c r="BS118" i="17"/>
  <c r="BT118" i="17"/>
  <c r="AX113" i="17"/>
  <c r="BG113" i="17"/>
  <c r="BH113" i="17" s="1"/>
  <c r="BI113" i="17" s="1"/>
  <c r="BK113" i="17" s="1"/>
  <c r="AM116" i="17"/>
  <c r="AN116" i="17" s="1"/>
  <c r="BP116" i="17" s="1"/>
  <c r="BU116" i="17" s="1"/>
  <c r="AR113" i="17"/>
  <c r="AK115" i="17"/>
  <c r="AI115" i="17"/>
  <c r="R117" i="17"/>
  <c r="S117" i="17"/>
  <c r="P117" i="17"/>
  <c r="AG116" i="17"/>
  <c r="U117" i="17"/>
  <c r="Q117" i="17"/>
  <c r="H117" i="17"/>
  <c r="I117" i="17"/>
  <c r="F117" i="17"/>
  <c r="D118" i="17"/>
  <c r="J118" i="17" s="1"/>
  <c r="E118" i="17"/>
  <c r="G117" i="17"/>
  <c r="K117" i="17"/>
  <c r="AT119" i="17"/>
  <c r="BR119" i="17" s="1"/>
  <c r="L119" i="17"/>
  <c r="A120" i="17"/>
  <c r="V119" i="17"/>
  <c r="B119" i="17"/>
  <c r="AA117" i="17"/>
  <c r="AE117" i="17"/>
  <c r="N118" i="17"/>
  <c r="T118" i="17" s="1"/>
  <c r="O118" i="17"/>
  <c r="AH116" i="17"/>
  <c r="AB117" i="17"/>
  <c r="Z117" i="17"/>
  <c r="AC117" i="17"/>
  <c r="X118" i="17"/>
  <c r="AD118" i="17" s="1"/>
  <c r="Y118" i="17"/>
  <c r="AU118" i="17"/>
  <c r="AJ114" i="17"/>
  <c r="AQ114" i="17"/>
  <c r="AW114" i="17"/>
  <c r="CL115" i="17" l="1"/>
  <c r="CK116" i="17"/>
  <c r="CL116" i="17" s="1"/>
  <c r="CJ117" i="17"/>
  <c r="AZ120" i="17"/>
  <c r="BF120" i="17"/>
  <c r="AL117" i="17"/>
  <c r="CD118" i="17"/>
  <c r="CE118" i="17" s="1"/>
  <c r="CF118" i="17" s="1"/>
  <c r="CG118" i="17" s="1"/>
  <c r="CH118" i="17" s="1"/>
  <c r="BX119" i="17"/>
  <c r="BY119" i="17" s="1"/>
  <c r="CA119" i="17"/>
  <c r="CB119" i="17" s="1"/>
  <c r="BS119" i="17"/>
  <c r="BT119" i="17"/>
  <c r="AX114" i="17"/>
  <c r="BD114" i="17"/>
  <c r="BA114" i="17"/>
  <c r="BB114" i="17" s="1"/>
  <c r="BG114" i="17"/>
  <c r="BH114" i="17" s="1"/>
  <c r="BI114" i="17" s="1"/>
  <c r="BK114" i="17" s="1"/>
  <c r="AH117" i="17"/>
  <c r="AR114" i="17"/>
  <c r="R118" i="17"/>
  <c r="P118" i="17"/>
  <c r="S118" i="17"/>
  <c r="AM117" i="17"/>
  <c r="AN117" i="17" s="1"/>
  <c r="BP117" i="17" s="1"/>
  <c r="BU117" i="17" s="1"/>
  <c r="U118" i="17"/>
  <c r="Q118" i="17"/>
  <c r="I118" i="17"/>
  <c r="F118" i="17"/>
  <c r="H118" i="17"/>
  <c r="AT120" i="17"/>
  <c r="BR120" i="17" s="1"/>
  <c r="B120" i="17"/>
  <c r="A121" i="17"/>
  <c r="V120" i="17"/>
  <c r="L120" i="17"/>
  <c r="AU119" i="17"/>
  <c r="G118" i="17"/>
  <c r="K118" i="17"/>
  <c r="AB118" i="17"/>
  <c r="AC118" i="17"/>
  <c r="Z118" i="17"/>
  <c r="E119" i="17"/>
  <c r="D119" i="17"/>
  <c r="J119" i="17" s="1"/>
  <c r="N119" i="17"/>
  <c r="T119" i="17" s="1"/>
  <c r="O119" i="17"/>
  <c r="AI116" i="17"/>
  <c r="AK116" i="17"/>
  <c r="AJ115" i="17"/>
  <c r="AQ115" i="17"/>
  <c r="AW115" i="17"/>
  <c r="AG117" i="17"/>
  <c r="AE118" i="17"/>
  <c r="AA118" i="17"/>
  <c r="X119" i="17"/>
  <c r="AD119" i="17" s="1"/>
  <c r="Y119" i="17"/>
  <c r="CK117" i="17" l="1"/>
  <c r="CU116" i="17"/>
  <c r="CJ118" i="17"/>
  <c r="CD119" i="17"/>
  <c r="CE119" i="17" s="1"/>
  <c r="CF119" i="17" s="1"/>
  <c r="CG119" i="17" s="1"/>
  <c r="CH119" i="17" s="1"/>
  <c r="CL117" i="17"/>
  <c r="CU117" i="17"/>
  <c r="BF121" i="17"/>
  <c r="AZ121" i="17"/>
  <c r="AL118" i="17"/>
  <c r="AM118" i="17"/>
  <c r="AN118" i="17" s="1"/>
  <c r="BP118" i="17" s="1"/>
  <c r="BU118" i="17" s="1"/>
  <c r="AI117" i="17"/>
  <c r="AJ117" i="17" s="1"/>
  <c r="BX120" i="17"/>
  <c r="BY120" i="17" s="1"/>
  <c r="BT120" i="17"/>
  <c r="BS120" i="17"/>
  <c r="CA120" i="17"/>
  <c r="CB120" i="17" s="1"/>
  <c r="AX115" i="17"/>
  <c r="BD115" i="17"/>
  <c r="BG115" i="17"/>
  <c r="BH115" i="17" s="1"/>
  <c r="BI115" i="17" s="1"/>
  <c r="BK115" i="17" s="1"/>
  <c r="BA115" i="17"/>
  <c r="BB115" i="17" s="1"/>
  <c r="AK117" i="17"/>
  <c r="AC119" i="17"/>
  <c r="Z119" i="17"/>
  <c r="AB119" i="17"/>
  <c r="P119" i="17"/>
  <c r="R119" i="17"/>
  <c r="S119" i="17"/>
  <c r="AA119" i="17"/>
  <c r="AE119" i="17"/>
  <c r="AG118" i="17"/>
  <c r="K119" i="17"/>
  <c r="G119" i="17"/>
  <c r="X120" i="17"/>
  <c r="AD120" i="17" s="1"/>
  <c r="Y120" i="17"/>
  <c r="H119" i="17"/>
  <c r="I119" i="17"/>
  <c r="F119" i="17"/>
  <c r="AT121" i="17"/>
  <c r="BR121" i="17" s="1"/>
  <c r="B121" i="17"/>
  <c r="L121" i="17"/>
  <c r="V121" i="17"/>
  <c r="A122" i="17"/>
  <c r="BF122" i="17" s="1"/>
  <c r="U119" i="17"/>
  <c r="Q119" i="17"/>
  <c r="AQ117" i="17"/>
  <c r="D120" i="17"/>
  <c r="J120" i="17" s="1"/>
  <c r="E120" i="17"/>
  <c r="AH118" i="17"/>
  <c r="AU120" i="17"/>
  <c r="AJ116" i="17"/>
  <c r="AQ116" i="17"/>
  <c r="AW116" i="17"/>
  <c r="N120" i="17"/>
  <c r="T120" i="17" s="1"/>
  <c r="O120" i="17"/>
  <c r="AR115" i="17"/>
  <c r="CJ119" i="17" l="1"/>
  <c r="AW117" i="17"/>
  <c r="BD117" i="17" s="1"/>
  <c r="CK118" i="17"/>
  <c r="AL119" i="17"/>
  <c r="CD120" i="17"/>
  <c r="CE120" i="17" s="1"/>
  <c r="CF120" i="17" s="1"/>
  <c r="CG120" i="17" s="1"/>
  <c r="CH120" i="17" s="1"/>
  <c r="AX116" i="17"/>
  <c r="BA116" i="17"/>
  <c r="BB116" i="17" s="1"/>
  <c r="BD116" i="17"/>
  <c r="BG116" i="17"/>
  <c r="BH116" i="17" s="1"/>
  <c r="BI116" i="17" s="1"/>
  <c r="BK116" i="17" s="1"/>
  <c r="BS121" i="17"/>
  <c r="BT121" i="17"/>
  <c r="BX121" i="17"/>
  <c r="BY121" i="17" s="1"/>
  <c r="CA121" i="17"/>
  <c r="CB121" i="17" s="1"/>
  <c r="AM119" i="17"/>
  <c r="AN119" i="17" s="1"/>
  <c r="BP119" i="17" s="1"/>
  <c r="BU119" i="17" s="1"/>
  <c r="N121" i="17"/>
  <c r="T121" i="17" s="1"/>
  <c r="O121" i="17"/>
  <c r="H120" i="17"/>
  <c r="F120" i="17"/>
  <c r="I120" i="17"/>
  <c r="D121" i="17"/>
  <c r="J121" i="17" s="1"/>
  <c r="E121" i="17"/>
  <c r="AU121" i="17"/>
  <c r="AR116" i="17"/>
  <c r="Z120" i="17"/>
  <c r="AB120" i="17"/>
  <c r="AC120" i="17"/>
  <c r="AE120" i="17"/>
  <c r="AA120" i="17"/>
  <c r="AT122" i="17"/>
  <c r="BR122" i="17" s="1"/>
  <c r="B122" i="17"/>
  <c r="V122" i="17"/>
  <c r="A123" i="17"/>
  <c r="L122" i="17"/>
  <c r="AH119" i="17"/>
  <c r="X121" i="17"/>
  <c r="AD121" i="17" s="1"/>
  <c r="Y121" i="17"/>
  <c r="AI118" i="17"/>
  <c r="AK118" i="17"/>
  <c r="K120" i="17"/>
  <c r="G120" i="17"/>
  <c r="AG119" i="17"/>
  <c r="S120" i="17"/>
  <c r="P120" i="17"/>
  <c r="R120" i="17"/>
  <c r="Q120" i="17"/>
  <c r="U120" i="17"/>
  <c r="AR117" i="17"/>
  <c r="AX117" i="17" l="1"/>
  <c r="BA117" i="17"/>
  <c r="BB117" i="17" s="1"/>
  <c r="BG117" i="17"/>
  <c r="BH117" i="17" s="1"/>
  <c r="BI117" i="17" s="1"/>
  <c r="BK117" i="17" s="1"/>
  <c r="CK119" i="17"/>
  <c r="CL119" i="17" s="1"/>
  <c r="AL120" i="17"/>
  <c r="AZ123" i="17"/>
  <c r="BF123" i="17"/>
  <c r="CL118" i="17"/>
  <c r="CU118" i="17"/>
  <c r="CJ120" i="17"/>
  <c r="AM120" i="17"/>
  <c r="AN120" i="17" s="1"/>
  <c r="BP120" i="17" s="1"/>
  <c r="BU120" i="17" s="1"/>
  <c r="BT122" i="17"/>
  <c r="BX122" i="17"/>
  <c r="BY122" i="17" s="1"/>
  <c r="CA122" i="17"/>
  <c r="CB122" i="17" s="1"/>
  <c r="BS122" i="17"/>
  <c r="CD121" i="17"/>
  <c r="CE121" i="17" s="1"/>
  <c r="CF121" i="17" s="1"/>
  <c r="CG121" i="17" s="1"/>
  <c r="CH121" i="17" s="1"/>
  <c r="I121" i="17"/>
  <c r="H121" i="17"/>
  <c r="F121" i="17"/>
  <c r="AG120" i="17"/>
  <c r="Z121" i="17"/>
  <c r="AC121" i="17"/>
  <c r="AB121" i="17"/>
  <c r="AH120" i="17"/>
  <c r="AI119" i="17"/>
  <c r="AK119" i="17"/>
  <c r="AU122" i="17"/>
  <c r="G121" i="17"/>
  <c r="K121" i="17"/>
  <c r="AJ118" i="17"/>
  <c r="AQ118" i="17"/>
  <c r="AW118" i="17"/>
  <c r="AE121" i="17"/>
  <c r="AA121" i="17"/>
  <c r="Y122" i="17"/>
  <c r="X122" i="17"/>
  <c r="AD122" i="17" s="1"/>
  <c r="S121" i="17"/>
  <c r="R121" i="17"/>
  <c r="P121" i="17"/>
  <c r="Q121" i="17"/>
  <c r="U121" i="17"/>
  <c r="E122" i="17"/>
  <c r="D122" i="17"/>
  <c r="J122" i="17" s="1"/>
  <c r="N122" i="17"/>
  <c r="T122" i="17" s="1"/>
  <c r="O122" i="17"/>
  <c r="AT123" i="17"/>
  <c r="BR123" i="17" s="1"/>
  <c r="L123" i="17"/>
  <c r="A124" i="17"/>
  <c r="B123" i="17"/>
  <c r="V123" i="17"/>
  <c r="CD122" i="17" l="1"/>
  <c r="CE122" i="17" s="1"/>
  <c r="CF122" i="17" s="1"/>
  <c r="CG122" i="17" s="1"/>
  <c r="CH122" i="17" s="1"/>
  <c r="CU119" i="17"/>
  <c r="AL121" i="17"/>
  <c r="CK120" i="17"/>
  <c r="CL120" i="17" s="1"/>
  <c r="BF124" i="17"/>
  <c r="AZ124" i="17"/>
  <c r="CA123" i="17"/>
  <c r="CB123" i="17" s="1"/>
  <c r="BS123" i="17"/>
  <c r="CD123" i="17" s="1"/>
  <c r="CE123" i="17" s="1"/>
  <c r="BT123" i="17"/>
  <c r="BX123" i="17"/>
  <c r="BY123" i="17" s="1"/>
  <c r="AG121" i="17"/>
  <c r="AX118" i="17"/>
  <c r="BD118" i="17"/>
  <c r="BA118" i="17"/>
  <c r="BB118" i="17" s="1"/>
  <c r="BG118" i="17"/>
  <c r="BH118" i="17" s="1"/>
  <c r="BI118" i="17" s="1"/>
  <c r="BK118" i="17" s="1"/>
  <c r="P122" i="17"/>
  <c r="R122" i="17"/>
  <c r="S122" i="17"/>
  <c r="I122" i="17"/>
  <c r="F122" i="17"/>
  <c r="H122" i="17"/>
  <c r="X123" i="17"/>
  <c r="AD123" i="17" s="1"/>
  <c r="Y123" i="17"/>
  <c r="AJ119" i="17"/>
  <c r="AQ119" i="17"/>
  <c r="AW119" i="17"/>
  <c r="AI120" i="17"/>
  <c r="AK120" i="17"/>
  <c r="AM121" i="17"/>
  <c r="AN121" i="17" s="1"/>
  <c r="BP121" i="17" s="1"/>
  <c r="BU121" i="17" s="1"/>
  <c r="N123" i="17"/>
  <c r="T123" i="17" s="1"/>
  <c r="O123" i="17"/>
  <c r="AB122" i="17"/>
  <c r="Z122" i="17"/>
  <c r="AC122" i="17"/>
  <c r="Q122" i="17"/>
  <c r="U122" i="17"/>
  <c r="G122" i="17"/>
  <c r="K122" i="17"/>
  <c r="AR118" i="17"/>
  <c r="AH121" i="17"/>
  <c r="D123" i="17"/>
  <c r="J123" i="17" s="1"/>
  <c r="E123" i="17"/>
  <c r="AT124" i="17"/>
  <c r="BR124" i="17" s="1"/>
  <c r="B124" i="17"/>
  <c r="L124" i="17"/>
  <c r="A125" i="17"/>
  <c r="V124" i="17"/>
  <c r="AU123" i="17"/>
  <c r="AA122" i="17"/>
  <c r="AE122" i="17"/>
  <c r="AK121" i="17" l="1"/>
  <c r="AI121" i="17"/>
  <c r="AQ121" i="17" s="1"/>
  <c r="AL122" i="17"/>
  <c r="CF123" i="17"/>
  <c r="CG123" i="17" s="1"/>
  <c r="CH123" i="17" s="1"/>
  <c r="CU120" i="17"/>
  <c r="AZ125" i="17"/>
  <c r="BF125" i="17"/>
  <c r="CJ122" i="17"/>
  <c r="CJ121" i="17"/>
  <c r="CK121" i="17" s="1"/>
  <c r="AH122" i="17"/>
  <c r="CA124" i="17"/>
  <c r="CB124" i="17" s="1"/>
  <c r="BX124" i="17"/>
  <c r="BY124" i="17" s="1"/>
  <c r="BS124" i="17"/>
  <c r="BT124" i="17"/>
  <c r="AX119" i="17"/>
  <c r="BG119" i="17"/>
  <c r="BH119" i="17" s="1"/>
  <c r="BI119" i="17" s="1"/>
  <c r="BK119" i="17" s="1"/>
  <c r="BD119" i="17"/>
  <c r="BA119" i="17"/>
  <c r="BB119" i="17" s="1"/>
  <c r="Z123" i="17"/>
  <c r="AB123" i="17"/>
  <c r="AC123" i="17"/>
  <c r="P123" i="17"/>
  <c r="R123" i="17"/>
  <c r="S123" i="17"/>
  <c r="AU124" i="17"/>
  <c r="AG122" i="17"/>
  <c r="AA123" i="17"/>
  <c r="AE123" i="17"/>
  <c r="U123" i="17"/>
  <c r="Q123" i="17"/>
  <c r="Y124" i="17"/>
  <c r="X124" i="17"/>
  <c r="AD124" i="17" s="1"/>
  <c r="F123" i="17"/>
  <c r="H123" i="17"/>
  <c r="I123" i="17"/>
  <c r="K123" i="17"/>
  <c r="G123" i="17"/>
  <c r="AT125" i="17"/>
  <c r="BR125" i="17" s="1"/>
  <c r="L125" i="17"/>
  <c r="V125" i="17"/>
  <c r="B125" i="17"/>
  <c r="A126" i="17"/>
  <c r="AM122" i="17"/>
  <c r="AN122" i="17" s="1"/>
  <c r="BP122" i="17" s="1"/>
  <c r="BU122" i="17" s="1"/>
  <c r="AJ120" i="17"/>
  <c r="AQ120" i="17"/>
  <c r="AW120" i="17"/>
  <c r="O124" i="17"/>
  <c r="N124" i="17"/>
  <c r="T124" i="17" s="1"/>
  <c r="E124" i="17"/>
  <c r="D124" i="17"/>
  <c r="J124" i="17" s="1"/>
  <c r="AR119" i="17"/>
  <c r="AW121" i="17" l="1"/>
  <c r="BA121" i="17" s="1"/>
  <c r="BB121" i="17" s="1"/>
  <c r="AJ121" i="17"/>
  <c r="CJ123" i="17"/>
  <c r="CK122" i="17"/>
  <c r="AZ126" i="17"/>
  <c r="BF126" i="17"/>
  <c r="AL123" i="17"/>
  <c r="CL121" i="17"/>
  <c r="CU121" i="17"/>
  <c r="BG121" i="17"/>
  <c r="BH121" i="17" s="1"/>
  <c r="BD121" i="17"/>
  <c r="CD124" i="17"/>
  <c r="CE124" i="17" s="1"/>
  <c r="CF124" i="17" s="1"/>
  <c r="CG124" i="17" s="1"/>
  <c r="CH124" i="17" s="1"/>
  <c r="BX125" i="17"/>
  <c r="BY125" i="17" s="1"/>
  <c r="CA125" i="17"/>
  <c r="CB125" i="17" s="1"/>
  <c r="BS125" i="17"/>
  <c r="CD125" i="17" s="1"/>
  <c r="CE125" i="17" s="1"/>
  <c r="BT125" i="17"/>
  <c r="AX120" i="17"/>
  <c r="BG120" i="17"/>
  <c r="BH120" i="17" s="1"/>
  <c r="BI120" i="17" s="1"/>
  <c r="BK120" i="17" s="1"/>
  <c r="BA120" i="17"/>
  <c r="BB120" i="17" s="1"/>
  <c r="BD120" i="17"/>
  <c r="D125" i="17"/>
  <c r="J125" i="17" s="1"/>
  <c r="E125" i="17"/>
  <c r="G124" i="17"/>
  <c r="K124" i="17"/>
  <c r="X125" i="17"/>
  <c r="AD125" i="17" s="1"/>
  <c r="Y125" i="17"/>
  <c r="H124" i="17"/>
  <c r="F124" i="17"/>
  <c r="I124" i="17"/>
  <c r="AR121" i="17"/>
  <c r="AA124" i="17"/>
  <c r="AE124" i="17"/>
  <c r="AB124" i="17"/>
  <c r="AC124" i="17"/>
  <c r="Z124" i="17"/>
  <c r="N125" i="17"/>
  <c r="T125" i="17" s="1"/>
  <c r="O125" i="17"/>
  <c r="AU125" i="17"/>
  <c r="AM123" i="17"/>
  <c r="AN123" i="17" s="1"/>
  <c r="BP123" i="17" s="1"/>
  <c r="BU123" i="17" s="1"/>
  <c r="CK123" i="17" s="1"/>
  <c r="AH123" i="17"/>
  <c r="AK122" i="17"/>
  <c r="AI122" i="17"/>
  <c r="AT126" i="17"/>
  <c r="BR126" i="17" s="1"/>
  <c r="B126" i="17"/>
  <c r="V126" i="17"/>
  <c r="L126" i="17"/>
  <c r="A127" i="17"/>
  <c r="U124" i="17"/>
  <c r="Q124" i="17"/>
  <c r="P124" i="17"/>
  <c r="R124" i="17"/>
  <c r="S124" i="17"/>
  <c r="AG123" i="17"/>
  <c r="AR120" i="17"/>
  <c r="AX121" i="17" l="1"/>
  <c r="CF125" i="17"/>
  <c r="CG125" i="17" s="1"/>
  <c r="CH125" i="17" s="1"/>
  <c r="CL123" i="17"/>
  <c r="CU123" i="17"/>
  <c r="BI121" i="17"/>
  <c r="BK121" i="17" s="1"/>
  <c r="AL124" i="17"/>
  <c r="AZ127" i="17"/>
  <c r="BF127" i="17"/>
  <c r="CL122" i="17"/>
  <c r="CU122" i="17"/>
  <c r="CJ124" i="17"/>
  <c r="BX126" i="17"/>
  <c r="BY126" i="17" s="1"/>
  <c r="CA126" i="17"/>
  <c r="CB126" i="17" s="1"/>
  <c r="BT126" i="17"/>
  <c r="BS126" i="17"/>
  <c r="N126" i="17"/>
  <c r="T126" i="17" s="1"/>
  <c r="O126" i="17"/>
  <c r="P125" i="17"/>
  <c r="R125" i="17"/>
  <c r="S125" i="17"/>
  <c r="D126" i="17"/>
  <c r="J126" i="17" s="1"/>
  <c r="E126" i="17"/>
  <c r="AI123" i="17"/>
  <c r="AK123" i="17"/>
  <c r="AH124" i="17"/>
  <c r="AE125" i="17"/>
  <c r="AA125" i="17"/>
  <c r="X126" i="17"/>
  <c r="AD126" i="17" s="1"/>
  <c r="Y126" i="17"/>
  <c r="Q125" i="17"/>
  <c r="U125" i="17"/>
  <c r="AC125" i="17"/>
  <c r="Z125" i="17"/>
  <c r="AB125" i="17"/>
  <c r="AU126" i="17"/>
  <c r="AJ122" i="17"/>
  <c r="AQ122" i="17"/>
  <c r="AW122" i="17"/>
  <c r="AT127" i="17"/>
  <c r="BR127" i="17" s="1"/>
  <c r="B127" i="17"/>
  <c r="V127" i="17"/>
  <c r="L127" i="17"/>
  <c r="A128" i="17"/>
  <c r="AM124" i="17"/>
  <c r="AN124" i="17" s="1"/>
  <c r="BP124" i="17" s="1"/>
  <c r="BU124" i="17" s="1"/>
  <c r="AG124" i="17"/>
  <c r="I125" i="17"/>
  <c r="H125" i="17"/>
  <c r="F125" i="17"/>
  <c r="K125" i="17"/>
  <c r="G125" i="17"/>
  <c r="AL125" i="17" s="1"/>
  <c r="CK124" i="17" l="1"/>
  <c r="CL124" i="17" s="1"/>
  <c r="AZ128" i="17"/>
  <c r="BF128" i="17"/>
  <c r="CJ125" i="17"/>
  <c r="CD126" i="17"/>
  <c r="CE126" i="17" s="1"/>
  <c r="CF126" i="17" s="1"/>
  <c r="CG126" i="17" s="1"/>
  <c r="CH126" i="17" s="1"/>
  <c r="CA127" i="17"/>
  <c r="CB127" i="17" s="1"/>
  <c r="BT127" i="17"/>
  <c r="BS127" i="17"/>
  <c r="CD127" i="17" s="1"/>
  <c r="CE127" i="17" s="1"/>
  <c r="BX127" i="17"/>
  <c r="BY127" i="17" s="1"/>
  <c r="AX122" i="17"/>
  <c r="BG122" i="17"/>
  <c r="BH122" i="17" s="1"/>
  <c r="BI122" i="17" s="1"/>
  <c r="BK122" i="17" s="1"/>
  <c r="AH125" i="17"/>
  <c r="AM125" i="17"/>
  <c r="AN125" i="17" s="1"/>
  <c r="BP125" i="17" s="1"/>
  <c r="BU125" i="17" s="1"/>
  <c r="AT128" i="17"/>
  <c r="BR128" i="17" s="1"/>
  <c r="L128" i="17"/>
  <c r="A129" i="17"/>
  <c r="V128" i="17"/>
  <c r="B128" i="17"/>
  <c r="AQ123" i="17"/>
  <c r="AJ123" i="17"/>
  <c r="AW123" i="17"/>
  <c r="AU127" i="17"/>
  <c r="N127" i="17"/>
  <c r="T127" i="17" s="1"/>
  <c r="O127" i="17"/>
  <c r="X127" i="17"/>
  <c r="AD127" i="17" s="1"/>
  <c r="Y127" i="17"/>
  <c r="H126" i="17"/>
  <c r="F126" i="17"/>
  <c r="I126" i="17"/>
  <c r="D127" i="17"/>
  <c r="J127" i="17" s="1"/>
  <c r="E127" i="17"/>
  <c r="G126" i="17"/>
  <c r="K126" i="17"/>
  <c r="AB126" i="17"/>
  <c r="Z126" i="17"/>
  <c r="AC126" i="17"/>
  <c r="AR122" i="17"/>
  <c r="AA126" i="17"/>
  <c r="AE126" i="17"/>
  <c r="AG125" i="17"/>
  <c r="P126" i="17"/>
  <c r="S126" i="17"/>
  <c r="R126" i="17"/>
  <c r="AK124" i="17"/>
  <c r="AI124" i="17"/>
  <c r="U126" i="17"/>
  <c r="Q126" i="17"/>
  <c r="CU124" i="17" l="1"/>
  <c r="CK125" i="17"/>
  <c r="CL125" i="17" s="1"/>
  <c r="AZ129" i="17"/>
  <c r="BF129" i="17"/>
  <c r="AL126" i="17"/>
  <c r="CF127" i="17"/>
  <c r="CG127" i="17" s="1"/>
  <c r="CH127" i="17" s="1"/>
  <c r="CJ126" i="17"/>
  <c r="CA128" i="17"/>
  <c r="CB128" i="17" s="1"/>
  <c r="BT128" i="17"/>
  <c r="BS128" i="17"/>
  <c r="BX128" i="17"/>
  <c r="BY128" i="17" s="1"/>
  <c r="AM126" i="17"/>
  <c r="AN126" i="17" s="1"/>
  <c r="BP126" i="17" s="1"/>
  <c r="BU126" i="17" s="1"/>
  <c r="AX123" i="17"/>
  <c r="BA123" i="17"/>
  <c r="BB123" i="17" s="1"/>
  <c r="BG123" i="17"/>
  <c r="BH123" i="17" s="1"/>
  <c r="BI123" i="17" s="1"/>
  <c r="BK123" i="17" s="1"/>
  <c r="BD123" i="17"/>
  <c r="AK125" i="17"/>
  <c r="AI125" i="17"/>
  <c r="I127" i="17"/>
  <c r="H127" i="17"/>
  <c r="F127" i="17"/>
  <c r="K127" i="17"/>
  <c r="G127" i="17"/>
  <c r="AG126" i="17"/>
  <c r="AR123" i="17"/>
  <c r="D128" i="17"/>
  <c r="J128" i="17" s="1"/>
  <c r="E128" i="17"/>
  <c r="AQ124" i="17"/>
  <c r="AJ124" i="17"/>
  <c r="AW124" i="17"/>
  <c r="BG124" i="17" s="1"/>
  <c r="BH124" i="17" s="1"/>
  <c r="AH126" i="17"/>
  <c r="Z127" i="17"/>
  <c r="AB127" i="17"/>
  <c r="AC127" i="17"/>
  <c r="X128" i="17"/>
  <c r="AD128" i="17" s="1"/>
  <c r="Y128" i="17"/>
  <c r="AE127" i="17"/>
  <c r="AA127" i="17"/>
  <c r="AT129" i="17"/>
  <c r="BR129" i="17" s="1"/>
  <c r="V129" i="17"/>
  <c r="L129" i="17"/>
  <c r="A130" i="17"/>
  <c r="B129" i="17"/>
  <c r="P127" i="17"/>
  <c r="R127" i="17"/>
  <c r="S127" i="17"/>
  <c r="O128" i="17"/>
  <c r="N128" i="17"/>
  <c r="T128" i="17" s="1"/>
  <c r="Q127" i="17"/>
  <c r="U127" i="17"/>
  <c r="AU128" i="17"/>
  <c r="CK126" i="17" l="1"/>
  <c r="CL126" i="17" s="1"/>
  <c r="CU125" i="17"/>
  <c r="AL127" i="17"/>
  <c r="BF130" i="17"/>
  <c r="AZ130" i="17"/>
  <c r="CD128" i="17"/>
  <c r="CE128" i="17" s="1"/>
  <c r="CF128" i="17" s="1"/>
  <c r="CG128" i="17" s="1"/>
  <c r="CH128" i="17" s="1"/>
  <c r="CJ127" i="17"/>
  <c r="BI124" i="17"/>
  <c r="BK124" i="17" s="1"/>
  <c r="CA129" i="17"/>
  <c r="CB129" i="17" s="1"/>
  <c r="BX129" i="17"/>
  <c r="BY129" i="17" s="1"/>
  <c r="BS129" i="17"/>
  <c r="BT129" i="17"/>
  <c r="AG127" i="17"/>
  <c r="AX124" i="17"/>
  <c r="AR124" i="17"/>
  <c r="AJ125" i="17"/>
  <c r="AQ125" i="17"/>
  <c r="AW125" i="17"/>
  <c r="BG125" i="17" s="1"/>
  <c r="BH125" i="17" s="1"/>
  <c r="BI125" i="17" s="1"/>
  <c r="BK125" i="17" s="1"/>
  <c r="AT130" i="17"/>
  <c r="BR130" i="17" s="1"/>
  <c r="V130" i="17"/>
  <c r="L130" i="17"/>
  <c r="B130" i="17"/>
  <c r="A131" i="17"/>
  <c r="BF131" i="17" s="1"/>
  <c r="Y129" i="17"/>
  <c r="X129" i="17"/>
  <c r="AD129" i="17" s="1"/>
  <c r="S128" i="17"/>
  <c r="R128" i="17"/>
  <c r="P128" i="17"/>
  <c r="I128" i="17"/>
  <c r="F128" i="17"/>
  <c r="H128" i="17"/>
  <c r="AA128" i="17"/>
  <c r="AE128" i="17"/>
  <c r="AH127" i="17"/>
  <c r="AK127" i="17" s="1"/>
  <c r="D129" i="17"/>
  <c r="J129" i="17" s="1"/>
  <c r="E129" i="17"/>
  <c r="AI126" i="17"/>
  <c r="AK126" i="17"/>
  <c r="AM127" i="17"/>
  <c r="AN127" i="17" s="1"/>
  <c r="BP127" i="17" s="1"/>
  <c r="BU127" i="17" s="1"/>
  <c r="N129" i="17"/>
  <c r="T129" i="17" s="1"/>
  <c r="O129" i="17"/>
  <c r="AU129" i="17"/>
  <c r="U128" i="17"/>
  <c r="Q128" i="17"/>
  <c r="Z128" i="17"/>
  <c r="AC128" i="17"/>
  <c r="AB128" i="17"/>
  <c r="G128" i="17"/>
  <c r="K128" i="17"/>
  <c r="CU126" i="17" l="1"/>
  <c r="CK127" i="17"/>
  <c r="CL127" i="17"/>
  <c r="CU127" i="17"/>
  <c r="AL128" i="17"/>
  <c r="CJ128" i="17"/>
  <c r="CD129" i="17"/>
  <c r="CE129" i="17" s="1"/>
  <c r="CF129" i="17" s="1"/>
  <c r="CG129" i="17" s="1"/>
  <c r="CH129" i="17" s="1"/>
  <c r="AI127" i="17"/>
  <c r="AW127" i="17" s="1"/>
  <c r="BX130" i="17"/>
  <c r="BY130" i="17" s="1"/>
  <c r="CA130" i="17"/>
  <c r="CB130" i="17" s="1"/>
  <c r="BS130" i="17"/>
  <c r="BT130" i="17"/>
  <c r="AX125" i="17"/>
  <c r="S129" i="17"/>
  <c r="P129" i="17"/>
  <c r="R129" i="17"/>
  <c r="AT131" i="17"/>
  <c r="BR131" i="17" s="1"/>
  <c r="L131" i="17"/>
  <c r="V131" i="17"/>
  <c r="A132" i="17"/>
  <c r="BF132" i="17" s="1"/>
  <c r="B131" i="17"/>
  <c r="U129" i="17"/>
  <c r="Q129" i="17"/>
  <c r="D130" i="17"/>
  <c r="J130" i="17" s="1"/>
  <c r="E130" i="17"/>
  <c r="AM128" i="17"/>
  <c r="AN128" i="17" s="1"/>
  <c r="BP128" i="17" s="1"/>
  <c r="BU128" i="17" s="1"/>
  <c r="O130" i="17"/>
  <c r="N130" i="17"/>
  <c r="T130" i="17" s="1"/>
  <c r="AH128" i="17"/>
  <c r="Y130" i="17"/>
  <c r="X130" i="17"/>
  <c r="AD130" i="17" s="1"/>
  <c r="AQ126" i="17"/>
  <c r="AJ126" i="17"/>
  <c r="AW126" i="17"/>
  <c r="BG126" i="17" s="1"/>
  <c r="BH126" i="17" s="1"/>
  <c r="BI126" i="17" s="1"/>
  <c r="BK126" i="17" s="1"/>
  <c r="AU130" i="17"/>
  <c r="H129" i="17"/>
  <c r="F129" i="17"/>
  <c r="I129" i="17"/>
  <c r="G129" i="17"/>
  <c r="K129" i="17"/>
  <c r="AR125" i="17"/>
  <c r="AE129" i="17"/>
  <c r="AA129" i="17"/>
  <c r="AG128" i="17"/>
  <c r="Z129" i="17"/>
  <c r="AB129" i="17"/>
  <c r="AC129" i="17"/>
  <c r="CD130" i="17" l="1"/>
  <c r="CE130" i="17" s="1"/>
  <c r="CF130" i="17" s="1"/>
  <c r="CG130" i="17" s="1"/>
  <c r="CH130" i="17" s="1"/>
  <c r="CK128" i="17"/>
  <c r="AL129" i="17"/>
  <c r="BG127" i="17"/>
  <c r="BH127" i="17" s="1"/>
  <c r="BI127" i="17" s="1"/>
  <c r="BK127" i="17" s="1"/>
  <c r="AJ127" i="17"/>
  <c r="AQ127" i="17"/>
  <c r="BS131" i="17"/>
  <c r="BX131" i="17"/>
  <c r="BY131" i="17" s="1"/>
  <c r="CA131" i="17"/>
  <c r="CB131" i="17" s="1"/>
  <c r="BT131" i="17"/>
  <c r="AX126" i="17"/>
  <c r="AX127" i="17"/>
  <c r="AH129" i="17"/>
  <c r="AE130" i="17"/>
  <c r="AA130" i="17"/>
  <c r="AM129" i="17"/>
  <c r="AN129" i="17" s="1"/>
  <c r="BP129" i="17" s="1"/>
  <c r="BU129" i="17" s="1"/>
  <c r="AT132" i="17"/>
  <c r="BR132" i="17" s="1"/>
  <c r="A133" i="17"/>
  <c r="BF133" i="17" s="1"/>
  <c r="L132" i="17"/>
  <c r="V132" i="17"/>
  <c r="B132" i="17"/>
  <c r="AG129" i="17"/>
  <c r="U130" i="17"/>
  <c r="Q130" i="17"/>
  <c r="N131" i="17"/>
  <c r="T131" i="17" s="1"/>
  <c r="O131" i="17"/>
  <c r="AR126" i="17"/>
  <c r="E131" i="17"/>
  <c r="D131" i="17"/>
  <c r="J131" i="17" s="1"/>
  <c r="AB130" i="17"/>
  <c r="Z130" i="17"/>
  <c r="AC130" i="17"/>
  <c r="AK128" i="17"/>
  <c r="AI128" i="17"/>
  <c r="X131" i="17"/>
  <c r="AD131" i="17" s="1"/>
  <c r="Y131" i="17"/>
  <c r="S130" i="17"/>
  <c r="P130" i="17"/>
  <c r="R130" i="17"/>
  <c r="AU131" i="17"/>
  <c r="F130" i="17"/>
  <c r="H130" i="17"/>
  <c r="I130" i="17"/>
  <c r="G130" i="17"/>
  <c r="K130" i="17"/>
  <c r="CJ130" i="17" l="1"/>
  <c r="AL130" i="17"/>
  <c r="CL128" i="17"/>
  <c r="CU128" i="17"/>
  <c r="CJ129" i="17"/>
  <c r="CK129" i="17" s="1"/>
  <c r="AR127" i="17"/>
  <c r="BT132" i="17"/>
  <c r="BX132" i="17"/>
  <c r="BY132" i="17" s="1"/>
  <c r="CA132" i="17"/>
  <c r="CB132" i="17" s="1"/>
  <c r="BS132" i="17"/>
  <c r="CD131" i="17"/>
  <c r="CE131" i="17" s="1"/>
  <c r="CF131" i="17" s="1"/>
  <c r="CG131" i="17" s="1"/>
  <c r="CH131" i="17" s="1"/>
  <c r="K131" i="17"/>
  <c r="G131" i="17"/>
  <c r="E132" i="17"/>
  <c r="D132" i="17"/>
  <c r="J132" i="17" s="1"/>
  <c r="AM130" i="17"/>
  <c r="AN130" i="17" s="1"/>
  <c r="BP130" i="17" s="1"/>
  <c r="BU130" i="17" s="1"/>
  <c r="AT133" i="17"/>
  <c r="BR133" i="17" s="1"/>
  <c r="V133" i="17"/>
  <c r="L133" i="17"/>
  <c r="B133" i="17"/>
  <c r="A134" i="17"/>
  <c r="BF134" i="17" s="1"/>
  <c r="AU132" i="17"/>
  <c r="H131" i="17"/>
  <c r="I131" i="17"/>
  <c r="F131" i="17"/>
  <c r="AA131" i="17"/>
  <c r="AE131" i="17"/>
  <c r="S131" i="17"/>
  <c r="P131" i="17"/>
  <c r="R131" i="17"/>
  <c r="AC131" i="17"/>
  <c r="AB131" i="17"/>
  <c r="Z131" i="17"/>
  <c r="AK129" i="17"/>
  <c r="AI129" i="17"/>
  <c r="X132" i="17"/>
  <c r="AD132" i="17" s="1"/>
  <c r="Y132" i="17"/>
  <c r="O132" i="17"/>
  <c r="N132" i="17"/>
  <c r="T132" i="17" s="1"/>
  <c r="AJ128" i="17"/>
  <c r="AQ128" i="17"/>
  <c r="AW128" i="17"/>
  <c r="BG128" i="17" s="1"/>
  <c r="BH128" i="17" s="1"/>
  <c r="BI128" i="17" s="1"/>
  <c r="BK128" i="17" s="1"/>
  <c r="AH130" i="17"/>
  <c r="U131" i="17"/>
  <c r="Q131" i="17"/>
  <c r="AG130" i="17"/>
  <c r="CK130" i="17" l="1"/>
  <c r="CL130" i="17" s="1"/>
  <c r="AL131" i="17"/>
  <c r="CL129" i="17"/>
  <c r="CU129" i="17"/>
  <c r="CD132" i="17"/>
  <c r="CE132" i="17" s="1"/>
  <c r="CF132" i="17" s="1"/>
  <c r="CG132" i="17" s="1"/>
  <c r="CH132" i="17" s="1"/>
  <c r="BT133" i="17"/>
  <c r="BX133" i="17"/>
  <c r="BY133" i="17" s="1"/>
  <c r="CA133" i="17"/>
  <c r="CB133" i="17" s="1"/>
  <c r="BS133" i="17"/>
  <c r="AX128" i="17"/>
  <c r="AM131" i="17"/>
  <c r="AN131" i="17" s="1"/>
  <c r="BP131" i="17" s="1"/>
  <c r="BU131" i="17" s="1"/>
  <c r="H132" i="17"/>
  <c r="F132" i="17"/>
  <c r="I132" i="17"/>
  <c r="U132" i="17"/>
  <c r="Q132" i="17"/>
  <c r="S132" i="17"/>
  <c r="P132" i="17"/>
  <c r="R132" i="17"/>
  <c r="AK130" i="17"/>
  <c r="AI130" i="17"/>
  <c r="AG131" i="17"/>
  <c r="AJ129" i="17"/>
  <c r="AQ129" i="17"/>
  <c r="AW129" i="17"/>
  <c r="BG129" i="17" s="1"/>
  <c r="BH129" i="17" s="1"/>
  <c r="BI129" i="17" s="1"/>
  <c r="BK129" i="17" s="1"/>
  <c r="AT134" i="17"/>
  <c r="BR134" i="17" s="1"/>
  <c r="V134" i="17"/>
  <c r="L134" i="17"/>
  <c r="B134" i="17"/>
  <c r="A135" i="17"/>
  <c r="D133" i="17"/>
  <c r="J133" i="17" s="1"/>
  <c r="E133" i="17"/>
  <c r="N133" i="17"/>
  <c r="T133" i="17" s="1"/>
  <c r="O133" i="17"/>
  <c r="Z132" i="17"/>
  <c r="AB132" i="17"/>
  <c r="AC132" i="17"/>
  <c r="X133" i="17"/>
  <c r="AD133" i="17" s="1"/>
  <c r="Y133" i="17"/>
  <c r="AA132" i="17"/>
  <c r="AE132" i="17"/>
  <c r="AU133" i="17"/>
  <c r="G132" i="17"/>
  <c r="K132" i="17"/>
  <c r="AR128" i="17"/>
  <c r="AH131" i="17"/>
  <c r="CU130" i="17" l="1"/>
  <c r="CD133" i="17"/>
  <c r="CE133" i="17" s="1"/>
  <c r="CF133" i="17"/>
  <c r="CG133" i="17" s="1"/>
  <c r="CH133" i="17" s="1"/>
  <c r="AL132" i="17"/>
  <c r="BF135" i="17"/>
  <c r="A136" i="17"/>
  <c r="AT136" i="17" s="1"/>
  <c r="CJ131" i="17"/>
  <c r="CK131" i="17" s="1"/>
  <c r="CA134" i="17"/>
  <c r="CB134" i="17" s="1"/>
  <c r="BX134" i="17"/>
  <c r="BY134" i="17" s="1"/>
  <c r="BS134" i="17"/>
  <c r="BT134" i="17"/>
  <c r="AG132" i="17"/>
  <c r="AX129" i="17"/>
  <c r="AA133" i="17"/>
  <c r="AE133" i="17"/>
  <c r="AH132" i="17"/>
  <c r="Y134" i="17"/>
  <c r="X134" i="17"/>
  <c r="AD134" i="17" s="1"/>
  <c r="AU134" i="17"/>
  <c r="AT135" i="17"/>
  <c r="BR135" i="17" s="1"/>
  <c r="B135" i="17"/>
  <c r="L135" i="17"/>
  <c r="V135" i="17"/>
  <c r="K133" i="17"/>
  <c r="G133" i="17"/>
  <c r="E134" i="17"/>
  <c r="D134" i="17"/>
  <c r="J134" i="17" s="1"/>
  <c r="AM132" i="17"/>
  <c r="AN132" i="17" s="1"/>
  <c r="BP132" i="17" s="1"/>
  <c r="BU132" i="17" s="1"/>
  <c r="P133" i="17"/>
  <c r="R133" i="17"/>
  <c r="S133" i="17"/>
  <c r="AR129" i="17"/>
  <c r="U133" i="17"/>
  <c r="Q133" i="17"/>
  <c r="AQ130" i="17"/>
  <c r="AJ130" i="17"/>
  <c r="AW130" i="17"/>
  <c r="BG130" i="17" s="1"/>
  <c r="BH130" i="17" s="1"/>
  <c r="BI130" i="17" s="1"/>
  <c r="BK130" i="17" s="1"/>
  <c r="AB133" i="17"/>
  <c r="Z133" i="17"/>
  <c r="AC133" i="17"/>
  <c r="O134" i="17"/>
  <c r="N134" i="17"/>
  <c r="T134" i="17" s="1"/>
  <c r="F133" i="17"/>
  <c r="I133" i="17"/>
  <c r="H133" i="17"/>
  <c r="AK131" i="17"/>
  <c r="AI131" i="17"/>
  <c r="CJ133" i="17" l="1"/>
  <c r="BX136" i="17"/>
  <c r="BY136" i="17" s="1"/>
  <c r="CA136" i="17"/>
  <c r="CB136" i="17" s="1"/>
  <c r="BT136" i="17"/>
  <c r="BU136" i="17" s="1"/>
  <c r="BR136" i="17"/>
  <c r="BS136" i="17" s="1"/>
  <c r="CD134" i="17"/>
  <c r="CE134" i="17" s="1"/>
  <c r="CF134" i="17" s="1"/>
  <c r="CG134" i="17" s="1"/>
  <c r="CH134" i="17" s="1"/>
  <c r="AK132" i="17"/>
  <c r="AJ138" i="17"/>
  <c r="AJ139" i="17"/>
  <c r="AJ140" i="17"/>
  <c r="AL133" i="17"/>
  <c r="CL131" i="17"/>
  <c r="CU131" i="17"/>
  <c r="L136" i="17"/>
  <c r="V136" i="17"/>
  <c r="B136" i="17"/>
  <c r="A137" i="17"/>
  <c r="CJ132" i="17"/>
  <c r="CK132" i="17" s="1"/>
  <c r="CJ134" i="17"/>
  <c r="AI132" i="17"/>
  <c r="AQ132" i="17" s="1"/>
  <c r="BX135" i="17"/>
  <c r="BY135" i="17" s="1"/>
  <c r="BS135" i="17"/>
  <c r="BT135" i="17"/>
  <c r="CA135" i="17"/>
  <c r="CB135" i="17" s="1"/>
  <c r="AX130" i="17"/>
  <c r="D135" i="17"/>
  <c r="J135" i="17" s="1"/>
  <c r="E135" i="17"/>
  <c r="AU135" i="17"/>
  <c r="G134" i="17"/>
  <c r="K134" i="17"/>
  <c r="AR130" i="17"/>
  <c r="F134" i="17"/>
  <c r="H134" i="17"/>
  <c r="I134" i="17"/>
  <c r="AA134" i="17"/>
  <c r="AE134" i="17"/>
  <c r="N135" i="17"/>
  <c r="T135" i="17" s="1"/>
  <c r="O135" i="17"/>
  <c r="AJ131" i="17"/>
  <c r="AQ131" i="17"/>
  <c r="AW131" i="17"/>
  <c r="BG131" i="17" s="1"/>
  <c r="BH131" i="17" s="1"/>
  <c r="BI131" i="17" s="1"/>
  <c r="BK131" i="17" s="1"/>
  <c r="AB134" i="17"/>
  <c r="AC134" i="17"/>
  <c r="Z134" i="17"/>
  <c r="U134" i="17"/>
  <c r="Q134" i="17"/>
  <c r="AM133" i="17"/>
  <c r="AN133" i="17" s="1"/>
  <c r="BP133" i="17" s="1"/>
  <c r="BU133" i="17" s="1"/>
  <c r="S134" i="17"/>
  <c r="R134" i="17"/>
  <c r="P134" i="17"/>
  <c r="AH133" i="17"/>
  <c r="X135" i="17"/>
  <c r="AD135" i="17" s="1"/>
  <c r="Y135" i="17"/>
  <c r="AG133" i="17"/>
  <c r="AJ132" i="17" l="1"/>
  <c r="AT137" i="17"/>
  <c r="A138" i="17"/>
  <c r="CD136" i="17"/>
  <c r="CE136" i="17" s="1"/>
  <c r="E136" i="17"/>
  <c r="D136" i="17"/>
  <c r="AK139" i="17"/>
  <c r="AK138" i="17"/>
  <c r="AL134" i="17"/>
  <c r="N136" i="17"/>
  <c r="O136" i="17"/>
  <c r="Y136" i="17"/>
  <c r="X136" i="17"/>
  <c r="CK133" i="17"/>
  <c r="CL132" i="17"/>
  <c r="CU132" i="17"/>
  <c r="AW132" i="17"/>
  <c r="BG132" i="17" s="1"/>
  <c r="BH132" i="17" s="1"/>
  <c r="BI132" i="17" s="1"/>
  <c r="BK132" i="17" s="1"/>
  <c r="V137" i="17"/>
  <c r="B137" i="17"/>
  <c r="L137" i="17"/>
  <c r="CD135" i="17"/>
  <c r="CE135" i="17" s="1"/>
  <c r="CF135" i="17" s="1"/>
  <c r="CG135" i="17" s="1"/>
  <c r="CH135" i="17" s="1"/>
  <c r="AK133" i="17"/>
  <c r="AX131" i="17"/>
  <c r="AH134" i="17"/>
  <c r="AR132" i="17"/>
  <c r="P135" i="17"/>
  <c r="S135" i="17"/>
  <c r="R135" i="17"/>
  <c r="AM134" i="17"/>
  <c r="AE135" i="17"/>
  <c r="AA135" i="17"/>
  <c r="AR131" i="17"/>
  <c r="AI133" i="17"/>
  <c r="Q135" i="17"/>
  <c r="U135" i="17"/>
  <c r="AC135" i="17"/>
  <c r="AB135" i="17"/>
  <c r="Z135" i="17"/>
  <c r="AG134" i="17"/>
  <c r="F135" i="17"/>
  <c r="I135" i="17"/>
  <c r="H135" i="17"/>
  <c r="G135" i="17"/>
  <c r="K135" i="17"/>
  <c r="A139" i="17" l="1"/>
  <c r="AT138" i="17"/>
  <c r="BT137" i="17"/>
  <c r="BU137" i="17" s="1"/>
  <c r="BR137" i="17"/>
  <c r="BS137" i="17" s="1"/>
  <c r="BX137" i="17"/>
  <c r="BY137" i="17" s="1"/>
  <c r="CA137" i="17"/>
  <c r="CB137" i="17" s="1"/>
  <c r="CF136" i="17"/>
  <c r="CG136" i="17" s="1"/>
  <c r="AM135" i="17"/>
  <c r="AM140" i="17" s="1"/>
  <c r="AL139" i="17"/>
  <c r="AL138" i="17"/>
  <c r="AL140" i="17"/>
  <c r="AL135" i="17"/>
  <c r="AX132" i="17"/>
  <c r="F136" i="17"/>
  <c r="I136" i="17"/>
  <c r="H136" i="17"/>
  <c r="AN134" i="17"/>
  <c r="BP134" i="17" s="1"/>
  <c r="BU134" i="17" s="1"/>
  <c r="CK134" i="17" s="1"/>
  <c r="AM139" i="17"/>
  <c r="Z136" i="17"/>
  <c r="AB136" i="17"/>
  <c r="AC136" i="17"/>
  <c r="P136" i="17"/>
  <c r="R136" i="17"/>
  <c r="S136" i="17"/>
  <c r="N137" i="17"/>
  <c r="O137" i="17"/>
  <c r="T136" i="17"/>
  <c r="U136" i="17" s="1"/>
  <c r="Q136" i="17"/>
  <c r="D137" i="17"/>
  <c r="E137" i="17"/>
  <c r="J136" i="17"/>
  <c r="K136" i="17" s="1"/>
  <c r="G136" i="17"/>
  <c r="CL133" i="17"/>
  <c r="CU133" i="17"/>
  <c r="AD136" i="17"/>
  <c r="AE136" i="17" s="1"/>
  <c r="AA136" i="17"/>
  <c r="X137" i="17"/>
  <c r="Y137" i="17"/>
  <c r="CJ135" i="17"/>
  <c r="AK134" i="17"/>
  <c r="AG135" i="17"/>
  <c r="AI134" i="17"/>
  <c r="AH135" i="17"/>
  <c r="AJ133" i="17"/>
  <c r="AQ133" i="17"/>
  <c r="AW133" i="17"/>
  <c r="BG133" i="17" s="1"/>
  <c r="BH133" i="17" s="1"/>
  <c r="BI133" i="17" s="1"/>
  <c r="BK133" i="17" s="1"/>
  <c r="CD137" i="17" l="1"/>
  <c r="CE137" i="17" s="1"/>
  <c r="CF137" i="17" s="1"/>
  <c r="CG137" i="17" s="1"/>
  <c r="AN135" i="17"/>
  <c r="BP135" i="17" s="1"/>
  <c r="BU135" i="17" s="1"/>
  <c r="CH137" i="17"/>
  <c r="CJ137" i="17"/>
  <c r="CK137" i="17" s="1"/>
  <c r="CK135" i="17"/>
  <c r="CH136" i="17"/>
  <c r="CJ136" i="17" s="1"/>
  <c r="CK136" i="17" s="1"/>
  <c r="BT138" i="17"/>
  <c r="BU138" i="17" s="1"/>
  <c r="CA138" i="17"/>
  <c r="CB138" i="17" s="1"/>
  <c r="BX138" i="17"/>
  <c r="BY138" i="17" s="1"/>
  <c r="BR138" i="17"/>
  <c r="BS138" i="17" s="1"/>
  <c r="CD138" i="17" s="1"/>
  <c r="CE138" i="17" s="1"/>
  <c r="A140" i="17"/>
  <c r="AT139" i="17"/>
  <c r="AD137" i="17"/>
  <c r="AE137" i="17" s="1"/>
  <c r="AA137" i="17"/>
  <c r="CL134" i="17"/>
  <c r="CU134" i="17"/>
  <c r="R137" i="17"/>
  <c r="S137" i="17"/>
  <c r="P137" i="17"/>
  <c r="Q137" i="17"/>
  <c r="T137" i="17"/>
  <c r="U137" i="17" s="1"/>
  <c r="H137" i="17"/>
  <c r="I137" i="17"/>
  <c r="F137" i="17"/>
  <c r="AL136" i="17"/>
  <c r="AM136" i="17"/>
  <c r="AH136" i="17"/>
  <c r="CU135" i="17"/>
  <c r="AG136" i="17"/>
  <c r="J137" i="17"/>
  <c r="K137" i="17" s="1"/>
  <c r="G137" i="17"/>
  <c r="AB137" i="17"/>
  <c r="AC137" i="17"/>
  <c r="Z137" i="17"/>
  <c r="AX133" i="17"/>
  <c r="AR133" i="17"/>
  <c r="AQ134" i="17"/>
  <c r="AJ134" i="17"/>
  <c r="AW134" i="17"/>
  <c r="BG134" i="17" s="1"/>
  <c r="BH134" i="17" s="1"/>
  <c r="BI134" i="17" s="1"/>
  <c r="BK134" i="17" s="1"/>
  <c r="AK135" i="17"/>
  <c r="AI135" i="17"/>
  <c r="AK136" i="17" l="1"/>
  <c r="A141" i="17"/>
  <c r="AT140" i="17"/>
  <c r="CF138" i="17"/>
  <c r="CG138" i="17" s="1"/>
  <c r="BX139" i="17"/>
  <c r="BY139" i="17" s="1"/>
  <c r="CA139" i="17"/>
  <c r="CB139" i="17" s="1"/>
  <c r="BR139" i="17"/>
  <c r="BS139" i="17" s="1"/>
  <c r="BT139" i="17"/>
  <c r="BU139" i="17" s="1"/>
  <c r="AG137" i="17"/>
  <c r="AN136" i="17"/>
  <c r="AM141" i="17"/>
  <c r="AL137" i="17"/>
  <c r="AM137" i="17"/>
  <c r="AN137" i="17" s="1"/>
  <c r="AI136" i="17"/>
  <c r="AJ136" i="17" s="1"/>
  <c r="CL135" i="17"/>
  <c r="AH137" i="17"/>
  <c r="AX134" i="17"/>
  <c r="AR134" i="17"/>
  <c r="AJ135" i="17"/>
  <c r="AQ135" i="17"/>
  <c r="AW135" i="17"/>
  <c r="BG135" i="17" s="1"/>
  <c r="BH135" i="17" s="1"/>
  <c r="BI135" i="17" s="1"/>
  <c r="BK135" i="17" s="1"/>
  <c r="AI137" i="17" l="1"/>
  <c r="AJ137" i="17" s="1"/>
  <c r="CH138" i="17"/>
  <c r="CJ138" i="17" s="1"/>
  <c r="CK138" i="17" s="1"/>
  <c r="BX140" i="17"/>
  <c r="BY140" i="17" s="1"/>
  <c r="BT140" i="17"/>
  <c r="BU140" i="17" s="1"/>
  <c r="CA140" i="17"/>
  <c r="CB140" i="17" s="1"/>
  <c r="BR140" i="17"/>
  <c r="BS140" i="17" s="1"/>
  <c r="CD140" i="17" s="1"/>
  <c r="CE140" i="17" s="1"/>
  <c r="CD139" i="17"/>
  <c r="CE139" i="17" s="1"/>
  <c r="A142" i="17"/>
  <c r="AT141" i="17"/>
  <c r="AK137" i="17"/>
  <c r="AX135" i="17"/>
  <c r="AR135" i="17"/>
  <c r="BT141" i="17" l="1"/>
  <c r="BU141" i="17" s="1"/>
  <c r="CA141" i="17"/>
  <c r="CB141" i="17" s="1"/>
  <c r="BX141" i="17"/>
  <c r="BY141" i="17" s="1"/>
  <c r="BR141" i="17"/>
  <c r="BS141" i="17" s="1"/>
  <c r="A143" i="17"/>
  <c r="AT142" i="17"/>
  <c r="CF139" i="17"/>
  <c r="CG139" i="17" s="1"/>
  <c r="CF140" i="17"/>
  <c r="CG140" i="17" s="1"/>
  <c r="CD141" i="17" l="1"/>
  <c r="CE141" i="17" s="1"/>
  <c r="CH140" i="17"/>
  <c r="CJ140" i="17" s="1"/>
  <c r="CK140" i="17" s="1"/>
  <c r="CH139" i="17"/>
  <c r="CJ139" i="17" s="1"/>
  <c r="CK139" i="17" s="1"/>
  <c r="BR142" i="17"/>
  <c r="BS142" i="17" s="1"/>
  <c r="CA142" i="17"/>
  <c r="CB142" i="17" s="1"/>
  <c r="BX142" i="17"/>
  <c r="BY142" i="17" s="1"/>
  <c r="BT142" i="17"/>
  <c r="BU142" i="17" s="1"/>
  <c r="CF141" i="17"/>
  <c r="CG141" i="17" s="1"/>
  <c r="A144" i="17"/>
  <c r="AT143" i="17"/>
  <c r="CH141" i="17" l="1"/>
  <c r="CJ141" i="17" s="1"/>
  <c r="CK141" i="17" s="1"/>
  <c r="CD142" i="17"/>
  <c r="CE142" i="17" s="1"/>
  <c r="CF142" i="17" s="1"/>
  <c r="CG142" i="17" s="1"/>
  <c r="BX143" i="17"/>
  <c r="BY143" i="17" s="1"/>
  <c r="BR143" i="17"/>
  <c r="BS143" i="17" s="1"/>
  <c r="CA143" i="17"/>
  <c r="CB143" i="17" s="1"/>
  <c r="BT143" i="17"/>
  <c r="BU143" i="17" s="1"/>
  <c r="A145" i="17"/>
  <c r="AT144" i="17"/>
  <c r="CH142" i="17" l="1"/>
  <c r="CJ142" i="17" s="1"/>
  <c r="CK142" i="17" s="1"/>
  <c r="BX144" i="17"/>
  <c r="BY144" i="17" s="1"/>
  <c r="CA144" i="17"/>
  <c r="CB144" i="17" s="1"/>
  <c r="BT144" i="17"/>
  <c r="BU144" i="17" s="1"/>
  <c r="BR144" i="17"/>
  <c r="BS144" i="17" s="1"/>
  <c r="A146" i="17"/>
  <c r="AT145" i="17"/>
  <c r="CD143" i="17"/>
  <c r="CE143" i="17" s="1"/>
  <c r="CD144" i="17" l="1"/>
  <c r="CE144" i="17" s="1"/>
  <c r="CF144" i="17"/>
  <c r="CG144" i="17" s="1"/>
  <c r="CF143" i="17"/>
  <c r="CG143" i="17" s="1"/>
  <c r="BT145" i="17"/>
  <c r="BU145" i="17" s="1"/>
  <c r="CA145" i="17"/>
  <c r="CB145" i="17" s="1"/>
  <c r="BX145" i="17"/>
  <c r="BY145" i="17" s="1"/>
  <c r="BR145" i="17"/>
  <c r="BS145" i="17" s="1"/>
  <c r="A147" i="17"/>
  <c r="AT146" i="17"/>
  <c r="CD145" i="17" l="1"/>
  <c r="CE145" i="17" s="1"/>
  <c r="CH143" i="17"/>
  <c r="CJ143" i="17" s="1"/>
  <c r="CK143" i="17" s="1"/>
  <c r="CH144" i="17"/>
  <c r="CJ144" i="17" s="1"/>
  <c r="CK144" i="17" s="1"/>
  <c r="A148" i="17"/>
  <c r="AT147" i="17"/>
  <c r="BX146" i="17"/>
  <c r="BY146" i="17" s="1"/>
  <c r="CA146" i="17"/>
  <c r="CB146" i="17" s="1"/>
  <c r="BT146" i="17"/>
  <c r="BU146" i="17" s="1"/>
  <c r="BR146" i="17"/>
  <c r="BS146" i="17" s="1"/>
  <c r="CF145" i="17"/>
  <c r="CG145" i="17" s="1"/>
  <c r="CD146" i="17" l="1"/>
  <c r="CE146" i="17" s="1"/>
  <c r="CH145" i="17"/>
  <c r="CJ145" i="17"/>
  <c r="CK145" i="17" s="1"/>
  <c r="CF146" i="17"/>
  <c r="CG146" i="17" s="1"/>
  <c r="BX147" i="17"/>
  <c r="BY147" i="17" s="1"/>
  <c r="BR147" i="17"/>
  <c r="BS147" i="17" s="1"/>
  <c r="CA147" i="17"/>
  <c r="CB147" i="17" s="1"/>
  <c r="BT147" i="17"/>
  <c r="BU147" i="17" s="1"/>
  <c r="A149" i="17"/>
  <c r="AT148" i="17"/>
  <c r="CD147" i="17" l="1"/>
  <c r="CE147" i="17" s="1"/>
  <c r="CF147" i="17" s="1"/>
  <c r="CG147" i="17" s="1"/>
  <c r="CH146" i="17"/>
  <c r="CJ146" i="17"/>
  <c r="CK146" i="17" s="1"/>
  <c r="BX148" i="17"/>
  <c r="BY148" i="17" s="1"/>
  <c r="BR148" i="17"/>
  <c r="BS148" i="17" s="1"/>
  <c r="BT148" i="17"/>
  <c r="BU148" i="17" s="1"/>
  <c r="CA148" i="17"/>
  <c r="CB148" i="17" s="1"/>
  <c r="A150" i="17"/>
  <c r="AT149" i="17"/>
  <c r="CD148" i="17" l="1"/>
  <c r="CE148" i="17" s="1"/>
  <c r="CF148" i="17" s="1"/>
  <c r="CG148" i="17" s="1"/>
  <c r="CH147" i="17"/>
  <c r="CJ147" i="17" s="1"/>
  <c r="CK147" i="17" s="1"/>
  <c r="BT149" i="17"/>
  <c r="BU149" i="17" s="1"/>
  <c r="BR149" i="17"/>
  <c r="BS149" i="17" s="1"/>
  <c r="BX149" i="17"/>
  <c r="BY149" i="17" s="1"/>
  <c r="CA149" i="17"/>
  <c r="CB149" i="17" s="1"/>
  <c r="A151" i="17"/>
  <c r="AT150" i="17"/>
  <c r="CH148" i="17" l="1"/>
  <c r="CJ148" i="17" s="1"/>
  <c r="CK148" i="17" s="1"/>
  <c r="BX150" i="17"/>
  <c r="BY150" i="17" s="1"/>
  <c r="BR150" i="17"/>
  <c r="BS150" i="17" s="1"/>
  <c r="BT150" i="17"/>
  <c r="BU150" i="17" s="1"/>
  <c r="CA150" i="17"/>
  <c r="CB150" i="17" s="1"/>
  <c r="A152" i="17"/>
  <c r="AT151" i="17"/>
  <c r="CD149" i="17"/>
  <c r="CE149" i="17" s="1"/>
  <c r="CF149" i="17" s="1"/>
  <c r="CG149" i="17" s="1"/>
  <c r="CH149" i="17" l="1"/>
  <c r="CJ149" i="17" s="1"/>
  <c r="CK149" i="17" s="1"/>
  <c r="BR151" i="17"/>
  <c r="BS151" i="17" s="1"/>
  <c r="BX151" i="17"/>
  <c r="BY151" i="17" s="1"/>
  <c r="BT151" i="17"/>
  <c r="BU151" i="17" s="1"/>
  <c r="CA151" i="17"/>
  <c r="CB151" i="17" s="1"/>
  <c r="A153" i="17"/>
  <c r="AT152" i="17"/>
  <c r="CD150" i="17"/>
  <c r="CE150" i="17" s="1"/>
  <c r="CF150" i="17" s="1"/>
  <c r="CG150" i="17" s="1"/>
  <c r="CH150" i="17" l="1"/>
  <c r="CJ150" i="17" s="1"/>
  <c r="CK150" i="17" s="1"/>
  <c r="CD151" i="17"/>
  <c r="CE151" i="17" s="1"/>
  <c r="CF151" i="17" s="1"/>
  <c r="CG151" i="17" s="1"/>
  <c r="BX152" i="17"/>
  <c r="BY152" i="17" s="1"/>
  <c r="BT152" i="17"/>
  <c r="BU152" i="17" s="1"/>
  <c r="CA152" i="17"/>
  <c r="CB152" i="17" s="1"/>
  <c r="BR152" i="17"/>
  <c r="BS152" i="17" s="1"/>
  <c r="CD152" i="17" s="1"/>
  <c r="CE152" i="17" s="1"/>
  <c r="AT153" i="17"/>
  <c r="A154" i="17"/>
  <c r="CF152" i="17" l="1"/>
  <c r="CG152" i="17" s="1"/>
  <c r="CH152" i="17" s="1"/>
  <c r="CJ152" i="17" s="1"/>
  <c r="CK152" i="17" s="1"/>
  <c r="CH151" i="17"/>
  <c r="CJ151" i="17" s="1"/>
  <c r="CK151" i="17" s="1"/>
  <c r="BX153" i="17"/>
  <c r="BY153" i="17" s="1"/>
  <c r="CA153" i="17"/>
  <c r="CB153" i="17" s="1"/>
  <c r="BR153" i="17"/>
  <c r="BS153" i="17" s="1"/>
  <c r="CD153" i="17" s="1"/>
  <c r="CE153" i="17" s="1"/>
  <c r="CF153" i="17" s="1"/>
  <c r="CG153" i="17" s="1"/>
  <c r="BT153" i="17"/>
  <c r="BU153" i="17" s="1"/>
  <c r="AT154" i="17"/>
  <c r="A155" i="17"/>
  <c r="CH153" i="17" l="1"/>
  <c r="CJ153" i="17" s="1"/>
  <c r="CK153" i="17" s="1"/>
  <c r="A156" i="17"/>
  <c r="AT155" i="17"/>
  <c r="BX154" i="17"/>
  <c r="BY154" i="17" s="1"/>
  <c r="BT154" i="17"/>
  <c r="BU154" i="17" s="1"/>
  <c r="CA154" i="17"/>
  <c r="CB154" i="17" s="1"/>
  <c r="BR154" i="17"/>
  <c r="BS154" i="17" s="1"/>
  <c r="CD154" i="17" s="1"/>
  <c r="CE154" i="17" s="1"/>
  <c r="CF154" i="17" s="1"/>
  <c r="CG154" i="17" s="1"/>
  <c r="CH154" i="17" l="1"/>
  <c r="CJ154" i="17"/>
  <c r="CK154" i="17" s="1"/>
  <c r="BX155" i="17"/>
  <c r="BY155" i="17" s="1"/>
  <c r="BR155" i="17"/>
  <c r="BS155" i="17" s="1"/>
  <c r="CA155" i="17"/>
  <c r="CB155" i="17" s="1"/>
  <c r="BT155" i="17"/>
  <c r="BU155" i="17" s="1"/>
  <c r="A157" i="17"/>
  <c r="AT156" i="17"/>
  <c r="BT156" i="17" l="1"/>
  <c r="BU156" i="17" s="1"/>
  <c r="BX156" i="17"/>
  <c r="BY156" i="17" s="1"/>
  <c r="BR156" i="17"/>
  <c r="CA156" i="17"/>
  <c r="CB156" i="17" s="1"/>
  <c r="A158" i="17"/>
  <c r="AT157" i="17"/>
  <c r="CD155" i="17"/>
  <c r="CE155" i="17" s="1"/>
  <c r="CF155" i="17" s="1"/>
  <c r="CG155" i="17" s="1"/>
  <c r="CH155" i="17" l="1"/>
  <c r="CJ155" i="17"/>
  <c r="CK155" i="17" s="1"/>
  <c r="BS156" i="17"/>
  <c r="CD156" i="17" s="1"/>
  <c r="CE156" i="17" s="1"/>
  <c r="CF156" i="17" s="1"/>
  <c r="CG156" i="17" s="1"/>
  <c r="BR157" i="17"/>
  <c r="BS157" i="17" s="1"/>
  <c r="CA157" i="17"/>
  <c r="CB157" i="17" s="1"/>
  <c r="BX157" i="17"/>
  <c r="BY157" i="17" s="1"/>
  <c r="BT157" i="17"/>
  <c r="BU157" i="17" s="1"/>
  <c r="A159" i="17"/>
  <c r="AT158" i="17"/>
  <c r="CD157" i="17" l="1"/>
  <c r="CE157" i="17" s="1"/>
  <c r="CH156" i="17"/>
  <c r="CJ156" i="17"/>
  <c r="CK156" i="17" s="1"/>
  <c r="CF157" i="17"/>
  <c r="CG157" i="17" s="1"/>
  <c r="BX158" i="17"/>
  <c r="BY158" i="17" s="1"/>
  <c r="BT158" i="17"/>
  <c r="BU158" i="17" s="1"/>
  <c r="BR158" i="17"/>
  <c r="BS158" i="17" s="1"/>
  <c r="CA158" i="17"/>
  <c r="CB158" i="17" s="1"/>
  <c r="A160" i="17"/>
  <c r="AT159" i="17"/>
  <c r="CH157" i="17" l="1"/>
  <c r="CJ157" i="17"/>
  <c r="CK157" i="17" s="1"/>
  <c r="BR159" i="17"/>
  <c r="BS159" i="17" s="1"/>
  <c r="CA159" i="17"/>
  <c r="CB159" i="17" s="1"/>
  <c r="BX159" i="17"/>
  <c r="BY159" i="17" s="1"/>
  <c r="BT159" i="17"/>
  <c r="BU159" i="17" s="1"/>
  <c r="A161" i="17"/>
  <c r="AT160" i="17"/>
  <c r="CD158" i="17"/>
  <c r="CE158" i="17" s="1"/>
  <c r="CF158" i="17" s="1"/>
  <c r="CG158" i="17" s="1"/>
  <c r="CH158" i="17" l="1"/>
  <c r="CJ158" i="17" s="1"/>
  <c r="CK158" i="17" s="1"/>
  <c r="CD159" i="17"/>
  <c r="CE159" i="17" s="1"/>
  <c r="CF159" i="17" s="1"/>
  <c r="CG159" i="17" s="1"/>
  <c r="BR160" i="17"/>
  <c r="BS160" i="17" s="1"/>
  <c r="CA160" i="17"/>
  <c r="CB160" i="17" s="1"/>
  <c r="BT160" i="17"/>
  <c r="BU160" i="17" s="1"/>
  <c r="BX160" i="17"/>
  <c r="BY160" i="17" s="1"/>
  <c r="AT161" i="17"/>
  <c r="A162" i="17"/>
  <c r="CH159" i="17" l="1"/>
  <c r="CJ159" i="17" s="1"/>
  <c r="CK159" i="17" s="1"/>
  <c r="BX161" i="17"/>
  <c r="BY161" i="17" s="1"/>
  <c r="BR161" i="17"/>
  <c r="BS161" i="17" s="1"/>
  <c r="BT161" i="17"/>
  <c r="BU161" i="17" s="1"/>
  <c r="CA161" i="17"/>
  <c r="CB161" i="17" s="1"/>
  <c r="A163" i="17"/>
  <c r="AT162" i="17"/>
  <c r="CD160" i="17"/>
  <c r="CE160" i="17" s="1"/>
  <c r="CF160" i="17" s="1"/>
  <c r="CG160" i="17" s="1"/>
  <c r="CH160" i="17" l="1"/>
  <c r="CJ160" i="17" s="1"/>
  <c r="CK160" i="17" s="1"/>
  <c r="BT162" i="17"/>
  <c r="BU162" i="17" s="1"/>
  <c r="BX162" i="17"/>
  <c r="BY162" i="17" s="1"/>
  <c r="CA162" i="17"/>
  <c r="CB162" i="17" s="1"/>
  <c r="BR162" i="17"/>
  <c r="BS162" i="17" s="1"/>
  <c r="A164" i="17"/>
  <c r="AT163" i="17"/>
  <c r="CD161" i="17"/>
  <c r="CE161" i="17" s="1"/>
  <c r="CF161" i="17" s="1"/>
  <c r="CG161" i="17" s="1"/>
  <c r="CD162" i="17" l="1"/>
  <c r="CE162" i="17" s="1"/>
  <c r="CF162" i="17" s="1"/>
  <c r="CG162" i="17" s="1"/>
  <c r="CH161" i="17"/>
  <c r="CJ161" i="17" s="1"/>
  <c r="CK161" i="17" s="1"/>
  <c r="BT163" i="17"/>
  <c r="BU163" i="17" s="1"/>
  <c r="CA163" i="17"/>
  <c r="CB163" i="17" s="1"/>
  <c r="BR163" i="17"/>
  <c r="BS163" i="17" s="1"/>
  <c r="CD163" i="17" s="1"/>
  <c r="CE163" i="17" s="1"/>
  <c r="BX163" i="17"/>
  <c r="BY163" i="17" s="1"/>
  <c r="A165" i="17"/>
  <c r="AT164" i="17"/>
  <c r="CF163" i="17" l="1"/>
  <c r="CG163" i="17" s="1"/>
  <c r="CH162" i="17"/>
  <c r="CJ162" i="17" s="1"/>
  <c r="CK162" i="17" s="1"/>
  <c r="CH163" i="17"/>
  <c r="CJ163" i="17"/>
  <c r="CK163" i="17" s="1"/>
  <c r="CA164" i="17"/>
  <c r="CB164" i="17" s="1"/>
  <c r="BT164" i="17"/>
  <c r="BU164" i="17" s="1"/>
  <c r="BX164" i="17"/>
  <c r="BY164" i="17" s="1"/>
  <c r="BR164" i="17"/>
  <c r="A166" i="17"/>
  <c r="AT165" i="17"/>
  <c r="BR165" i="17" l="1"/>
  <c r="BS165" i="17" s="1"/>
  <c r="BT165" i="17"/>
  <c r="BU165" i="17" s="1"/>
  <c r="CA165" i="17"/>
  <c r="CB165" i="17" s="1"/>
  <c r="BX165" i="17"/>
  <c r="BY165" i="17" s="1"/>
  <c r="A167" i="17"/>
  <c r="AT166" i="17"/>
  <c r="BS164" i="17"/>
  <c r="CD164" i="17" s="1"/>
  <c r="CE164" i="17" s="1"/>
  <c r="CF164" i="17" s="1"/>
  <c r="CG164" i="17" s="1"/>
  <c r="CD165" i="17" l="1"/>
  <c r="CE165" i="17" s="1"/>
  <c r="CF165" i="17" s="1"/>
  <c r="CG165" i="17" s="1"/>
  <c r="CH164" i="17"/>
  <c r="CJ164" i="17"/>
  <c r="CK164" i="17" s="1"/>
  <c r="BT166" i="17"/>
  <c r="BU166" i="17" s="1"/>
  <c r="BR166" i="17"/>
  <c r="BS166" i="17" s="1"/>
  <c r="BX166" i="17"/>
  <c r="BY166" i="17" s="1"/>
  <c r="CA166" i="17"/>
  <c r="CB166" i="17" s="1"/>
  <c r="A168" i="17"/>
  <c r="AT167" i="17"/>
  <c r="CH165" i="17" l="1"/>
  <c r="CJ165" i="17" s="1"/>
  <c r="CK165" i="17" s="1"/>
  <c r="CD166" i="17"/>
  <c r="CE166" i="17" s="1"/>
  <c r="CF166" i="17" s="1"/>
  <c r="CG166" i="17" s="1"/>
  <c r="BT167" i="17"/>
  <c r="BU167" i="17" s="1"/>
  <c r="CA167" i="17"/>
  <c r="CB167" i="17" s="1"/>
  <c r="BX167" i="17"/>
  <c r="BY167" i="17" s="1"/>
  <c r="BR167" i="17"/>
  <c r="BS167" i="17" s="1"/>
  <c r="CD167" i="17" s="1"/>
  <c r="CE167" i="17" s="1"/>
  <c r="CF167" i="17" s="1"/>
  <c r="CG167" i="17" s="1"/>
  <c r="A169" i="17"/>
  <c r="AT168" i="17"/>
  <c r="CH167" i="17" l="1"/>
  <c r="CJ167" i="17"/>
  <c r="CK167" i="17" s="1"/>
  <c r="CH166" i="17"/>
  <c r="CJ166" i="17"/>
  <c r="CK166" i="17" s="1"/>
  <c r="BR168" i="17"/>
  <c r="BS168" i="17" s="1"/>
  <c r="CA168" i="17"/>
  <c r="CB168" i="17" s="1"/>
  <c r="BT168" i="17"/>
  <c r="BU168" i="17" s="1"/>
  <c r="BX168" i="17"/>
  <c r="BY168" i="17" s="1"/>
  <c r="A170" i="17"/>
  <c r="AT169" i="17"/>
  <c r="BR169" i="17" l="1"/>
  <c r="BS169" i="17" s="1"/>
  <c r="CA169" i="17"/>
  <c r="CB169" i="17" s="1"/>
  <c r="BX169" i="17"/>
  <c r="BY169" i="17" s="1"/>
  <c r="BT169" i="17"/>
  <c r="BU169" i="17" s="1"/>
  <c r="A171" i="17"/>
  <c r="AT170" i="17"/>
  <c r="CD168" i="17"/>
  <c r="CE168" i="17" s="1"/>
  <c r="CF168" i="17" s="1"/>
  <c r="CG168" i="17" s="1"/>
  <c r="CH168" i="17" l="1"/>
  <c r="CJ168" i="17" s="1"/>
  <c r="CK168" i="17" s="1"/>
  <c r="BR170" i="17"/>
  <c r="BS170" i="17" s="1"/>
  <c r="BT170" i="17"/>
  <c r="BU170" i="17" s="1"/>
  <c r="CA170" i="17"/>
  <c r="CB170" i="17" s="1"/>
  <c r="BX170" i="17"/>
  <c r="BY170" i="17" s="1"/>
  <c r="A172" i="17"/>
  <c r="AT171" i="17"/>
  <c r="CD169" i="17"/>
  <c r="CE169" i="17" s="1"/>
  <c r="CF169" i="17" s="1"/>
  <c r="CG169" i="17" s="1"/>
  <c r="CH169" i="17" l="1"/>
  <c r="CJ169" i="17" s="1"/>
  <c r="CK169" i="17" s="1"/>
  <c r="CA171" i="17"/>
  <c r="CB171" i="17" s="1"/>
  <c r="BT171" i="17"/>
  <c r="BU171" i="17" s="1"/>
  <c r="BR171" i="17"/>
  <c r="BS171" i="17" s="1"/>
  <c r="BX171" i="17"/>
  <c r="BY171" i="17" s="1"/>
  <c r="A173" i="17"/>
  <c r="AT172" i="17"/>
  <c r="CD170" i="17"/>
  <c r="CE170" i="17" s="1"/>
  <c r="CF170" i="17" s="1"/>
  <c r="CG170" i="17" s="1"/>
  <c r="CH170" i="17" l="1"/>
  <c r="CJ170" i="17" s="1"/>
  <c r="CK170" i="17" s="1"/>
  <c r="BT172" i="17"/>
  <c r="BU172" i="17" s="1"/>
  <c r="BR172" i="17"/>
  <c r="BS172" i="17" s="1"/>
  <c r="CA172" i="17"/>
  <c r="CB172" i="17" s="1"/>
  <c r="BX172" i="17"/>
  <c r="BY172" i="17" s="1"/>
  <c r="A174" i="17"/>
  <c r="AT173" i="17"/>
  <c r="CD171" i="17"/>
  <c r="CE171" i="17" s="1"/>
  <c r="CF171" i="17" s="1"/>
  <c r="CG171" i="17" s="1"/>
  <c r="CD172" i="17" l="1"/>
  <c r="CE172" i="17" s="1"/>
  <c r="CF172" i="17" s="1"/>
  <c r="CG172" i="17" s="1"/>
  <c r="CH172" i="17" s="1"/>
  <c r="CJ172" i="17" s="1"/>
  <c r="CK172" i="17" s="1"/>
  <c r="CH171" i="17"/>
  <c r="CJ171" i="17" s="1"/>
  <c r="CK171" i="17" s="1"/>
  <c r="BX173" i="17"/>
  <c r="BY173" i="17" s="1"/>
  <c r="CA173" i="17"/>
  <c r="CB173" i="17" s="1"/>
  <c r="BR173" i="17"/>
  <c r="BS173" i="17" s="1"/>
  <c r="CD173" i="17" s="1"/>
  <c r="CE173" i="17" s="1"/>
  <c r="BT173" i="17"/>
  <c r="BU173" i="17" s="1"/>
  <c r="A175" i="17"/>
  <c r="AT174" i="17"/>
  <c r="CF173" i="17" l="1"/>
  <c r="CG173" i="17" s="1"/>
  <c r="CH173" i="17"/>
  <c r="CJ173" i="17"/>
  <c r="CK173" i="17" s="1"/>
  <c r="BR174" i="17"/>
  <c r="BS174" i="17" s="1"/>
  <c r="CA174" i="17"/>
  <c r="CB174" i="17" s="1"/>
  <c r="BX174" i="17"/>
  <c r="BY174" i="17" s="1"/>
  <c r="BT174" i="17"/>
  <c r="BU174" i="17" s="1"/>
  <c r="A176" i="17"/>
  <c r="AT175" i="17"/>
  <c r="CD174" i="17" l="1"/>
  <c r="CE174" i="17" s="1"/>
  <c r="CF174" i="17" s="1"/>
  <c r="CG174" i="17" s="1"/>
  <c r="BR175" i="17"/>
  <c r="BS175" i="17" s="1"/>
  <c r="BX175" i="17"/>
  <c r="BY175" i="17" s="1"/>
  <c r="CA175" i="17"/>
  <c r="CB175" i="17" s="1"/>
  <c r="BT175" i="17"/>
  <c r="BU175" i="17" s="1"/>
  <c r="A177" i="17"/>
  <c r="AT176" i="17"/>
  <c r="CH174" i="17" l="1"/>
  <c r="CJ174" i="17" s="1"/>
  <c r="CK174" i="17" s="1"/>
  <c r="CD175" i="17"/>
  <c r="CE175" i="17" s="1"/>
  <c r="CF175" i="17" s="1"/>
  <c r="CG175" i="17" s="1"/>
  <c r="BT176" i="17"/>
  <c r="BU176" i="17" s="1"/>
  <c r="BR176" i="17"/>
  <c r="BS176" i="17" s="1"/>
  <c r="CA176" i="17"/>
  <c r="CB176" i="17" s="1"/>
  <c r="BX176" i="17"/>
  <c r="BY176" i="17" s="1"/>
  <c r="A178" i="17"/>
  <c r="AT177" i="17"/>
  <c r="CH175" i="17" l="1"/>
  <c r="CJ175" i="17" s="1"/>
  <c r="CK175" i="17" s="1"/>
  <c r="BX177" i="17"/>
  <c r="BY177" i="17" s="1"/>
  <c r="BR177" i="17"/>
  <c r="BS177" i="17" s="1"/>
  <c r="CA177" i="17"/>
  <c r="CB177" i="17" s="1"/>
  <c r="BT177" i="17"/>
  <c r="BU177" i="17" s="1"/>
  <c r="A179" i="17"/>
  <c r="AT178" i="17"/>
  <c r="CD176" i="17"/>
  <c r="CE176" i="17" l="1"/>
  <c r="CF176" i="17" s="1"/>
  <c r="CG176" i="17" s="1"/>
  <c r="CD177" i="17"/>
  <c r="CE177" i="17" s="1"/>
  <c r="CF177" i="17" s="1"/>
  <c r="CG177" i="17" s="1"/>
  <c r="BT178" i="17"/>
  <c r="BU178" i="17" s="1"/>
  <c r="BX178" i="17"/>
  <c r="BY178" i="17" s="1"/>
  <c r="CA178" i="17"/>
  <c r="CB178" i="17" s="1"/>
  <c r="BR178" i="17"/>
  <c r="BS178" i="17" s="1"/>
  <c r="CD178" i="17" s="1"/>
  <c r="CE178" i="17" s="1"/>
  <c r="CF178" i="17" s="1"/>
  <c r="CG178" i="17" s="1"/>
  <c r="A180" i="17"/>
  <c r="AT180" i="17" s="1"/>
  <c r="AT179" i="17"/>
  <c r="CH176" i="17" l="1"/>
  <c r="CJ176" i="17"/>
  <c r="CK176" i="17" s="1"/>
  <c r="CH178" i="17"/>
  <c r="CJ178" i="17" s="1"/>
  <c r="CK178" i="17" s="1"/>
  <c r="CH177" i="17"/>
  <c r="CJ177" i="17" s="1"/>
  <c r="CK177" i="17" s="1"/>
  <c r="BX179" i="17"/>
  <c r="BY179" i="17" s="1"/>
  <c r="CA179" i="17"/>
  <c r="CB179" i="17" s="1"/>
  <c r="BT179" i="17"/>
  <c r="BU179" i="17" s="1"/>
  <c r="BR179" i="17"/>
  <c r="BS179" i="17" s="1"/>
  <c r="CD179" i="17" s="1"/>
  <c r="CE179" i="17" s="1"/>
  <c r="CF179" i="17" s="1"/>
  <c r="CG179" i="17" s="1"/>
  <c r="BT180" i="17"/>
  <c r="BU180" i="17" s="1"/>
  <c r="BX180" i="17"/>
  <c r="BY180" i="17" s="1"/>
  <c r="CA180" i="17"/>
  <c r="CB180" i="17" s="1"/>
  <c r="BR180" i="17"/>
  <c r="BS180" i="17" l="1"/>
  <c r="CD180" i="17" s="1"/>
  <c r="CE180" i="17" s="1"/>
  <c r="CF180" i="17" s="1"/>
  <c r="CG180" i="17" s="1"/>
  <c r="CH180" i="17"/>
  <c r="CJ180" i="17" s="1"/>
  <c r="CK180" i="17" s="1"/>
  <c r="CH179" i="17"/>
  <c r="CJ179" i="17" s="1"/>
  <c r="CK179" i="17" s="1"/>
</calcChain>
</file>

<file path=xl/sharedStrings.xml><?xml version="1.0" encoding="utf-8"?>
<sst xmlns="http://schemas.openxmlformats.org/spreadsheetml/2006/main" count="383" uniqueCount="80">
  <si>
    <t>focal length</t>
  </si>
  <si>
    <t>pi</t>
  </si>
  <si>
    <t>lens thickness</t>
  </si>
  <si>
    <t>c</t>
  </si>
  <si>
    <t>f</t>
  </si>
  <si>
    <t>dielectric max</t>
  </si>
  <si>
    <t>lambda</t>
  </si>
  <si>
    <t>dielectric</t>
  </si>
  <si>
    <t>mm</t>
  </si>
  <si>
    <t>angle deg</t>
  </si>
  <si>
    <t>angle rad</t>
  </si>
  <si>
    <t>cm</t>
  </si>
  <si>
    <t>L</t>
  </si>
  <si>
    <t>L-f</t>
  </si>
  <si>
    <t>ideal phase</t>
  </si>
  <si>
    <t>in dielectric</t>
  </si>
  <si>
    <t>T_d</t>
  </si>
  <si>
    <t>L_d</t>
  </si>
  <si>
    <t>tot_L</t>
  </si>
  <si>
    <t>s</t>
  </si>
  <si>
    <t>d</t>
  </si>
  <si>
    <t>d-prime</t>
  </si>
  <si>
    <t>x</t>
  </si>
  <si>
    <t>y</t>
  </si>
  <si>
    <t>tot_X</t>
  </si>
  <si>
    <t>Normal</t>
  </si>
  <si>
    <t>Normal deg</t>
  </si>
  <si>
    <t>Tan</t>
  </si>
  <si>
    <t>Tan deg</t>
  </si>
  <si>
    <t>Fx</t>
  </si>
  <si>
    <t>focal length x</t>
  </si>
  <si>
    <t>D angle rad</t>
  </si>
  <si>
    <t>D angle deg</t>
  </si>
  <si>
    <t>XD</t>
  </si>
  <si>
    <t>X_Sph</t>
  </si>
  <si>
    <t>max angle</t>
  </si>
  <si>
    <t>max angle rad</t>
  </si>
  <si>
    <t>L_Sph</t>
  </si>
  <si>
    <t>Elec_length</t>
  </si>
  <si>
    <t>fx</t>
  </si>
  <si>
    <t>Tot_elec_L</t>
  </si>
  <si>
    <t>delta lambda</t>
  </si>
  <si>
    <t>center</t>
  </si>
  <si>
    <t>pos</t>
  </si>
  <si>
    <t>neg</t>
  </si>
  <si>
    <t>d0</t>
  </si>
  <si>
    <t>ang0 (rad)</t>
  </si>
  <si>
    <t>ang0 (deg)</t>
  </si>
  <si>
    <t>phase</t>
  </si>
  <si>
    <t>Amp</t>
  </si>
  <si>
    <t>Amplitude</t>
  </si>
  <si>
    <t>Angle (rad)</t>
  </si>
  <si>
    <t>Angle (deg)</t>
  </si>
  <si>
    <t>Phase at Focal distance (rad)</t>
  </si>
  <si>
    <t>electrical distance (cm)</t>
  </si>
  <si>
    <t>snell angle(rad)</t>
  </si>
  <si>
    <t>snell angle(deg)</t>
  </si>
  <si>
    <t>lens curve</t>
  </si>
  <si>
    <t>angle to get to 2 focal lengths away</t>
  </si>
  <si>
    <t>cm delta</t>
  </si>
  <si>
    <t>step amount</t>
  </si>
  <si>
    <t>final curve</t>
  </si>
  <si>
    <t>lens y (m)</t>
  </si>
  <si>
    <t>lens x (m)</t>
  </si>
  <si>
    <t xml:space="preserve">step lens </t>
  </si>
  <si>
    <t>grid</t>
  </si>
  <si>
    <t>grid delta</t>
  </si>
  <si>
    <t>Angle in Fresnel Lens</t>
  </si>
  <si>
    <t>electrical length through lens</t>
  </si>
  <si>
    <t>electrical length through lens plus source</t>
  </si>
  <si>
    <t>distance to lens2</t>
  </si>
  <si>
    <t>in electrical phase</t>
  </si>
  <si>
    <t>new lens2 height</t>
  </si>
  <si>
    <t>current</t>
  </si>
  <si>
    <t>redo</t>
  </si>
  <si>
    <t>concave lens</t>
  </si>
  <si>
    <t>phase alignment lens -dielectric</t>
  </si>
  <si>
    <t>phase alignment lens -height</t>
  </si>
  <si>
    <t>electricl length of lens</t>
  </si>
  <si>
    <t>electricl length of lens+air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</si>
</sst>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"/>
    <numFmt numFmtId="166" formatCode="0.000"/>
    <numFmt numFmtId="168" formatCode="0.0E+00"/>
    <numFmt numFmtId="169" formatCode="0.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165" fontId="0" fillId="0" borderId="0" xfId="0" applyNumberFormat="1"/>
    <xf numFmtId="11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8" fontId="0" fillId="0" borderId="0" xfId="0" applyNumberFormat="1"/>
    <xf numFmtId="166" fontId="0" fillId="2" borderId="0" xfId="0" applyNumberFormat="1" applyFill="1"/>
    <xf numFmtId="169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1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frensel_sphere!$AR$14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frensel_sphere!$AQ$15:$AQ$115</c:f>
              <c:numCache>
                <c:formatCode>General</c:formatCode>
                <c:ptCount val="101"/>
                <c:pt idx="0">
                  <c:v>1.4474763394014731</c:v>
                </c:pt>
                <c:pt idx="1">
                  <c:v>1.447354468190033</c:v>
                </c:pt>
                <c:pt idx="2">
                  <c:v>1.4469888627918623</c:v>
                </c:pt>
                <c:pt idx="3">
                  <c:v>1.4463795479133845</c:v>
                </c:pt>
                <c:pt idx="4">
                  <c:v>1.4455265647252782</c:v>
                </c:pt>
                <c:pt idx="5">
                  <c:v>1.4444299708524218</c:v>
                </c:pt>
                <c:pt idx="6">
                  <c:v>1.4430898403598369</c:v>
                </c:pt>
                <c:pt idx="7">
                  <c:v>1.4415062637346148</c:v>
                </c:pt>
                <c:pt idx="8">
                  <c:v>1.4396793478638561</c:v>
                </c:pt>
                <c:pt idx="9">
                  <c:v>1.4376092160086342</c:v>
                </c:pt>
                <c:pt idx="10">
                  <c:v>1.4352960077739574</c:v>
                </c:pt>
                <c:pt idx="11">
                  <c:v>1.432739879074806</c:v>
                </c:pt>
                <c:pt idx="12">
                  <c:v>1.4299410020982162</c:v>
                </c:pt>
                <c:pt idx="13">
                  <c:v>1.4268995652614336</c:v>
                </c:pt>
                <c:pt idx="14">
                  <c:v>1.4236157731661894</c:v>
                </c:pt>
                <c:pt idx="15">
                  <c:v>1.4200898465490734</c:v>
                </c:pt>
                <c:pt idx="16">
                  <c:v>1.4163220222280879</c:v>
                </c:pt>
                <c:pt idx="17">
                  <c:v>1.4123125530453462</c:v>
                </c:pt>
                <c:pt idx="18">
                  <c:v>1.4080617078059821</c:v>
                </c:pt>
                <c:pt idx="19">
                  <c:v>1.4035697712133115</c:v>
                </c:pt>
                <c:pt idx="20">
                  <c:v>1.3988370438002313</c:v>
                </c:pt>
                <c:pt idx="21">
                  <c:v>1.3938638418569516</c:v>
                </c:pt>
                <c:pt idx="22">
                  <c:v>1.3886504973550282</c:v>
                </c:pt>
                <c:pt idx="23">
                  <c:v>1.383197357867799</c:v>
                </c:pt>
                <c:pt idx="24">
                  <c:v>1.3775047864872179</c:v>
                </c:pt>
                <c:pt idx="25">
                  <c:v>1.3715731617371429</c:v>
                </c:pt>
                <c:pt idx="26">
                  <c:v>1.3654028774831217</c:v>
                </c:pt>
                <c:pt idx="27">
                  <c:v>1.3589943428387306</c:v>
                </c:pt>
                <c:pt idx="28">
                  <c:v>1.3523479820684767</c:v>
                </c:pt>
                <c:pt idx="29">
                  <c:v>1.3454642344873411</c:v>
                </c:pt>
                <c:pt idx="30">
                  <c:v>1.3383435543570315</c:v>
                </c:pt>
                <c:pt idx="31">
                  <c:v>1.3309864107789124</c:v>
                </c:pt>
                <c:pt idx="32">
                  <c:v>1.3233932875837791</c:v>
                </c:pt>
                <c:pt idx="33">
                  <c:v>1.3155646832184182</c:v>
                </c:pt>
                <c:pt idx="34">
                  <c:v>1.3075011106290915</c:v>
                </c:pt>
                <c:pt idx="35">
                  <c:v>1.2992030971419546</c:v>
                </c:pt>
                <c:pt idx="36">
                  <c:v>1.2906711843404814</c:v>
                </c:pt>
                <c:pt idx="37">
                  <c:v>1.2819059279399374</c:v>
                </c:pt>
                <c:pt idx="38">
                  <c:v>1.2729078976590082</c:v>
                </c:pt>
                <c:pt idx="39">
                  <c:v>1.2636776770885541</c:v>
                </c:pt>
                <c:pt idx="40">
                  <c:v>1.2542158635576606</c:v>
                </c:pt>
                <c:pt idx="41">
                  <c:v>1.2445230679969632</c:v>
                </c:pt>
                <c:pt idx="42">
                  <c:v>1.2345999147993394</c:v>
                </c:pt>
                <c:pt idx="43">
                  <c:v>1.2244470416780466</c:v>
                </c:pt>
                <c:pt idx="44">
                  <c:v>1.2140650995223468</c:v>
                </c:pt>
                <c:pt idx="45">
                  <c:v>1.2034547522506929</c:v>
                </c:pt>
                <c:pt idx="46">
                  <c:v>1.1926166766615494</c:v>
                </c:pt>
                <c:pt idx="47">
                  <c:v>1.1815515622818999</c:v>
                </c:pt>
                <c:pt idx="48">
                  <c:v>1.1702601112135411</c:v>
                </c:pt>
                <c:pt idx="49">
                  <c:v>1.1587430379771635</c:v>
                </c:pt>
                <c:pt idx="50">
                  <c:v>1.1470010693543944</c:v>
                </c:pt>
                <c:pt idx="51">
                  <c:v>1.1350349442277639</c:v>
                </c:pt>
                <c:pt idx="52">
                  <c:v>1.1228454134187322</c:v>
                </c:pt>
                <c:pt idx="53">
                  <c:v>1.110433239523823</c:v>
                </c:pt>
                <c:pt idx="54">
                  <c:v>1.0977991967489535</c:v>
                </c:pt>
                <c:pt idx="55">
                  <c:v>1.0849440707420044</c:v>
                </c:pt>
                <c:pt idx="56">
                  <c:v>1.0718686584237029</c:v>
                </c:pt>
                <c:pt idx="57">
                  <c:v>1.0585737678169447</c:v>
                </c:pt>
                <c:pt idx="58">
                  <c:v>1.0450602178745338</c:v>
                </c:pt>
                <c:pt idx="59">
                  <c:v>1.0313288383055093</c:v>
                </c:pt>
                <c:pt idx="60">
                  <c:v>1.0173804694000521</c:v>
                </c:pt>
                <c:pt idx="61">
                  <c:v>1.0032159618530943</c:v>
                </c:pt>
                <c:pt idx="62">
                  <c:v>0.98883617658667267</c:v>
                </c:pt>
                <c:pt idx="63">
                  <c:v>0.97424198457113098</c:v>
                </c:pt>
                <c:pt idx="64">
                  <c:v>0.95943426664520215</c:v>
                </c:pt>
                <c:pt idx="65">
                  <c:v>0.9444139133350764</c:v>
                </c:pt>
                <c:pt idx="66">
                  <c:v>0.92918182467251409</c:v>
                </c:pt>
                <c:pt idx="67">
                  <c:v>0.91373891001205709</c:v>
                </c:pt>
                <c:pt idx="68">
                  <c:v>0.89808608784745159</c:v>
                </c:pt>
                <c:pt idx="69">
                  <c:v>0.88222428562731448</c:v>
                </c:pt>
                <c:pt idx="70">
                  <c:v>0.86615443957011939</c:v>
                </c:pt>
                <c:pt idx="71">
                  <c:v>0.84987749447860705</c:v>
                </c:pt>
                <c:pt idx="72">
                  <c:v>0.83339440355363037</c:v>
                </c:pt>
                <c:pt idx="73">
                  <c:v>0.81670612820755362</c:v>
                </c:pt>
                <c:pt idx="74">
                  <c:v>0.79981363787725979</c:v>
                </c:pt>
                <c:pt idx="75">
                  <c:v>0.78271790983681822</c:v>
                </c:pt>
                <c:pt idx="76">
                  <c:v>0.76541992900989386</c:v>
                </c:pt>
                <c:pt idx="77">
                  <c:v>0.74792068778197474</c:v>
                </c:pt>
                <c:pt idx="78">
                  <c:v>0.73022118581245143</c:v>
                </c:pt>
                <c:pt idx="79">
                  <c:v>0.71232242984665695</c:v>
                </c:pt>
                <c:pt idx="80">
                  <c:v>0.69422543352788169</c:v>
                </c:pt>
                <c:pt idx="81">
                  <c:v>0.67593121720949279</c:v>
                </c:pt>
                <c:pt idx="82">
                  <c:v>0.65744080776713665</c:v>
                </c:pt>
                <c:pt idx="83">
                  <c:v>0.63875523841116122</c:v>
                </c:pt>
                <c:pt idx="84">
                  <c:v>0.61987554849929105</c:v>
                </c:pt>
                <c:pt idx="85">
                  <c:v>0.60080278334961257</c:v>
                </c:pt>
                <c:pt idx="86">
                  <c:v>0.58153799405390405</c:v>
                </c:pt>
                <c:pt idx="87">
                  <c:v>0.56208223729144902</c:v>
                </c:pt>
                <c:pt idx="88">
                  <c:v>0.54243657514329457</c:v>
                </c:pt>
                <c:pt idx="89">
                  <c:v>0.52260207490707522</c:v>
                </c:pt>
                <c:pt idx="90">
                  <c:v>0.50257980891243481</c:v>
                </c:pt>
                <c:pt idx="91">
                  <c:v>0.48237085433709953</c:v>
                </c:pt>
                <c:pt idx="92">
                  <c:v>0.46197629302367332</c:v>
                </c:pt>
                <c:pt idx="93">
                  <c:v>0.44139721129717863</c:v>
                </c:pt>
                <c:pt idx="94">
                  <c:v>0.42063469978342904</c:v>
                </c:pt>
                <c:pt idx="95">
                  <c:v>0.39968985322825007</c:v>
                </c:pt>
                <c:pt idx="96">
                  <c:v>0.37856377031763183</c:v>
                </c:pt>
                <c:pt idx="97">
                  <c:v>0.35725755349882654</c:v>
                </c:pt>
                <c:pt idx="98">
                  <c:v>0.33577230880246295</c:v>
                </c:pt>
                <c:pt idx="99">
                  <c:v>0.31410914566573656</c:v>
                </c:pt>
                <c:pt idx="100">
                  <c:v>0.29226917675665365</c:v>
                </c:pt>
              </c:numCache>
            </c:numRef>
          </c:xVal>
          <c:yVal>
            <c:numRef>
              <c:f>frensel_sphere!$AR$15:$AR$115</c:f>
              <c:numCache>
                <c:formatCode>General</c:formatCode>
                <c:ptCount val="101"/>
                <c:pt idx="0">
                  <c:v>0</c:v>
                </c:pt>
                <c:pt idx="1">
                  <c:v>0.10341144087999268</c:v>
                </c:pt>
                <c:pt idx="2">
                  <c:v>0.20682112038824987</c:v>
                </c:pt>
                <c:pt idx="3">
                  <c:v>0.31022727741434442</c:v>
                </c:pt>
                <c:pt idx="4">
                  <c:v>0.41362815137037157</c:v>
                </c:pt>
                <c:pt idx="5">
                  <c:v>0.51702198245197495</c:v>
                </c:pt>
                <c:pt idx="6">
                  <c:v>0.62040701189908998</c:v>
                </c:pt>
                <c:pt idx="7">
                  <c:v>0.72378148225631067</c:v>
                </c:pt>
                <c:pt idx="8">
                  <c:v>0.82714363763278786</c:v>
                </c:pt>
                <c:pt idx="9">
                  <c:v>0.9304917239615631</c:v>
                </c:pt>
                <c:pt idx="10">
                  <c:v>1.0338239892582477</c:v>
                </c:pt>
                <c:pt idx="11">
                  <c:v>1.1371386838789523</c:v>
                </c:pt>
                <c:pt idx="12">
                  <c:v>1.2404340607773776</c:v>
                </c:pt>
                <c:pt idx="13">
                  <c:v>1.3437083757609707</c:v>
                </c:pt>
                <c:pt idx="14">
                  <c:v>1.4469598877460632</c:v>
                </c:pt>
                <c:pt idx="15">
                  <c:v>1.5501868590118908</c:v>
                </c:pt>
                <c:pt idx="16">
                  <c:v>1.653387555453417</c:v>
                </c:pt>
                <c:pt idx="17">
                  <c:v>1.7565602468328612</c:v>
                </c:pt>
                <c:pt idx="18">
                  <c:v>1.8597032070298496</c:v>
                </c:pt>
                <c:pt idx="19">
                  <c:v>1.9628147142901042</c:v>
                </c:pt>
                <c:pt idx="20">
                  <c:v>2.0658930514725737</c:v>
                </c:pt>
                <c:pt idx="21">
                  <c:v>2.1689365062949357</c:v>
                </c:pt>
                <c:pt idx="22">
                  <c:v>2.2719433715773727</c:v>
                </c:pt>
                <c:pt idx="23">
                  <c:v>2.3749119454845489</c:v>
                </c:pt>
                <c:pt idx="24">
                  <c:v>2.4778405317657022</c:v>
                </c:pt>
                <c:pt idx="25">
                  <c:v>2.5807274399927693</c:v>
                </c:pt>
                <c:pt idx="26">
                  <c:v>2.683570985796472</c:v>
                </c:pt>
                <c:pt idx="27">
                  <c:v>2.7863694911002739</c:v>
                </c:pt>
                <c:pt idx="28">
                  <c:v>2.8891212843521474</c:v>
                </c:pt>
                <c:pt idx="29">
                  <c:v>2.9918247007540617</c:v>
                </c:pt>
                <c:pt idx="30">
                  <c:v>3.094478082489128</c:v>
                </c:pt>
                <c:pt idx="31">
                  <c:v>3.1970797789463234</c:v>
                </c:pt>
                <c:pt idx="32">
                  <c:v>3.2996281469427262</c:v>
                </c:pt>
                <c:pt idx="33">
                  <c:v>3.4021215509431917</c:v>
                </c:pt>
                <c:pt idx="34">
                  <c:v>3.5045583632774044</c:v>
                </c:pt>
                <c:pt idx="35">
                  <c:v>3.6069369643542366</c:v>
                </c:pt>
                <c:pt idx="36">
                  <c:v>3.7092557428733528</c:v>
                </c:pt>
                <c:pt idx="37">
                  <c:v>3.8115130960339916</c:v>
                </c:pt>
                <c:pt idx="38">
                  <c:v>3.913707429740874</c:v>
                </c:pt>
                <c:pt idx="39">
                  <c:v>4.0158371588071695</c:v>
                </c:pt>
                <c:pt idx="40">
                  <c:v>4.1179007071544698</c:v>
                </c:pt>
                <c:pt idx="41">
                  <c:v>4.2198965080097093</c:v>
                </c:pt>
                <c:pt idx="42">
                  <c:v>4.3218230040989827</c:v>
                </c:pt>
                <c:pt idx="43">
                  <c:v>4.4236786478382069</c:v>
                </c:pt>
                <c:pt idx="44">
                  <c:v>4.5254619015205773</c:v>
                </c:pt>
                <c:pt idx="45">
                  <c:v>4.6271712375007663</c:v>
                </c:pt>
                <c:pt idx="46">
                  <c:v>4.7288051383758321</c:v>
                </c:pt>
                <c:pt idx="47">
                  <c:v>4.8303620971627703</c:v>
                </c:pt>
                <c:pt idx="48">
                  <c:v>4.9318406174726919</c:v>
                </c:pt>
                <c:pt idx="49">
                  <c:v>5.0332392136815649</c:v>
                </c:pt>
                <c:pt idx="50">
                  <c:v>5.1345564110974991</c:v>
                </c:pt>
                <c:pt idx="51">
                  <c:v>5.2357907461245281</c:v>
                </c:pt>
                <c:pt idx="52">
                  <c:v>5.3369407664228508</c:v>
                </c:pt>
                <c:pt idx="53">
                  <c:v>5.4380050310655141</c:v>
                </c:pt>
                <c:pt idx="54">
                  <c:v>5.5389821106914923</c:v>
                </c:pt>
                <c:pt idx="55">
                  <c:v>5.6398705876551416</c:v>
                </c:pt>
                <c:pt idx="56">
                  <c:v>5.7406690561720035</c:v>
                </c:pt>
                <c:pt idx="57">
                  <c:v>5.841376122460928</c:v>
                </c:pt>
                <c:pt idx="58">
                  <c:v>5.9419904048825014</c:v>
                </c:pt>
                <c:pt idx="59">
                  <c:v>6.0425105340737506</c:v>
                </c:pt>
                <c:pt idx="60">
                  <c:v>6.1429351530791143</c:v>
                </c:pt>
                <c:pt idx="61">
                  <c:v>6.2432629174776562</c:v>
                </c:pt>
                <c:pt idx="62">
                  <c:v>6.3434924955065011</c:v>
                </c:pt>
                <c:pt idx="63">
                  <c:v>6.4436225681805102</c:v>
                </c:pt>
                <c:pt idx="64">
                  <c:v>6.5436518294081383</c:v>
                </c:pt>
                <c:pt idx="65">
                  <c:v>6.6435789861035071</c:v>
                </c:pt>
                <c:pt idx="66">
                  <c:v>6.7434027582946694</c:v>
                </c:pt>
                <c:pt idx="67">
                  <c:v>6.8431218792280433</c:v>
                </c:pt>
                <c:pt idx="68">
                  <c:v>6.9427350954690548</c:v>
                </c:pt>
                <c:pt idx="69">
                  <c:v>7.0422411669989415</c:v>
                </c:pt>
                <c:pt idx="70">
                  <c:v>7.1416388673077522</c:v>
                </c:pt>
                <c:pt idx="71">
                  <c:v>7.2409269834835239</c:v>
                </c:pt>
                <c:pt idx="72">
                  <c:v>7.3401043162976531</c:v>
                </c:pt>
                <c:pt idx="73">
                  <c:v>7.439169680286458</c:v>
                </c:pt>
                <c:pt idx="74">
                  <c:v>7.5381219038289471</c:v>
                </c:pt>
                <c:pt idx="75">
                  <c:v>7.6369598292208005</c:v>
                </c:pt>
                <c:pt idx="76">
                  <c:v>7.7356823127445669</c:v>
                </c:pt>
                <c:pt idx="77">
                  <c:v>7.8342882247361043</c:v>
                </c:pt>
                <c:pt idx="78">
                  <c:v>7.9327764496472684</c:v>
                </c:pt>
                <c:pt idx="79">
                  <c:v>8.0311458861048646</c:v>
                </c:pt>
                <c:pt idx="80">
                  <c:v>8.1293954469658818</c:v>
                </c:pt>
                <c:pt idx="81">
                  <c:v>8.2275240593690384</c:v>
                </c:pt>
                <c:pt idx="82">
                  <c:v>8.3255306647826419</c:v>
                </c:pt>
                <c:pt idx="83">
                  <c:v>8.4234142190487802</c:v>
                </c:pt>
                <c:pt idx="84">
                  <c:v>8.5211736924239183</c:v>
                </c:pt>
                <c:pt idx="85">
                  <c:v>8.6188080696158504</c:v>
                </c:pt>
                <c:pt idx="86">
                  <c:v>8.7163163498170828</c:v>
                </c:pt>
                <c:pt idx="87">
                  <c:v>8.8136975467346783</c:v>
                </c:pt>
                <c:pt idx="88">
                  <c:v>8.910950688616543</c:v>
                </c:pt>
                <c:pt idx="89">
                  <c:v>9.008074818274256</c:v>
                </c:pt>
                <c:pt idx="90">
                  <c:v>9.1050689931023996</c:v>
                </c:pt>
                <c:pt idx="91">
                  <c:v>9.2019322850944896</c:v>
                </c:pt>
                <c:pt idx="92">
                  <c:v>9.2986637808554811</c:v>
                </c:pt>
                <c:pt idx="93">
                  <c:v>9.3952625816109219</c:v>
                </c:pt>
                <c:pt idx="94">
                  <c:v>9.4917278032127914</c:v>
                </c:pt>
                <c:pt idx="95">
                  <c:v>9.5880585761420196</c:v>
                </c:pt>
                <c:pt idx="96">
                  <c:v>9.6842540455077835</c:v>
                </c:pt>
                <c:pt idx="97">
                  <c:v>9.7803133710435599</c:v>
                </c:pt>
                <c:pt idx="98">
                  <c:v>9.8762357271000312</c:v>
                </c:pt>
                <c:pt idx="99">
                  <c:v>9.9720203026348404</c:v>
                </c:pt>
                <c:pt idx="100">
                  <c:v>10.067666301199253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4-2E41-8E01-6BC68BAB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68880"/>
        <c:axId val="1898118927"/>
      </c:scatterChart>
      <c:valAx>
        <c:axId val="13707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18927"/>
        <c:crosses val="autoZero"/>
        <c:crossBetween val="midCat"/>
      </c:valAx>
      <c:valAx>
        <c:axId val="18981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new_freslens_keep!$BI$1:$BI$14</c:f>
              <c:strCache>
                <c:ptCount val="1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new_freslens_keep!$BE$15:$BE$135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new_freslens_keep!$BI$15:$BI$135</c:f>
              <c:numCache>
                <c:formatCode>0.00</c:formatCode>
                <c:ptCount val="121"/>
                <c:pt idx="0" formatCode="0.0">
                  <c:v>0</c:v>
                </c:pt>
                <c:pt idx="1">
                  <c:v>7.15806372387961E-4</c:v>
                </c:pt>
                <c:pt idx="2">
                  <c:v>2.8634236309154925E-3</c:v>
                </c:pt>
                <c:pt idx="3">
                  <c:v>6.4434464459825116E-3</c:v>
                </c:pt>
                <c:pt idx="4">
                  <c:v>1.1456866755615261E-2</c:v>
                </c:pt>
                <c:pt idx="5">
                  <c:v>1.7905074995412048E-2</c:v>
                </c:pt>
                <c:pt idx="6">
                  <c:v>2.5789861818299079E-2</c:v>
                </c:pt>
                <c:pt idx="7">
                  <c:v>3.5113420301979552E-2</c:v>
                </c:pt>
                <c:pt idx="8">
                  <c:v>4.5878348641434717E-2</c:v>
                </c:pt>
                <c:pt idx="9">
                  <c:v>5.8087653323365102E-2</c:v>
                </c:pt>
                <c:pt idx="10">
                  <c:v>7.1744752779073384E-2</c:v>
                </c:pt>
                <c:pt idx="11">
                  <c:v>8.6853481511925429E-2</c:v>
                </c:pt>
                <c:pt idx="12">
                  <c:v>0.10341809469537167</c:v>
                </c:pt>
                <c:pt idx="13">
                  <c:v>0.12144327323730125</c:v>
                </c:pt>
                <c:pt idx="14">
                  <c:v>0.14093412930655302</c:v>
                </c:pt>
                <c:pt idx="15">
                  <c:v>0.16189621231746892</c:v>
                </c:pt>
                <c:pt idx="16">
                  <c:v>0.18433551536860721</c:v>
                </c:pt>
                <c:pt idx="17">
                  <c:v>0.20825848213213555</c:v>
                </c:pt>
                <c:pt idx="18">
                  <c:v>0.2336720141908612</c:v>
                </c:pt>
                <c:pt idx="19">
                  <c:v>0.26058347882056687</c:v>
                </c:pt>
                <c:pt idx="20">
                  <c:v>0.28900071721606702</c:v>
                </c:pt>
                <c:pt idx="21">
                  <c:v>0.31893205316038614</c:v>
                </c:pt>
                <c:pt idx="22">
                  <c:v>0.35038630213752164</c:v>
                </c:pt>
                <c:pt idx="23">
                  <c:v>0.38337278089054488</c:v>
                </c:pt>
                <c:pt idx="24">
                  <c:v>0.41790131742816694</c:v>
                </c:pt>
                <c:pt idx="25">
                  <c:v>0.45398226148449006</c:v>
                </c:pt>
                <c:pt idx="26">
                  <c:v>0.4916264954383589</c:v>
                </c:pt>
                <c:pt idx="27">
                  <c:v>0.53084544570059911</c:v>
                </c:pt>
                <c:pt idx="28">
                  <c:v>0.57165109457943242</c:v>
                </c:pt>
                <c:pt idx="29">
                  <c:v>0.61405599263653643</c:v>
                </c:pt>
                <c:pt idx="30">
                  <c:v>0.65807327154849227</c:v>
                </c:pt>
                <c:pt idx="31">
                  <c:v>0.70371665749082013</c:v>
                </c:pt>
                <c:pt idx="32">
                  <c:v>0.75100048506436134</c:v>
                </c:pt>
                <c:pt idx="33">
                  <c:v>0.79993971178648016</c:v>
                </c:pt>
                <c:pt idx="34">
                  <c:v>0.85054993317240435</c:v>
                </c:pt>
                <c:pt idx="35">
                  <c:v>0.90284739843497264</c:v>
                </c:pt>
                <c:pt idx="36">
                  <c:v>0.95684902683415041</c:v>
                </c:pt>
                <c:pt idx="37">
                  <c:v>1.012572424710922</c:v>
                </c:pt>
                <c:pt idx="38">
                  <c:v>1.0700359032435016</c:v>
                </c:pt>
                <c:pt idx="39">
                  <c:v>1.1292584969672901</c:v>
                </c:pt>
                <c:pt idx="40">
                  <c:v>1.1902599831036282</c:v>
                </c:pt>
                <c:pt idx="41">
                  <c:v>1.253060901746184</c:v>
                </c:pt>
                <c:pt idx="42">
                  <c:v>1.3176825769577032</c:v>
                </c:pt>
                <c:pt idx="43">
                  <c:v>1.3841471388339519</c:v>
                </c:pt>
                <c:pt idx="44">
                  <c:v>1.4524775465959427</c:v>
                </c:pt>
                <c:pt idx="45">
                  <c:v>1.5226976127759628</c:v>
                </c:pt>
                <c:pt idx="46">
                  <c:v>1.5948320285676219</c:v>
                </c:pt>
                <c:pt idx="47">
                  <c:v>1.668906390414991</c:v>
                </c:pt>
                <c:pt idx="48">
                  <c:v>1.7449472279210836</c:v>
                </c:pt>
                <c:pt idx="49">
                  <c:v>1.8229820331613293</c:v>
                </c:pt>
                <c:pt idx="50">
                  <c:v>1.9030392914934919</c:v>
                </c:pt>
                <c:pt idx="51">
                  <c:v>1.9851485139614879</c:v>
                </c:pt>
                <c:pt idx="52">
                  <c:v>2.0693402713971909</c:v>
                </c:pt>
                <c:pt idx="53">
                  <c:v>2.1556462303310568</c:v>
                </c:pt>
                <c:pt idx="54">
                  <c:v>2.2440991908299726</c:v>
                </c:pt>
                <c:pt idx="55">
                  <c:v>2.3347331263885494</c:v>
                </c:pt>
                <c:pt idx="56">
                  <c:v>2.4275832260086943</c:v>
                </c:pt>
                <c:pt idx="57">
                  <c:v>2.5226859386114393</c:v>
                </c:pt>
                <c:pt idx="58">
                  <c:v>2.6200790199349711</c:v>
                </c:pt>
                <c:pt idx="59">
                  <c:v>2.7198015820835324</c:v>
                </c:pt>
                <c:pt idx="60">
                  <c:v>2.8218941459035016</c:v>
                </c:pt>
                <c:pt idx="61">
                  <c:v>2.9263986963756237</c:v>
                </c:pt>
                <c:pt idx="62">
                  <c:v>3.0333587412260585</c:v>
                </c:pt>
                <c:pt idx="63">
                  <c:v>3.1428193729739409</c:v>
                </c:pt>
                <c:pt idx="64">
                  <c:v>3.254827334649415</c:v>
                </c:pt>
                <c:pt idx="65">
                  <c:v>3.3694310894339488</c:v>
                </c:pt>
                <c:pt idx="66">
                  <c:v>3.4866808944941861</c:v>
                </c:pt>
                <c:pt idx="67">
                  <c:v>3.6066288793019092</c:v>
                </c:pt>
                <c:pt idx="68">
                  <c:v>3.7293291287560733</c:v>
                </c:pt>
                <c:pt idx="69">
                  <c:v>3.8548377714483713</c:v>
                </c:pt>
                <c:pt idx="70">
                  <c:v>3.9832130734420179</c:v>
                </c:pt>
                <c:pt idx="71">
                  <c:v>4.1145155379642269</c:v>
                </c:pt>
                <c:pt idx="72">
                  <c:v>4.2488080114468847</c:v>
                </c:pt>
                <c:pt idx="73">
                  <c:v>4.3861557963873414</c:v>
                </c:pt>
                <c:pt idx="74">
                  <c:v>4.5266267715424648</c:v>
                </c:pt>
                <c:pt idx="75">
                  <c:v>4.6702915200146187</c:v>
                </c:pt>
                <c:pt idx="76">
                  <c:v>4.8172234658386008</c:v>
                </c:pt>
                <c:pt idx="77">
                  <c:v>4.9674990197340625</c:v>
                </c:pt>
                <c:pt idx="78">
                  <c:v>5.1211977347496926</c:v>
                </c:pt>
                <c:pt idx="79">
                  <c:v>5.2784024725935943</c:v>
                </c:pt>
                <c:pt idx="80">
                  <c:v>5.4391995815202518</c:v>
                </c:pt>
                <c:pt idx="81">
                  <c:v>5.6036790867285662</c:v>
                </c:pt>
                <c:pt idx="82">
                  <c:v>5.7719348943194824</c:v>
                </c:pt>
                <c:pt idx="83">
                  <c:v>5.9440650099659242</c:v>
                </c:pt>
                <c:pt idx="84">
                  <c:v>6.1201717735647962</c:v>
                </c:pt>
                <c:pt idx="85">
                  <c:v>6.300362111270851</c:v>
                </c:pt>
                <c:pt idx="86">
                  <c:v>6.4847478064584765</c:v>
                </c:pt>
                <c:pt idx="87">
                  <c:v>6.673445791320944</c:v>
                </c:pt>
                <c:pt idx="88">
                  <c:v>6.8665784610005005</c:v>
                </c:pt>
                <c:pt idx="89">
                  <c:v>7.0642740123494621</c:v>
                </c:pt>
                <c:pt idx="90">
                  <c:v>7.2666668096553639</c:v>
                </c:pt>
                <c:pt idx="91">
                  <c:v>7.4738977799262969</c:v>
                </c:pt>
                <c:pt idx="92">
                  <c:v>7.6861148406297755</c:v>
                </c:pt>
                <c:pt idx="93">
                  <c:v>7.9034733631157588</c:v>
                </c:pt>
                <c:pt idx="94">
                  <c:v>8.1261366753367454</c:v>
                </c:pt>
                <c:pt idx="95">
                  <c:v>8.35427660791329</c:v>
                </c:pt>
                <c:pt idx="96">
                  <c:v>8.5880740880893907</c:v>
                </c:pt>
                <c:pt idx="97">
                  <c:v>8.8277197866891974</c:v>
                </c:pt>
                <c:pt idx="98">
                  <c:v>9.0734148238355203</c:v>
                </c:pt>
                <c:pt idx="99">
                  <c:v>9.3253715399358903</c:v>
                </c:pt>
                <c:pt idx="100">
                  <c:v>9.5838143392990283</c:v>
                </c:pt>
                <c:pt idx="101">
                  <c:v>9.8489806147335255</c:v>
                </c:pt>
                <c:pt idx="102">
                  <c:v>10.121121762623968</c:v>
                </c:pt>
                <c:pt idx="103">
                  <c:v>10.400504299305686</c:v>
                </c:pt>
                <c:pt idx="104">
                  <c:v>10.687411091101186</c:v>
                </c:pt>
                <c:pt idx="105">
                  <c:v>10.982142712179215</c:v>
                </c:pt>
                <c:pt idx="106">
                  <c:v>11.285018946500896</c:v>
                </c:pt>
                <c:pt idx="107">
                  <c:v>11.596380452584656</c:v>
                </c:pt>
                <c:pt idx="108">
                  <c:v>11.916590612727623</c:v>
                </c:pt>
                <c:pt idx="109">
                  <c:v>12.246037591752149</c:v>
                </c:pt>
                <c:pt idx="110">
                  <c:v>12.585136634414937</c:v>
                </c:pt>
                <c:pt idx="111">
                  <c:v>12.934332635456148</c:v>
                </c:pt>
                <c:pt idx="112">
                  <c:v>13.294103022048096</c:v>
                </c:pt>
                <c:pt idx="113">
                  <c:v>13.664960995336932</c:v>
                </c:pt>
                <c:pt idx="114">
                  <c:v>14.047459186122158</c:v>
                </c:pt>
                <c:pt idx="115">
                  <c:v>14.442193789822056</c:v>
                </c:pt>
                <c:pt idx="116">
                  <c:v>14.849809258152542</c:v>
                </c:pt>
                <c:pt idx="117">
                  <c:v>15.271003639944501</c:v>
                </c:pt>
                <c:pt idx="118">
                  <c:v>15.706534681937182</c:v>
                </c:pt>
                <c:pt idx="119">
                  <c:v>16.157226823111529</c:v>
                </c:pt>
                <c:pt idx="120">
                  <c:v>16.623979244340905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A-CA41-8074-BB82B95A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0736"/>
        <c:axId val="659076864"/>
      </c:scatterChart>
      <c:valAx>
        <c:axId val="3055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6864"/>
        <c:crosses val="autoZero"/>
        <c:crossBetween val="midCat"/>
      </c:valAx>
      <c:valAx>
        <c:axId val="659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new_freslens_keep!$BE$15:$BE$135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new_freslens_keep!$BK$15:$BK$135</c:f>
              <c:numCache>
                <c:formatCode>0.000</c:formatCode>
                <c:ptCount val="121"/>
                <c:pt idx="0">
                  <c:v>2</c:v>
                </c:pt>
                <c:pt idx="1">
                  <c:v>1.999284193627612</c:v>
                </c:pt>
                <c:pt idx="2">
                  <c:v>1.9971365763690845</c:v>
                </c:pt>
                <c:pt idx="3">
                  <c:v>1.9935565535540174</c:v>
                </c:pt>
                <c:pt idx="4">
                  <c:v>1.9885431332443848</c:v>
                </c:pt>
                <c:pt idx="5">
                  <c:v>1.9820949250045881</c:v>
                </c:pt>
                <c:pt idx="6">
                  <c:v>1.974210138181701</c:v>
                </c:pt>
                <c:pt idx="7">
                  <c:v>1.9648865796980204</c:v>
                </c:pt>
                <c:pt idx="8">
                  <c:v>1.9541216513585653</c:v>
                </c:pt>
                <c:pt idx="9">
                  <c:v>1.9419123466766348</c:v>
                </c:pt>
                <c:pt idx="10">
                  <c:v>1.9282552472209267</c:v>
                </c:pt>
                <c:pt idx="11">
                  <c:v>1.9131465184880745</c:v>
                </c:pt>
                <c:pt idx="12">
                  <c:v>1.8965819053046284</c:v>
                </c:pt>
                <c:pt idx="13">
                  <c:v>1.8785567267626988</c:v>
                </c:pt>
                <c:pt idx="14">
                  <c:v>1.8590658706934469</c:v>
                </c:pt>
                <c:pt idx="15">
                  <c:v>1.838103787682531</c:v>
                </c:pt>
                <c:pt idx="16">
                  <c:v>1.8156644846313927</c:v>
                </c:pt>
                <c:pt idx="17">
                  <c:v>1.7917415178678644</c:v>
                </c:pt>
                <c:pt idx="18">
                  <c:v>1.7663279858091387</c:v>
                </c:pt>
                <c:pt idx="19">
                  <c:v>1.7394165211794332</c:v>
                </c:pt>
                <c:pt idx="20">
                  <c:v>1.7109992827839329</c:v>
                </c:pt>
                <c:pt idx="21">
                  <c:v>1.6810679468396139</c:v>
                </c:pt>
                <c:pt idx="22">
                  <c:v>1.6496136978624785</c:v>
                </c:pt>
                <c:pt idx="23">
                  <c:v>1.6166272191094551</c:v>
                </c:pt>
                <c:pt idx="24">
                  <c:v>1.782098682571833</c:v>
                </c:pt>
                <c:pt idx="25">
                  <c:v>1.74601773851551</c:v>
                </c:pt>
                <c:pt idx="26">
                  <c:v>1.7083735045616411</c:v>
                </c:pt>
                <c:pt idx="27">
                  <c:v>1.6691545542994008</c:v>
                </c:pt>
                <c:pt idx="28">
                  <c:v>1.6283489054205675</c:v>
                </c:pt>
                <c:pt idx="29">
                  <c:v>1.5859440073634634</c:v>
                </c:pt>
                <c:pt idx="30">
                  <c:v>1.5419267284515077</c:v>
                </c:pt>
                <c:pt idx="31">
                  <c:v>1.4962833425091799</c:v>
                </c:pt>
                <c:pt idx="32">
                  <c:v>1.4489995149356385</c:v>
                </c:pt>
                <c:pt idx="33">
                  <c:v>1.7000602882135198</c:v>
                </c:pt>
                <c:pt idx="34">
                  <c:v>1.6494500668275958</c:v>
                </c:pt>
                <c:pt idx="35">
                  <c:v>1.5971526015650275</c:v>
                </c:pt>
                <c:pt idx="36">
                  <c:v>1.5431509731658495</c:v>
                </c:pt>
                <c:pt idx="37">
                  <c:v>1.487427575289078</c:v>
                </c:pt>
                <c:pt idx="38">
                  <c:v>1.4299640967564984</c:v>
                </c:pt>
                <c:pt idx="39">
                  <c:v>1.3707415030327099</c:v>
                </c:pt>
                <c:pt idx="40">
                  <c:v>1.3097400168963718</c:v>
                </c:pt>
                <c:pt idx="41">
                  <c:v>1.746939098253816</c:v>
                </c:pt>
                <c:pt idx="42">
                  <c:v>1.6823174230422968</c:v>
                </c:pt>
                <c:pt idx="43">
                  <c:v>1.6158528611660481</c:v>
                </c:pt>
                <c:pt idx="44">
                  <c:v>1.5475224534040573</c:v>
                </c:pt>
                <c:pt idx="45">
                  <c:v>1.4773023872240372</c:v>
                </c:pt>
                <c:pt idx="46">
                  <c:v>1.4051679714323781</c:v>
                </c:pt>
                <c:pt idx="47">
                  <c:v>1.331093609585009</c:v>
                </c:pt>
                <c:pt idx="48">
                  <c:v>1.2550527720789164</c:v>
                </c:pt>
                <c:pt idx="49">
                  <c:v>1.6770179668386707</c:v>
                </c:pt>
                <c:pt idx="50">
                  <c:v>1.5969607085065081</c:v>
                </c:pt>
                <c:pt idx="51">
                  <c:v>1.5148514860385121</c:v>
                </c:pt>
                <c:pt idx="52">
                  <c:v>1.4306597286028091</c:v>
                </c:pt>
                <c:pt idx="53">
                  <c:v>1.3443537696689432</c:v>
                </c:pt>
                <c:pt idx="54">
                  <c:v>1.2559008091700274</c:v>
                </c:pt>
                <c:pt idx="55">
                  <c:v>1.1652668736114506</c:v>
                </c:pt>
                <c:pt idx="56">
                  <c:v>1.0724167739913057</c:v>
                </c:pt>
                <c:pt idx="57">
                  <c:v>1.6773140613885609</c:v>
                </c:pt>
                <c:pt idx="58">
                  <c:v>1.5799209800650291</c:v>
                </c:pt>
                <c:pt idx="59">
                  <c:v>1.4801984179164678</c:v>
                </c:pt>
                <c:pt idx="60">
                  <c:v>1.3781058540964986</c:v>
                </c:pt>
                <c:pt idx="61">
                  <c:v>1.2736013036243765</c:v>
                </c:pt>
                <c:pt idx="62">
                  <c:v>1.1666412587739416</c:v>
                </c:pt>
                <c:pt idx="63">
                  <c:v>1.0571806270260593</c:v>
                </c:pt>
                <c:pt idx="64">
                  <c:v>0.94517266535058519</c:v>
                </c:pt>
                <c:pt idx="65">
                  <c:v>1.6305689105660512</c:v>
                </c:pt>
                <c:pt idx="66">
                  <c:v>1.5133191055058139</c:v>
                </c:pt>
                <c:pt idx="67">
                  <c:v>1.3933711206980908</c:v>
                </c:pt>
                <c:pt idx="68">
                  <c:v>1.2706708712439267</c:v>
                </c:pt>
                <c:pt idx="69">
                  <c:v>1.1451622285516287</c:v>
                </c:pt>
                <c:pt idx="70">
                  <c:v>1.0167869265579821</c:v>
                </c:pt>
                <c:pt idx="71">
                  <c:v>0.88548446203577313</c:v>
                </c:pt>
                <c:pt idx="72">
                  <c:v>0.75119198855311531</c:v>
                </c:pt>
                <c:pt idx="73">
                  <c:v>1.6138442036126586</c:v>
                </c:pt>
                <c:pt idx="74">
                  <c:v>1.4733732284575352</c:v>
                </c:pt>
                <c:pt idx="75">
                  <c:v>1.3297084799853813</c:v>
                </c:pt>
                <c:pt idx="76">
                  <c:v>1.1827765341613992</c:v>
                </c:pt>
                <c:pt idx="77">
                  <c:v>1.0325009802659375</c:v>
                </c:pt>
                <c:pt idx="78">
                  <c:v>0.87880226525030736</c:v>
                </c:pt>
                <c:pt idx="79">
                  <c:v>0.7215975274064057</c:v>
                </c:pt>
                <c:pt idx="80">
                  <c:v>0.56080041847974815</c:v>
                </c:pt>
                <c:pt idx="81">
                  <c:v>1.8963209132714338</c:v>
                </c:pt>
                <c:pt idx="82">
                  <c:v>1.7280651056805176</c:v>
                </c:pt>
                <c:pt idx="83">
                  <c:v>1.5559349900340758</c:v>
                </c:pt>
                <c:pt idx="84">
                  <c:v>1.3798282264352038</c:v>
                </c:pt>
                <c:pt idx="85">
                  <c:v>1.199637888729149</c:v>
                </c:pt>
                <c:pt idx="86">
                  <c:v>1.0152521935415235</c:v>
                </c:pt>
                <c:pt idx="87">
                  <c:v>0.82655420867905605</c:v>
                </c:pt>
                <c:pt idx="88">
                  <c:v>0.63342153899949949</c:v>
                </c:pt>
                <c:pt idx="89">
                  <c:v>1.9357259876505379</c:v>
                </c:pt>
                <c:pt idx="90">
                  <c:v>1.7333331903446361</c:v>
                </c:pt>
                <c:pt idx="91">
                  <c:v>1.5261022200737031</c:v>
                </c:pt>
                <c:pt idx="92">
                  <c:v>1.3138851593702245</c:v>
                </c:pt>
                <c:pt idx="93">
                  <c:v>1.0965266368842412</c:v>
                </c:pt>
                <c:pt idx="94">
                  <c:v>0.87386332466325456</c:v>
                </c:pt>
                <c:pt idx="95">
                  <c:v>0.64572339208671004</c:v>
                </c:pt>
                <c:pt idx="96">
                  <c:v>0.41192591191060934</c:v>
                </c:pt>
                <c:pt idx="97">
                  <c:v>1.6722802133108026</c:v>
                </c:pt>
                <c:pt idx="98">
                  <c:v>1.4265851761644797</c:v>
                </c:pt>
                <c:pt idx="99">
                  <c:v>1.1746284600641097</c:v>
                </c:pt>
                <c:pt idx="100">
                  <c:v>0.91618566070097174</c:v>
                </c:pt>
                <c:pt idx="101">
                  <c:v>1.6510193852664745</c:v>
                </c:pt>
                <c:pt idx="102">
                  <c:v>1.378878237376032</c:v>
                </c:pt>
                <c:pt idx="103">
                  <c:v>1.0994957006943142</c:v>
                </c:pt>
                <c:pt idx="104">
                  <c:v>0.81258890889881386</c:v>
                </c:pt>
                <c:pt idx="105">
                  <c:v>1.7178572878207845</c:v>
                </c:pt>
                <c:pt idx="106">
                  <c:v>1.414981053499103</c:v>
                </c:pt>
                <c:pt idx="107">
                  <c:v>1.1036195474153434</c:v>
                </c:pt>
                <c:pt idx="108">
                  <c:v>0.78340938727237663</c:v>
                </c:pt>
                <c:pt idx="109">
                  <c:v>1.7539624082478511</c:v>
                </c:pt>
                <c:pt idx="110">
                  <c:v>1.4148633655850631</c:v>
                </c:pt>
                <c:pt idx="111">
                  <c:v>1.0656673645438524</c:v>
                </c:pt>
                <c:pt idx="112">
                  <c:v>0.70589697795190354</c:v>
                </c:pt>
                <c:pt idx="113">
                  <c:v>1.7350390046630686</c:v>
                </c:pt>
                <c:pt idx="114">
                  <c:v>1.3525408138778428</c:v>
                </c:pt>
                <c:pt idx="115">
                  <c:v>0.9578062101779441</c:v>
                </c:pt>
                <c:pt idx="116">
                  <c:v>0.55019074184745875</c:v>
                </c:pt>
                <c:pt idx="117">
                  <c:v>1.7289963600554987</c:v>
                </c:pt>
                <c:pt idx="118">
                  <c:v>1.2934653180628182</c:v>
                </c:pt>
                <c:pt idx="119">
                  <c:v>0.8427731768884712</c:v>
                </c:pt>
                <c:pt idx="120">
                  <c:v>0.37602075565909487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E-004B-92A5-DC787554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18864"/>
        <c:axId val="1936365872"/>
      </c:scatterChart>
      <c:valAx>
        <c:axId val="6214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5872"/>
        <c:crosses val="autoZero"/>
        <c:crossBetween val="midCat"/>
      </c:valAx>
      <c:valAx>
        <c:axId val="19363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new_freslens_keep!$BI$1:$BI$14</c:f>
              <c:strCache>
                <c:ptCount val="1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new_freslens_keep!$BE$15:$BE$135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new_freslens_keep!$BI$15:$BI$135</c:f>
              <c:numCache>
                <c:formatCode>0.00</c:formatCode>
                <c:ptCount val="121"/>
                <c:pt idx="0" formatCode="0.0">
                  <c:v>0</c:v>
                </c:pt>
                <c:pt idx="1">
                  <c:v>7.15806372387961E-4</c:v>
                </c:pt>
                <c:pt idx="2">
                  <c:v>2.8634236309154925E-3</c:v>
                </c:pt>
                <c:pt idx="3">
                  <c:v>6.4434464459825116E-3</c:v>
                </c:pt>
                <c:pt idx="4">
                  <c:v>1.1456866755615261E-2</c:v>
                </c:pt>
                <c:pt idx="5">
                  <c:v>1.7905074995412048E-2</c:v>
                </c:pt>
                <c:pt idx="6">
                  <c:v>2.5789861818299079E-2</c:v>
                </c:pt>
                <c:pt idx="7">
                  <c:v>3.5113420301979552E-2</c:v>
                </c:pt>
                <c:pt idx="8">
                  <c:v>4.5878348641434717E-2</c:v>
                </c:pt>
                <c:pt idx="9">
                  <c:v>5.8087653323365102E-2</c:v>
                </c:pt>
                <c:pt idx="10">
                  <c:v>7.1744752779073384E-2</c:v>
                </c:pt>
                <c:pt idx="11">
                  <c:v>8.6853481511925429E-2</c:v>
                </c:pt>
                <c:pt idx="12">
                  <c:v>0.10341809469537167</c:v>
                </c:pt>
                <c:pt idx="13">
                  <c:v>0.12144327323730125</c:v>
                </c:pt>
                <c:pt idx="14">
                  <c:v>0.14093412930655302</c:v>
                </c:pt>
                <c:pt idx="15">
                  <c:v>0.16189621231746892</c:v>
                </c:pt>
                <c:pt idx="16">
                  <c:v>0.18433551536860721</c:v>
                </c:pt>
                <c:pt idx="17">
                  <c:v>0.20825848213213555</c:v>
                </c:pt>
                <c:pt idx="18">
                  <c:v>0.2336720141908612</c:v>
                </c:pt>
                <c:pt idx="19">
                  <c:v>0.26058347882056687</c:v>
                </c:pt>
                <c:pt idx="20">
                  <c:v>0.28900071721606702</c:v>
                </c:pt>
                <c:pt idx="21">
                  <c:v>0.31893205316038614</c:v>
                </c:pt>
                <c:pt idx="22">
                  <c:v>0.35038630213752164</c:v>
                </c:pt>
                <c:pt idx="23">
                  <c:v>0.38337278089054488</c:v>
                </c:pt>
                <c:pt idx="24">
                  <c:v>0.41790131742816694</c:v>
                </c:pt>
                <c:pt idx="25">
                  <c:v>0.45398226148449006</c:v>
                </c:pt>
                <c:pt idx="26">
                  <c:v>0.4916264954383589</c:v>
                </c:pt>
                <c:pt idx="27">
                  <c:v>0.53084544570059911</c:v>
                </c:pt>
                <c:pt idx="28">
                  <c:v>0.57165109457943242</c:v>
                </c:pt>
                <c:pt idx="29">
                  <c:v>0.61405599263653643</c:v>
                </c:pt>
                <c:pt idx="30">
                  <c:v>0.65807327154849227</c:v>
                </c:pt>
                <c:pt idx="31">
                  <c:v>0.70371665749082013</c:v>
                </c:pt>
                <c:pt idx="32">
                  <c:v>0.75100048506436134</c:v>
                </c:pt>
                <c:pt idx="33">
                  <c:v>0.79993971178648016</c:v>
                </c:pt>
                <c:pt idx="34">
                  <c:v>0.85054993317240435</c:v>
                </c:pt>
                <c:pt idx="35">
                  <c:v>0.90284739843497264</c:v>
                </c:pt>
                <c:pt idx="36">
                  <c:v>0.95684902683415041</c:v>
                </c:pt>
                <c:pt idx="37">
                  <c:v>1.012572424710922</c:v>
                </c:pt>
                <c:pt idx="38">
                  <c:v>1.0700359032435016</c:v>
                </c:pt>
                <c:pt idx="39">
                  <c:v>1.1292584969672901</c:v>
                </c:pt>
                <c:pt idx="40">
                  <c:v>1.1902599831036282</c:v>
                </c:pt>
                <c:pt idx="41">
                  <c:v>1.253060901746184</c:v>
                </c:pt>
                <c:pt idx="42">
                  <c:v>1.3176825769577032</c:v>
                </c:pt>
                <c:pt idx="43">
                  <c:v>1.3841471388339519</c:v>
                </c:pt>
                <c:pt idx="44">
                  <c:v>1.4524775465959427</c:v>
                </c:pt>
                <c:pt idx="45">
                  <c:v>1.5226976127759628</c:v>
                </c:pt>
                <c:pt idx="46">
                  <c:v>1.5948320285676219</c:v>
                </c:pt>
                <c:pt idx="47">
                  <c:v>1.668906390414991</c:v>
                </c:pt>
                <c:pt idx="48">
                  <c:v>1.7449472279210836</c:v>
                </c:pt>
                <c:pt idx="49">
                  <c:v>1.8229820331613293</c:v>
                </c:pt>
                <c:pt idx="50">
                  <c:v>1.9030392914934919</c:v>
                </c:pt>
                <c:pt idx="51">
                  <c:v>1.9851485139614879</c:v>
                </c:pt>
                <c:pt idx="52">
                  <c:v>2.0693402713971909</c:v>
                </c:pt>
                <c:pt idx="53">
                  <c:v>2.1556462303310568</c:v>
                </c:pt>
                <c:pt idx="54">
                  <c:v>2.2440991908299726</c:v>
                </c:pt>
                <c:pt idx="55">
                  <c:v>2.3347331263885494</c:v>
                </c:pt>
                <c:pt idx="56">
                  <c:v>2.4275832260086943</c:v>
                </c:pt>
                <c:pt idx="57">
                  <c:v>2.5226859386114393</c:v>
                </c:pt>
                <c:pt idx="58">
                  <c:v>2.6200790199349711</c:v>
                </c:pt>
                <c:pt idx="59">
                  <c:v>2.7198015820835324</c:v>
                </c:pt>
                <c:pt idx="60">
                  <c:v>2.8218941459035016</c:v>
                </c:pt>
                <c:pt idx="61">
                  <c:v>2.9263986963756237</c:v>
                </c:pt>
                <c:pt idx="62">
                  <c:v>3.0333587412260585</c:v>
                </c:pt>
                <c:pt idx="63">
                  <c:v>3.1428193729739409</c:v>
                </c:pt>
                <c:pt idx="64">
                  <c:v>3.254827334649415</c:v>
                </c:pt>
                <c:pt idx="65">
                  <c:v>3.3694310894339488</c:v>
                </c:pt>
                <c:pt idx="66">
                  <c:v>3.4866808944941861</c:v>
                </c:pt>
                <c:pt idx="67">
                  <c:v>3.6066288793019092</c:v>
                </c:pt>
                <c:pt idx="68">
                  <c:v>3.7293291287560733</c:v>
                </c:pt>
                <c:pt idx="69">
                  <c:v>3.8548377714483713</c:v>
                </c:pt>
                <c:pt idx="70">
                  <c:v>3.9832130734420179</c:v>
                </c:pt>
                <c:pt idx="71">
                  <c:v>4.1145155379642269</c:v>
                </c:pt>
                <c:pt idx="72">
                  <c:v>4.2488080114468847</c:v>
                </c:pt>
                <c:pt idx="73">
                  <c:v>4.3861557963873414</c:v>
                </c:pt>
                <c:pt idx="74">
                  <c:v>4.5266267715424648</c:v>
                </c:pt>
                <c:pt idx="75">
                  <c:v>4.6702915200146187</c:v>
                </c:pt>
                <c:pt idx="76">
                  <c:v>4.8172234658386008</c:v>
                </c:pt>
                <c:pt idx="77">
                  <c:v>4.9674990197340625</c:v>
                </c:pt>
                <c:pt idx="78">
                  <c:v>5.1211977347496926</c:v>
                </c:pt>
                <c:pt idx="79">
                  <c:v>5.2784024725935943</c:v>
                </c:pt>
                <c:pt idx="80">
                  <c:v>5.4391995815202518</c:v>
                </c:pt>
                <c:pt idx="81">
                  <c:v>5.6036790867285662</c:v>
                </c:pt>
                <c:pt idx="82">
                  <c:v>5.7719348943194824</c:v>
                </c:pt>
                <c:pt idx="83">
                  <c:v>5.9440650099659242</c:v>
                </c:pt>
                <c:pt idx="84">
                  <c:v>6.1201717735647962</c:v>
                </c:pt>
                <c:pt idx="85">
                  <c:v>6.300362111270851</c:v>
                </c:pt>
                <c:pt idx="86">
                  <c:v>6.4847478064584765</c:v>
                </c:pt>
                <c:pt idx="87">
                  <c:v>6.673445791320944</c:v>
                </c:pt>
                <c:pt idx="88">
                  <c:v>6.8665784610005005</c:v>
                </c:pt>
                <c:pt idx="89">
                  <c:v>7.0642740123494621</c:v>
                </c:pt>
                <c:pt idx="90">
                  <c:v>7.2666668096553639</c:v>
                </c:pt>
                <c:pt idx="91">
                  <c:v>7.4738977799262969</c:v>
                </c:pt>
                <c:pt idx="92">
                  <c:v>7.6861148406297755</c:v>
                </c:pt>
                <c:pt idx="93">
                  <c:v>7.9034733631157588</c:v>
                </c:pt>
                <c:pt idx="94">
                  <c:v>8.1261366753367454</c:v>
                </c:pt>
                <c:pt idx="95">
                  <c:v>8.35427660791329</c:v>
                </c:pt>
                <c:pt idx="96">
                  <c:v>8.5880740880893907</c:v>
                </c:pt>
                <c:pt idx="97">
                  <c:v>8.8277197866891974</c:v>
                </c:pt>
                <c:pt idx="98">
                  <c:v>9.0734148238355203</c:v>
                </c:pt>
                <c:pt idx="99">
                  <c:v>9.3253715399358903</c:v>
                </c:pt>
                <c:pt idx="100">
                  <c:v>9.5838143392990283</c:v>
                </c:pt>
                <c:pt idx="101">
                  <c:v>9.8489806147335255</c:v>
                </c:pt>
                <c:pt idx="102">
                  <c:v>10.121121762623968</c:v>
                </c:pt>
                <c:pt idx="103">
                  <c:v>10.400504299305686</c:v>
                </c:pt>
                <c:pt idx="104">
                  <c:v>10.687411091101186</c:v>
                </c:pt>
                <c:pt idx="105">
                  <c:v>10.982142712179215</c:v>
                </c:pt>
                <c:pt idx="106">
                  <c:v>11.285018946500896</c:v>
                </c:pt>
                <c:pt idx="107">
                  <c:v>11.596380452584656</c:v>
                </c:pt>
                <c:pt idx="108">
                  <c:v>11.916590612727623</c:v>
                </c:pt>
                <c:pt idx="109">
                  <c:v>12.246037591752149</c:v>
                </c:pt>
                <c:pt idx="110">
                  <c:v>12.585136634414937</c:v>
                </c:pt>
                <c:pt idx="111">
                  <c:v>12.934332635456148</c:v>
                </c:pt>
                <c:pt idx="112">
                  <c:v>13.294103022048096</c:v>
                </c:pt>
                <c:pt idx="113">
                  <c:v>13.664960995336932</c:v>
                </c:pt>
                <c:pt idx="114">
                  <c:v>14.047459186122158</c:v>
                </c:pt>
                <c:pt idx="115">
                  <c:v>14.442193789822056</c:v>
                </c:pt>
                <c:pt idx="116">
                  <c:v>14.849809258152542</c:v>
                </c:pt>
                <c:pt idx="117">
                  <c:v>15.271003639944501</c:v>
                </c:pt>
                <c:pt idx="118">
                  <c:v>15.706534681937182</c:v>
                </c:pt>
                <c:pt idx="119">
                  <c:v>16.157226823111529</c:v>
                </c:pt>
                <c:pt idx="120">
                  <c:v>16.623979244340905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5-264F-96BC-5915EB70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0736"/>
        <c:axId val="659076864"/>
      </c:scatterChart>
      <c:valAx>
        <c:axId val="3055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6864"/>
        <c:crosses val="autoZero"/>
        <c:crossBetween val="midCat"/>
      </c:valAx>
      <c:valAx>
        <c:axId val="659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new_freslens_keep!$BR$15:$BR$180</c:f>
              <c:numCache>
                <c:formatCode>0.00E+00</c:formatCode>
                <c:ptCount val="166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  <c:pt idx="121">
                  <c:v>3.7787291666666762</c:v>
                </c:pt>
                <c:pt idx="122">
                  <c:v>3.8099583333333435</c:v>
                </c:pt>
                <c:pt idx="123">
                  <c:v>3.8411875000000104</c:v>
                </c:pt>
                <c:pt idx="124">
                  <c:v>3.8724166666666768</c:v>
                </c:pt>
                <c:pt idx="125">
                  <c:v>3.9036458333333446</c:v>
                </c:pt>
                <c:pt idx="126">
                  <c:v>3.9348750000000114</c:v>
                </c:pt>
                <c:pt idx="127">
                  <c:v>3.966104166666677</c:v>
                </c:pt>
                <c:pt idx="128">
                  <c:v>3.9973333333333443</c:v>
                </c:pt>
                <c:pt idx="129">
                  <c:v>4.0285625000000103</c:v>
                </c:pt>
                <c:pt idx="130">
                  <c:v>4.059791666666678</c:v>
                </c:pt>
                <c:pt idx="131">
                  <c:v>4.091020833333344</c:v>
                </c:pt>
                <c:pt idx="132">
                  <c:v>4.1222500000000117</c:v>
                </c:pt>
                <c:pt idx="133">
                  <c:v>4.1534791666666786</c:v>
                </c:pt>
                <c:pt idx="134">
                  <c:v>4.1847083333333455</c:v>
                </c:pt>
                <c:pt idx="135">
                  <c:v>4.2159375000000123</c:v>
                </c:pt>
                <c:pt idx="136">
                  <c:v>4.2471666666666792</c:v>
                </c:pt>
                <c:pt idx="137">
                  <c:v>4.2783958333333461</c:v>
                </c:pt>
                <c:pt idx="138">
                  <c:v>4.309625000000012</c:v>
                </c:pt>
                <c:pt idx="139">
                  <c:v>4.3408541666666789</c:v>
                </c:pt>
                <c:pt idx="140">
                  <c:v>4.3720833333333466</c:v>
                </c:pt>
                <c:pt idx="141">
                  <c:v>4.4033125000000144</c:v>
                </c:pt>
                <c:pt idx="142">
                  <c:v>4.4345416666666795</c:v>
                </c:pt>
                <c:pt idx="143">
                  <c:v>4.4657708333333472</c:v>
                </c:pt>
                <c:pt idx="144">
                  <c:v>4.497000000000015</c:v>
                </c:pt>
                <c:pt idx="145">
                  <c:v>4.528229166666681</c:v>
                </c:pt>
                <c:pt idx="146">
                  <c:v>4.5594583333333478</c:v>
                </c:pt>
                <c:pt idx="147">
                  <c:v>4.5906875000000156</c:v>
                </c:pt>
                <c:pt idx="148">
                  <c:v>4.6219166666666816</c:v>
                </c:pt>
                <c:pt idx="149">
                  <c:v>4.6531458333333493</c:v>
                </c:pt>
                <c:pt idx="150">
                  <c:v>4.6843750000000162</c:v>
                </c:pt>
                <c:pt idx="151">
                  <c:v>4.7156041666666821</c:v>
                </c:pt>
                <c:pt idx="152">
                  <c:v>4.746833333333349</c:v>
                </c:pt>
                <c:pt idx="153">
                  <c:v>4.7780625000000168</c:v>
                </c:pt>
                <c:pt idx="154">
                  <c:v>4.8092916666666827</c:v>
                </c:pt>
                <c:pt idx="155">
                  <c:v>4.8405208333333487</c:v>
                </c:pt>
                <c:pt idx="156">
                  <c:v>4.8717500000000165</c:v>
                </c:pt>
                <c:pt idx="157">
                  <c:v>4.9029791666666833</c:v>
                </c:pt>
                <c:pt idx="158">
                  <c:v>4.9342083333333511</c:v>
                </c:pt>
                <c:pt idx="159">
                  <c:v>4.9654375000000162</c:v>
                </c:pt>
                <c:pt idx="160">
                  <c:v>4.9966666666666839</c:v>
                </c:pt>
                <c:pt idx="161">
                  <c:v>5.0278958333333508</c:v>
                </c:pt>
                <c:pt idx="162">
                  <c:v>5.0591250000000167</c:v>
                </c:pt>
                <c:pt idx="163">
                  <c:v>5.0903541666666845</c:v>
                </c:pt>
                <c:pt idx="164">
                  <c:v>5.1215833333333514</c:v>
                </c:pt>
                <c:pt idx="165">
                  <c:v>5.1528125000000173</c:v>
                </c:pt>
              </c:numCache>
            </c:numRef>
          </c:xVal>
          <c:yVal>
            <c:numRef>
              <c:f>new_freslens_keep!$CF$16:$CF$180</c:f>
              <c:numCache>
                <c:formatCode>0.000</c:formatCode>
                <c:ptCount val="165"/>
                <c:pt idx="0">
                  <c:v>-7.8020381081145388E-5</c:v>
                </c:pt>
                <c:pt idx="1">
                  <c:v>-3.1208152439779219E-4</c:v>
                </c:pt>
                <c:pt idx="2">
                  <c:v>-7.0218343016820379E-4</c:v>
                </c:pt>
                <c:pt idx="3">
                  <c:v>-1.2483260987573379E-3</c:v>
                </c:pt>
                <c:pt idx="4">
                  <c:v>-1.9505095306751102E-3</c:v>
                </c:pt>
                <c:pt idx="5">
                  <c:v>-2.8087337265769747E-3</c:v>
                </c:pt>
                <c:pt idx="6">
                  <c:v>-3.8229986872636342E-3</c:v>
                </c:pt>
                <c:pt idx="7">
                  <c:v>-4.9933044136794228E-3</c:v>
                </c:pt>
                <c:pt idx="8">
                  <c:v>-6.3196509069135022E-3</c:v>
                </c:pt>
                <c:pt idx="9">
                  <c:v>-7.8020381681990405E-3</c:v>
                </c:pt>
                <c:pt idx="10">
                  <c:v>-9.4404661989116751E-3</c:v>
                </c:pt>
                <c:pt idx="11">
                  <c:v>-1.1234935000568491E-2</c:v>
                </c:pt>
                <c:pt idx="12">
                  <c:v>-1.3185444574829919E-2</c:v>
                </c:pt>
                <c:pt idx="13">
                  <c:v>-1.5291994923494791E-2</c:v>
                </c:pt>
                <c:pt idx="14">
                  <c:v>-1.7554586048504066E-2</c:v>
                </c:pt>
                <c:pt idx="15">
                  <c:v>-1.9973217951936521E-2</c:v>
                </c:pt>
                <c:pt idx="16">
                  <c:v>-2.2547890636007959E-2</c:v>
                </c:pt>
                <c:pt idx="17">
                  <c:v>-2.5278604103073154E-2</c:v>
                </c:pt>
                <c:pt idx="18">
                  <c:v>-2.816535835561991E-2</c:v>
                </c:pt>
                <c:pt idx="19">
                  <c:v>-3.1208153396272347E-2</c:v>
                </c:pt>
                <c:pt idx="20">
                  <c:v>-3.4406989227786677E-2</c:v>
                </c:pt>
                <c:pt idx="21">
                  <c:v>-3.7761865853051753E-2</c:v>
                </c:pt>
                <c:pt idx="22">
                  <c:v>-4.1272783275085642E-2</c:v>
                </c:pt>
                <c:pt idx="23">
                  <c:v>-4.4939741497037264E-2</c:v>
                </c:pt>
                <c:pt idx="24">
                  <c:v>-4.8762740522181894E-2</c:v>
                </c:pt>
                <c:pt idx="25">
                  <c:v>-5.2741780353919507E-2</c:v>
                </c:pt>
                <c:pt idx="26">
                  <c:v>-5.6876860995777268E-2</c:v>
                </c:pt>
                <c:pt idx="27">
                  <c:v>-6.1167982451402383E-2</c:v>
                </c:pt>
                <c:pt idx="28">
                  <c:v>-6.5615144724564312E-2</c:v>
                </c:pt>
                <c:pt idx="29">
                  <c:v>-7.0218347819151858E-2</c:v>
                </c:pt>
                <c:pt idx="30">
                  <c:v>-7.4977591739169527E-2</c:v>
                </c:pt>
                <c:pt idx="31">
                  <c:v>-7.9892876488740508E-2</c:v>
                </c:pt>
                <c:pt idx="32">
                  <c:v>-8.4964202072098954E-2</c:v>
                </c:pt>
                <c:pt idx="33">
                  <c:v>-9.0191568493591334E-2</c:v>
                </c:pt>
                <c:pt idx="34">
                  <c:v>-9.5574975757674013E-2</c:v>
                </c:pt>
                <c:pt idx="35">
                  <c:v>-0.10111442386891246</c:v>
                </c:pt>
                <c:pt idx="36">
                  <c:v>-0.1068099128319753</c:v>
                </c:pt>
                <c:pt idx="37">
                  <c:v>-0.11266144265163745</c:v>
                </c:pt>
                <c:pt idx="38">
                  <c:v>-0.11866901333277309</c:v>
                </c:pt>
                <c:pt idx="39">
                  <c:v>-0.1248326248803571</c:v>
                </c:pt>
                <c:pt idx="40">
                  <c:v>-0.131152277299461</c:v>
                </c:pt>
                <c:pt idx="41">
                  <c:v>-0.13762797059525217</c:v>
                </c:pt>
                <c:pt idx="42">
                  <c:v>-0.14425970477299049</c:v>
                </c:pt>
                <c:pt idx="43">
                  <c:v>-0.15104747983802533</c:v>
                </c:pt>
                <c:pt idx="44">
                  <c:v>-0.15799129579579538</c:v>
                </c:pt>
                <c:pt idx="45">
                  <c:v>-0.16509115265182611</c:v>
                </c:pt>
                <c:pt idx="46">
                  <c:v>-0.17234705041172527</c:v>
                </c:pt>
                <c:pt idx="47">
                  <c:v>-0.17975898908118251</c:v>
                </c:pt>
                <c:pt idx="48">
                  <c:v>-0.18732696866596762</c:v>
                </c:pt>
                <c:pt idx="49">
                  <c:v>-0.19505098917192423</c:v>
                </c:pt>
                <c:pt idx="50">
                  <c:v>-0.20293105060497499</c:v>
                </c:pt>
                <c:pt idx="51">
                  <c:v>-0.21096715297111074</c:v>
                </c:pt>
                <c:pt idx="52">
                  <c:v>-0.21915929627639363</c:v>
                </c:pt>
                <c:pt idx="53">
                  <c:v>-0.2275074805269521</c:v>
                </c:pt>
                <c:pt idx="54">
                  <c:v>-0.23601170572898156</c:v>
                </c:pt>
                <c:pt idx="55">
                  <c:v>-0.24467197188873879</c:v>
                </c:pt>
                <c:pt idx="56">
                  <c:v>-0.2534882790125399</c:v>
                </c:pt>
                <c:pt idx="57">
                  <c:v>-0.26246062710676055</c:v>
                </c:pt>
                <c:pt idx="58">
                  <c:v>-0.27158901617783182</c:v>
                </c:pt>
                <c:pt idx="59">
                  <c:v>-0.28087344623223642</c:v>
                </c:pt>
                <c:pt idx="60">
                  <c:v>-0.29031391727650907</c:v>
                </c:pt>
                <c:pt idx="61">
                  <c:v>-0.29991042931723294</c:v>
                </c:pt>
                <c:pt idx="62">
                  <c:v>-0.30966298236103712</c:v>
                </c:pt>
                <c:pt idx="63">
                  <c:v>-0.31957157641459505</c:v>
                </c:pt>
                <c:pt idx="64">
                  <c:v>-0.32963621148462013</c:v>
                </c:pt>
                <c:pt idx="65">
                  <c:v>-0.33985688757786708</c:v>
                </c:pt>
                <c:pt idx="66">
                  <c:v>-0.35023360470112513</c:v>
                </c:pt>
                <c:pt idx="67">
                  <c:v>-0.36076636286122105</c:v>
                </c:pt>
                <c:pt idx="68">
                  <c:v>-0.37145516206501317</c:v>
                </c:pt>
                <c:pt idx="69">
                  <c:v>-0.38230000231938743</c:v>
                </c:pt>
                <c:pt idx="70">
                  <c:v>-0.39330088363126087</c:v>
                </c:pt>
                <c:pt idx="71">
                  <c:v>-0.40445780600757542</c:v>
                </c:pt>
                <c:pt idx="72">
                  <c:v>-0.41577076945529662</c:v>
                </c:pt>
                <c:pt idx="73">
                  <c:v>-0.42723977398141161</c:v>
                </c:pt>
                <c:pt idx="74">
                  <c:v>-0.43886481959292711</c:v>
                </c:pt>
                <c:pt idx="75">
                  <c:v>-0.45064590629686641</c:v>
                </c:pt>
                <c:pt idx="76">
                  <c:v>-0.46258303410026852</c:v>
                </c:pt>
                <c:pt idx="77">
                  <c:v>-0.47467620301018698</c:v>
                </c:pt>
                <c:pt idx="78">
                  <c:v>-0.48692541303368375</c:v>
                </c:pt>
                <c:pt idx="79">
                  <c:v>-0.49933066417783273</c:v>
                </c:pt>
                <c:pt idx="80">
                  <c:v>-0.51189195644971386</c:v>
                </c:pt>
                <c:pt idx="81">
                  <c:v>-0.52460928985641286</c:v>
                </c:pt>
                <c:pt idx="82">
                  <c:v>-0.53748266440501824</c:v>
                </c:pt>
                <c:pt idx="83">
                  <c:v>-0.55051208010262231</c:v>
                </c:pt>
                <c:pt idx="84">
                  <c:v>-0.56369753695631408</c:v>
                </c:pt>
                <c:pt idx="85">
                  <c:v>-0.57703903497318232</c:v>
                </c:pt>
                <c:pt idx="86">
                  <c:v>-0.59053657416031169</c:v>
                </c:pt>
                <c:pt idx="87">
                  <c:v>-0.60419015452478309</c:v>
                </c:pt>
                <c:pt idx="88">
                  <c:v>-0.61799977607366685</c:v>
                </c:pt>
                <c:pt idx="89">
                  <c:v>-0.63196543881402667</c:v>
                </c:pt>
                <c:pt idx="90">
                  <c:v>-0.64608714275291701</c:v>
                </c:pt>
                <c:pt idx="91">
                  <c:v>-0.66036488789737668</c:v>
                </c:pt>
                <c:pt idx="92">
                  <c:v>-0.67479867425443507</c:v>
                </c:pt>
                <c:pt idx="93">
                  <c:v>-0.68938850183110312</c:v>
                </c:pt>
                <c:pt idx="94">
                  <c:v>-0.70413437063437623</c:v>
                </c:pt>
                <c:pt idx="95">
                  <c:v>-0.71903628067123249</c:v>
                </c:pt>
                <c:pt idx="96">
                  <c:v>-0.73409423194862922</c:v>
                </c:pt>
                <c:pt idx="97">
                  <c:v>-0.74930822447350509</c:v>
                </c:pt>
                <c:pt idx="98">
                  <c:v>-0.76467825825277236</c:v>
                </c:pt>
                <c:pt idx="99">
                  <c:v>-0.78020433329332561</c:v>
                </c:pt>
                <c:pt idx="100">
                  <c:v>-0.79588644960202926</c:v>
                </c:pt>
                <c:pt idx="101">
                  <c:v>-0.81172460718572359</c:v>
                </c:pt>
                <c:pt idx="102">
                  <c:v>-0.82771880605122428</c:v>
                </c:pt>
                <c:pt idx="103">
                  <c:v>-0.84386904620531311</c:v>
                </c:pt>
                <c:pt idx="104">
                  <c:v>-0.86017532765474758</c:v>
                </c:pt>
                <c:pt idx="105">
                  <c:v>-0.87663765040625119</c:v>
                </c:pt>
                <c:pt idx="106">
                  <c:v>-0.89325601446651659</c:v>
                </c:pt>
                <c:pt idx="107">
                  <c:v>-0.91003041984220456</c:v>
                </c:pt>
                <c:pt idx="108">
                  <c:v>-0.92696086653993981</c:v>
                </c:pt>
                <c:pt idx="109">
                  <c:v>-0.9440473545663165</c:v>
                </c:pt>
                <c:pt idx="110">
                  <c:v>-0.96128988392788839</c:v>
                </c:pt>
                <c:pt idx="111">
                  <c:v>-0.97868845463117382</c:v>
                </c:pt>
                <c:pt idx="112">
                  <c:v>-0.99624306668265572</c:v>
                </c:pt>
                <c:pt idx="113">
                  <c:v>-1.0139537200887785</c:v>
                </c:pt>
                <c:pt idx="114">
                  <c:v>-1.0318204148559431</c:v>
                </c:pt>
                <c:pt idx="115">
                  <c:v>-1.0498431509905173</c:v>
                </c:pt>
                <c:pt idx="116">
                  <c:v>-1.0680219284988217</c:v>
                </c:pt>
                <c:pt idx="117">
                  <c:v>-1.0863567473871412</c:v>
                </c:pt>
                <c:pt idx="118">
                  <c:v>-1.1048476076617155</c:v>
                </c:pt>
                <c:pt idx="119">
                  <c:v>-1.1234945093287416</c:v>
                </c:pt>
                <c:pt idx="120">
                  <c:v>-1.1422974523943743</c:v>
                </c:pt>
                <c:pt idx="121">
                  <c:v>-1.1612564368647227</c:v>
                </c:pt>
                <c:pt idx="122">
                  <c:v>-1.1803714627458548</c:v>
                </c:pt>
                <c:pt idx="123">
                  <c:v>-1.1996425300437905</c:v>
                </c:pt>
                <c:pt idx="124">
                  <c:v>-1.2190696387645066</c:v>
                </c:pt>
                <c:pt idx="125">
                  <c:v>-1.2386527889139305</c:v>
                </c:pt>
                <c:pt idx="126">
                  <c:v>-1.2583919804979451</c:v>
                </c:pt>
                <c:pt idx="127">
                  <c:v>-1.2782872135223886</c:v>
                </c:pt>
                <c:pt idx="128">
                  <c:v>-1.298338487993048</c:v>
                </c:pt>
                <c:pt idx="129">
                  <c:v>-1.3185458039156686</c:v>
                </c:pt>
                <c:pt idx="130">
                  <c:v>-1.3389091612959383</c:v>
                </c:pt>
                <c:pt idx="131">
                  <c:v>-1.3594285601395062</c:v>
                </c:pt>
                <c:pt idx="132">
                  <c:v>-1.3801040004519676</c:v>
                </c:pt>
                <c:pt idx="133">
                  <c:v>-1.4009354822388673</c:v>
                </c:pt>
                <c:pt idx="134">
                  <c:v>-1.4219230055057079</c:v>
                </c:pt>
                <c:pt idx="135">
                  <c:v>-1.4430665702579366</c:v>
                </c:pt>
                <c:pt idx="136">
                  <c:v>-1.4643661765009541</c:v>
                </c:pt>
                <c:pt idx="137">
                  <c:v>-1.4858218242401067</c:v>
                </c:pt>
                <c:pt idx="138">
                  <c:v>-1.5074335134806969</c:v>
                </c:pt>
                <c:pt idx="139">
                  <c:v>-1.5292012442279763</c:v>
                </c:pt>
                <c:pt idx="140">
                  <c:v>-1.5511250164871411</c:v>
                </c:pt>
                <c:pt idx="141">
                  <c:v>-1.5732048302633399</c:v>
                </c:pt>
                <c:pt idx="142">
                  <c:v>-1.5954406855616763</c:v>
                </c:pt>
                <c:pt idx="143">
                  <c:v>-1.6178325823871944</c:v>
                </c:pt>
                <c:pt idx="144">
                  <c:v>-1.6403805207448925</c:v>
                </c:pt>
                <c:pt idx="145">
                  <c:v>-1.6630845006397179</c:v>
                </c:pt>
                <c:pt idx="146">
                  <c:v>-1.6859445220765696</c:v>
                </c:pt>
                <c:pt idx="147">
                  <c:v>-1.7089605850602907</c:v>
                </c:pt>
                <c:pt idx="148">
                  <c:v>-1.7321326895956806</c:v>
                </c:pt>
                <c:pt idx="149">
                  <c:v>-1.7554608356874806</c:v>
                </c:pt>
                <c:pt idx="150">
                  <c:v>-1.7789450233403854</c:v>
                </c:pt>
                <c:pt idx="151">
                  <c:v>-1.8025852525590447</c:v>
                </c:pt>
                <c:pt idx="152">
                  <c:v>-1.8263815233480456</c:v>
                </c:pt>
                <c:pt idx="153">
                  <c:v>-1.8503338357119357</c:v>
                </c:pt>
                <c:pt idx="154">
                  <c:v>-1.874442189655207</c:v>
                </c:pt>
                <c:pt idx="155">
                  <c:v>-1.8987065851823057</c:v>
                </c:pt>
                <c:pt idx="156">
                  <c:v>-1.9231270222976227</c:v>
                </c:pt>
                <c:pt idx="157">
                  <c:v>-1.9477035010055035</c:v>
                </c:pt>
                <c:pt idx="158">
                  <c:v>-1.9724360213102399</c:v>
                </c:pt>
                <c:pt idx="159">
                  <c:v>-1.9973245832160815</c:v>
                </c:pt>
                <c:pt idx="160">
                  <c:v>-2.0223691867272211</c:v>
                </c:pt>
                <c:pt idx="161">
                  <c:v>-2.0475698318478064</c:v>
                </c:pt>
                <c:pt idx="162">
                  <c:v>-2.0729265185819346</c:v>
                </c:pt>
                <c:pt idx="163">
                  <c:v>-2.0984392469336557</c:v>
                </c:pt>
                <c:pt idx="164">
                  <c:v>-2.1241080169069697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E-1A49-91CD-FA28E02E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13152"/>
        <c:axId val="1917026991"/>
      </c:scatterChart>
      <c:valAx>
        <c:axId val="1782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26991"/>
        <c:crosses val="autoZero"/>
        <c:crossBetween val="midCat"/>
      </c:valAx>
      <c:valAx>
        <c:axId val="1917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new_freslens_keep!$BR$15:$BR$135</c:f>
              <c:numCache>
                <c:formatCode>0.00E+00</c:formatCode>
                <c:ptCount val="121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</c:numCache>
            </c:numRef>
          </c:xVal>
          <c:yVal>
            <c:numRef>
              <c:f>new_freslens_keep!$CF$16:$CF$135</c:f>
              <c:numCache>
                <c:formatCode>0.000</c:formatCode>
                <c:ptCount val="120"/>
                <c:pt idx="0">
                  <c:v>-7.8020381081145388E-5</c:v>
                </c:pt>
                <c:pt idx="1">
                  <c:v>-3.1208152439779219E-4</c:v>
                </c:pt>
                <c:pt idx="2">
                  <c:v>-7.0218343016820379E-4</c:v>
                </c:pt>
                <c:pt idx="3">
                  <c:v>-1.2483260987573379E-3</c:v>
                </c:pt>
                <c:pt idx="4">
                  <c:v>-1.9505095306751102E-3</c:v>
                </c:pt>
                <c:pt idx="5">
                  <c:v>-2.8087337265769747E-3</c:v>
                </c:pt>
                <c:pt idx="6">
                  <c:v>-3.8229986872636342E-3</c:v>
                </c:pt>
                <c:pt idx="7">
                  <c:v>-4.9933044136794228E-3</c:v>
                </c:pt>
                <c:pt idx="8">
                  <c:v>-6.3196509069135022E-3</c:v>
                </c:pt>
                <c:pt idx="9">
                  <c:v>-7.8020381681990405E-3</c:v>
                </c:pt>
                <c:pt idx="10">
                  <c:v>-9.4404661989116751E-3</c:v>
                </c:pt>
                <c:pt idx="11">
                  <c:v>-1.1234935000568491E-2</c:v>
                </c:pt>
                <c:pt idx="12">
                  <c:v>-1.3185444574829919E-2</c:v>
                </c:pt>
                <c:pt idx="13">
                  <c:v>-1.5291994923494791E-2</c:v>
                </c:pt>
                <c:pt idx="14">
                  <c:v>-1.7554586048504066E-2</c:v>
                </c:pt>
                <c:pt idx="15">
                  <c:v>-1.9973217951936521E-2</c:v>
                </c:pt>
                <c:pt idx="16">
                  <c:v>-2.2547890636007959E-2</c:v>
                </c:pt>
                <c:pt idx="17">
                  <c:v>-2.5278604103073154E-2</c:v>
                </c:pt>
                <c:pt idx="18">
                  <c:v>-2.816535835561991E-2</c:v>
                </c:pt>
                <c:pt idx="19">
                  <c:v>-3.1208153396272347E-2</c:v>
                </c:pt>
                <c:pt idx="20">
                  <c:v>-3.4406989227786677E-2</c:v>
                </c:pt>
                <c:pt idx="21">
                  <c:v>-3.7761865853051753E-2</c:v>
                </c:pt>
                <c:pt idx="22">
                  <c:v>-4.1272783275085642E-2</c:v>
                </c:pt>
                <c:pt idx="23">
                  <c:v>-4.4939741497037264E-2</c:v>
                </c:pt>
                <c:pt idx="24">
                  <c:v>-4.8762740522181894E-2</c:v>
                </c:pt>
                <c:pt idx="25">
                  <c:v>-5.2741780353919507E-2</c:v>
                </c:pt>
                <c:pt idx="26">
                  <c:v>-5.6876860995777268E-2</c:v>
                </c:pt>
                <c:pt idx="27">
                  <c:v>-6.1167982451402383E-2</c:v>
                </c:pt>
                <c:pt idx="28">
                  <c:v>-6.5615144724564312E-2</c:v>
                </c:pt>
                <c:pt idx="29">
                  <c:v>-7.0218347819151858E-2</c:v>
                </c:pt>
                <c:pt idx="30">
                  <c:v>-7.4977591739169527E-2</c:v>
                </c:pt>
                <c:pt idx="31">
                  <c:v>-7.9892876488740508E-2</c:v>
                </c:pt>
                <c:pt idx="32">
                  <c:v>-8.4964202072098954E-2</c:v>
                </c:pt>
                <c:pt idx="33">
                  <c:v>-9.0191568493591334E-2</c:v>
                </c:pt>
                <c:pt idx="34">
                  <c:v>-9.5574975757674013E-2</c:v>
                </c:pt>
                <c:pt idx="35">
                  <c:v>-0.10111442386891246</c:v>
                </c:pt>
                <c:pt idx="36">
                  <c:v>-0.1068099128319753</c:v>
                </c:pt>
                <c:pt idx="37">
                  <c:v>-0.11266144265163745</c:v>
                </c:pt>
                <c:pt idx="38">
                  <c:v>-0.11866901333277309</c:v>
                </c:pt>
                <c:pt idx="39">
                  <c:v>-0.1248326248803571</c:v>
                </c:pt>
                <c:pt idx="40">
                  <c:v>-0.131152277299461</c:v>
                </c:pt>
                <c:pt idx="41">
                  <c:v>-0.13762797059525217</c:v>
                </c:pt>
                <c:pt idx="42">
                  <c:v>-0.14425970477299049</c:v>
                </c:pt>
                <c:pt idx="43">
                  <c:v>-0.15104747983802533</c:v>
                </c:pt>
                <c:pt idx="44">
                  <c:v>-0.15799129579579538</c:v>
                </c:pt>
                <c:pt idx="45">
                  <c:v>-0.16509115265182611</c:v>
                </c:pt>
                <c:pt idx="46">
                  <c:v>-0.17234705041172527</c:v>
                </c:pt>
                <c:pt idx="47">
                  <c:v>-0.17975898908118251</c:v>
                </c:pt>
                <c:pt idx="48">
                  <c:v>-0.18732696866596762</c:v>
                </c:pt>
                <c:pt idx="49">
                  <c:v>-0.19505098917192423</c:v>
                </c:pt>
                <c:pt idx="50">
                  <c:v>-0.20293105060497499</c:v>
                </c:pt>
                <c:pt idx="51">
                  <c:v>-0.21096715297111074</c:v>
                </c:pt>
                <c:pt idx="52">
                  <c:v>-0.21915929627639363</c:v>
                </c:pt>
                <c:pt idx="53">
                  <c:v>-0.2275074805269521</c:v>
                </c:pt>
                <c:pt idx="54">
                  <c:v>-0.23601170572898156</c:v>
                </c:pt>
                <c:pt idx="55">
                  <c:v>-0.24467197188873879</c:v>
                </c:pt>
                <c:pt idx="56">
                  <c:v>-0.2534882790125399</c:v>
                </c:pt>
                <c:pt idx="57">
                  <c:v>-0.26246062710676055</c:v>
                </c:pt>
                <c:pt idx="58">
                  <c:v>-0.27158901617783182</c:v>
                </c:pt>
                <c:pt idx="59">
                  <c:v>-0.28087344623223642</c:v>
                </c:pt>
                <c:pt idx="60">
                  <c:v>-0.29031391727650907</c:v>
                </c:pt>
                <c:pt idx="61">
                  <c:v>-0.29991042931723294</c:v>
                </c:pt>
                <c:pt idx="62">
                  <c:v>-0.30966298236103712</c:v>
                </c:pt>
                <c:pt idx="63">
                  <c:v>-0.31957157641459505</c:v>
                </c:pt>
                <c:pt idx="64">
                  <c:v>-0.32963621148462013</c:v>
                </c:pt>
                <c:pt idx="65">
                  <c:v>-0.33985688757786708</c:v>
                </c:pt>
                <c:pt idx="66">
                  <c:v>-0.35023360470112513</c:v>
                </c:pt>
                <c:pt idx="67">
                  <c:v>-0.36076636286122105</c:v>
                </c:pt>
                <c:pt idx="68">
                  <c:v>-0.37145516206501317</c:v>
                </c:pt>
                <c:pt idx="69">
                  <c:v>-0.38230000231938743</c:v>
                </c:pt>
                <c:pt idx="70">
                  <c:v>-0.39330088363126087</c:v>
                </c:pt>
                <c:pt idx="71">
                  <c:v>-0.40445780600757542</c:v>
                </c:pt>
                <c:pt idx="72">
                  <c:v>-0.41577076945529662</c:v>
                </c:pt>
                <c:pt idx="73">
                  <c:v>-0.42723977398141161</c:v>
                </c:pt>
                <c:pt idx="74">
                  <c:v>-0.43886481959292711</c:v>
                </c:pt>
                <c:pt idx="75">
                  <c:v>-0.45064590629686641</c:v>
                </c:pt>
                <c:pt idx="76">
                  <c:v>-0.46258303410026852</c:v>
                </c:pt>
                <c:pt idx="77">
                  <c:v>-0.47467620301018698</c:v>
                </c:pt>
                <c:pt idx="78">
                  <c:v>-0.48692541303368375</c:v>
                </c:pt>
                <c:pt idx="79">
                  <c:v>-0.49933066417783273</c:v>
                </c:pt>
                <c:pt idx="80">
                  <c:v>-0.51189195644971386</c:v>
                </c:pt>
                <c:pt idx="81">
                  <c:v>-0.52460928985641286</c:v>
                </c:pt>
                <c:pt idx="82">
                  <c:v>-0.53748266440501824</c:v>
                </c:pt>
                <c:pt idx="83">
                  <c:v>-0.55051208010262231</c:v>
                </c:pt>
                <c:pt idx="84">
                  <c:v>-0.56369753695631408</c:v>
                </c:pt>
                <c:pt idx="85">
                  <c:v>-0.57703903497318232</c:v>
                </c:pt>
                <c:pt idx="86">
                  <c:v>-0.59053657416031169</c:v>
                </c:pt>
                <c:pt idx="87">
                  <c:v>-0.60419015452478309</c:v>
                </c:pt>
                <c:pt idx="88">
                  <c:v>-0.61799977607366685</c:v>
                </c:pt>
                <c:pt idx="89">
                  <c:v>-0.63196543881402667</c:v>
                </c:pt>
                <c:pt idx="90">
                  <c:v>-0.64608714275291701</c:v>
                </c:pt>
                <c:pt idx="91">
                  <c:v>-0.66036488789737668</c:v>
                </c:pt>
                <c:pt idx="92">
                  <c:v>-0.67479867425443507</c:v>
                </c:pt>
                <c:pt idx="93">
                  <c:v>-0.68938850183110312</c:v>
                </c:pt>
                <c:pt idx="94">
                  <c:v>-0.70413437063437623</c:v>
                </c:pt>
                <c:pt idx="95">
                  <c:v>-0.71903628067123249</c:v>
                </c:pt>
                <c:pt idx="96">
                  <c:v>-0.73409423194862922</c:v>
                </c:pt>
                <c:pt idx="97">
                  <c:v>-0.74930822447350509</c:v>
                </c:pt>
                <c:pt idx="98">
                  <c:v>-0.76467825825277236</c:v>
                </c:pt>
                <c:pt idx="99">
                  <c:v>-0.78020433329332561</c:v>
                </c:pt>
                <c:pt idx="100">
                  <c:v>-0.79588644960202926</c:v>
                </c:pt>
                <c:pt idx="101">
                  <c:v>-0.81172460718572359</c:v>
                </c:pt>
                <c:pt idx="102">
                  <c:v>-0.82771880605122428</c:v>
                </c:pt>
                <c:pt idx="103">
                  <c:v>-0.84386904620531311</c:v>
                </c:pt>
                <c:pt idx="104">
                  <c:v>-0.86017532765474758</c:v>
                </c:pt>
                <c:pt idx="105">
                  <c:v>-0.87663765040625119</c:v>
                </c:pt>
                <c:pt idx="106">
                  <c:v>-0.89325601446651659</c:v>
                </c:pt>
                <c:pt idx="107">
                  <c:v>-0.91003041984220456</c:v>
                </c:pt>
                <c:pt idx="108">
                  <c:v>-0.92696086653993981</c:v>
                </c:pt>
                <c:pt idx="109">
                  <c:v>-0.9440473545663165</c:v>
                </c:pt>
                <c:pt idx="110">
                  <c:v>-0.96128988392788839</c:v>
                </c:pt>
                <c:pt idx="111">
                  <c:v>-0.97868845463117382</c:v>
                </c:pt>
                <c:pt idx="112">
                  <c:v>-0.99624306668265572</c:v>
                </c:pt>
                <c:pt idx="113">
                  <c:v>-1.0139537200887785</c:v>
                </c:pt>
                <c:pt idx="114">
                  <c:v>-1.0318204148559431</c:v>
                </c:pt>
                <c:pt idx="115">
                  <c:v>-1.0498431509905173</c:v>
                </c:pt>
                <c:pt idx="116">
                  <c:v>-1.0680219284988217</c:v>
                </c:pt>
                <c:pt idx="117">
                  <c:v>-1.0863567473871412</c:v>
                </c:pt>
                <c:pt idx="118">
                  <c:v>-1.1048476076617155</c:v>
                </c:pt>
                <c:pt idx="119">
                  <c:v>-1.1234945093287416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B-1E48-96FA-9F5DD6D4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13152"/>
        <c:axId val="1917026991"/>
      </c:scatterChart>
      <c:valAx>
        <c:axId val="1782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26991"/>
        <c:crosses val="autoZero"/>
        <c:crossBetween val="midCat"/>
      </c:valAx>
      <c:valAx>
        <c:axId val="1917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new_freslens_concave!$BI$1:$BI$14</c:f>
              <c:strCache>
                <c:ptCount val="1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new_freslens_concave!$BE$15:$BE$135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new_freslens_concave!$BI$15:$BI$135</c:f>
              <c:numCache>
                <c:formatCode>0.00</c:formatCode>
                <c:ptCount val="121"/>
                <c:pt idx="0" formatCode="0.0">
                  <c:v>0</c:v>
                </c:pt>
                <c:pt idx="1">
                  <c:v>7.15806372387961E-4</c:v>
                </c:pt>
                <c:pt idx="2">
                  <c:v>2.8634236309154925E-3</c:v>
                </c:pt>
                <c:pt idx="3">
                  <c:v>6.4434464459825116E-3</c:v>
                </c:pt>
                <c:pt idx="4">
                  <c:v>1.1456866755615261E-2</c:v>
                </c:pt>
                <c:pt idx="5">
                  <c:v>1.7905074995412048E-2</c:v>
                </c:pt>
                <c:pt idx="6">
                  <c:v>2.5789861818299079E-2</c:v>
                </c:pt>
                <c:pt idx="7">
                  <c:v>3.5113420301979552E-2</c:v>
                </c:pt>
                <c:pt idx="8">
                  <c:v>4.5878348641434717E-2</c:v>
                </c:pt>
                <c:pt idx="9">
                  <c:v>5.8087653323365102E-2</c:v>
                </c:pt>
                <c:pt idx="10">
                  <c:v>7.1744752779073384E-2</c:v>
                </c:pt>
                <c:pt idx="11">
                  <c:v>8.6853481511925429E-2</c:v>
                </c:pt>
                <c:pt idx="12">
                  <c:v>0.10341809469537167</c:v>
                </c:pt>
                <c:pt idx="13">
                  <c:v>0.12144327323730125</c:v>
                </c:pt>
                <c:pt idx="14">
                  <c:v>0.14093412930655302</c:v>
                </c:pt>
                <c:pt idx="15">
                  <c:v>0.16189621231746892</c:v>
                </c:pt>
                <c:pt idx="16">
                  <c:v>0.18433551536860721</c:v>
                </c:pt>
                <c:pt idx="17">
                  <c:v>0.20825848213213555</c:v>
                </c:pt>
                <c:pt idx="18">
                  <c:v>0.2336720141908612</c:v>
                </c:pt>
                <c:pt idx="19">
                  <c:v>0.26058347882056687</c:v>
                </c:pt>
                <c:pt idx="20">
                  <c:v>0.28900071721606702</c:v>
                </c:pt>
                <c:pt idx="21">
                  <c:v>0.31893205316038614</c:v>
                </c:pt>
                <c:pt idx="22">
                  <c:v>0.35038630213752164</c:v>
                </c:pt>
                <c:pt idx="23">
                  <c:v>0.38337278089054488</c:v>
                </c:pt>
                <c:pt idx="24">
                  <c:v>0.41790131742816694</c:v>
                </c:pt>
                <c:pt idx="25">
                  <c:v>0.45398226148449006</c:v>
                </c:pt>
                <c:pt idx="26">
                  <c:v>0.4916264954383589</c:v>
                </c:pt>
                <c:pt idx="27">
                  <c:v>0.53084544570059911</c:v>
                </c:pt>
                <c:pt idx="28">
                  <c:v>0.57165109457943242</c:v>
                </c:pt>
                <c:pt idx="29">
                  <c:v>0.61405599263653643</c:v>
                </c:pt>
                <c:pt idx="30">
                  <c:v>0.65807327154849227</c:v>
                </c:pt>
                <c:pt idx="31">
                  <c:v>0.70371665749082013</c:v>
                </c:pt>
                <c:pt idx="32">
                  <c:v>0.75100048506436134</c:v>
                </c:pt>
                <c:pt idx="33">
                  <c:v>0.79993971178648016</c:v>
                </c:pt>
                <c:pt idx="34">
                  <c:v>0.85054993317240435</c:v>
                </c:pt>
                <c:pt idx="35">
                  <c:v>0.90284739843497264</c:v>
                </c:pt>
                <c:pt idx="36">
                  <c:v>0.95684902683415041</c:v>
                </c:pt>
                <c:pt idx="37">
                  <c:v>1.012572424710922</c:v>
                </c:pt>
                <c:pt idx="38">
                  <c:v>1.0700359032435016</c:v>
                </c:pt>
                <c:pt idx="39">
                  <c:v>1.1292584969672901</c:v>
                </c:pt>
                <c:pt idx="40">
                  <c:v>1.1902599831036282</c:v>
                </c:pt>
                <c:pt idx="41">
                  <c:v>1.253060901746184</c:v>
                </c:pt>
                <c:pt idx="42">
                  <c:v>1.3176825769577032</c:v>
                </c:pt>
                <c:pt idx="43">
                  <c:v>1.3841471388339519</c:v>
                </c:pt>
                <c:pt idx="44">
                  <c:v>1.4524775465959427</c:v>
                </c:pt>
                <c:pt idx="45">
                  <c:v>1.5226976127759628</c:v>
                </c:pt>
                <c:pt idx="46">
                  <c:v>1.5948320285676219</c:v>
                </c:pt>
                <c:pt idx="47">
                  <c:v>1.668906390414991</c:v>
                </c:pt>
                <c:pt idx="48">
                  <c:v>1.7449472279210836</c:v>
                </c:pt>
                <c:pt idx="49">
                  <c:v>1.8229820331613293</c:v>
                </c:pt>
                <c:pt idx="50">
                  <c:v>1.9030392914934919</c:v>
                </c:pt>
                <c:pt idx="51">
                  <c:v>1.9851485139614879</c:v>
                </c:pt>
                <c:pt idx="52">
                  <c:v>2.0693402713971909</c:v>
                </c:pt>
                <c:pt idx="53">
                  <c:v>2.1556462303310568</c:v>
                </c:pt>
                <c:pt idx="54">
                  <c:v>2.2440991908299726</c:v>
                </c:pt>
                <c:pt idx="55">
                  <c:v>2.3347331263885494</c:v>
                </c:pt>
                <c:pt idx="56">
                  <c:v>2.4275832260086943</c:v>
                </c:pt>
                <c:pt idx="57">
                  <c:v>2.5226859386114393</c:v>
                </c:pt>
                <c:pt idx="58">
                  <c:v>2.6200790199349711</c:v>
                </c:pt>
                <c:pt idx="59">
                  <c:v>2.7198015820835324</c:v>
                </c:pt>
                <c:pt idx="60">
                  <c:v>2.8218941459035016</c:v>
                </c:pt>
                <c:pt idx="61">
                  <c:v>2.9263986963756237</c:v>
                </c:pt>
                <c:pt idx="62">
                  <c:v>3.0333587412260585</c:v>
                </c:pt>
                <c:pt idx="63">
                  <c:v>3.1428193729739409</c:v>
                </c:pt>
                <c:pt idx="64">
                  <c:v>3.254827334649415</c:v>
                </c:pt>
                <c:pt idx="65">
                  <c:v>3.3694310894339488</c:v>
                </c:pt>
                <c:pt idx="66">
                  <c:v>3.4866808944941861</c:v>
                </c:pt>
                <c:pt idx="67">
                  <c:v>3.6066288793019092</c:v>
                </c:pt>
                <c:pt idx="68">
                  <c:v>3.7293291287560733</c:v>
                </c:pt>
                <c:pt idx="69">
                  <c:v>3.8548377714483713</c:v>
                </c:pt>
                <c:pt idx="70">
                  <c:v>3.9832130734420179</c:v>
                </c:pt>
                <c:pt idx="71">
                  <c:v>4.1145155379642269</c:v>
                </c:pt>
                <c:pt idx="72">
                  <c:v>4.2488080114468847</c:v>
                </c:pt>
                <c:pt idx="73">
                  <c:v>4.3861557963873414</c:v>
                </c:pt>
                <c:pt idx="74">
                  <c:v>4.5266267715424648</c:v>
                </c:pt>
                <c:pt idx="75">
                  <c:v>4.6702915200146187</c:v>
                </c:pt>
                <c:pt idx="76">
                  <c:v>4.8172234658386008</c:v>
                </c:pt>
                <c:pt idx="77">
                  <c:v>4.9674990197340625</c:v>
                </c:pt>
                <c:pt idx="78">
                  <c:v>5.1211977347496926</c:v>
                </c:pt>
                <c:pt idx="79">
                  <c:v>5.2784024725935943</c:v>
                </c:pt>
                <c:pt idx="80">
                  <c:v>5.4391995815202518</c:v>
                </c:pt>
                <c:pt idx="81">
                  <c:v>5.6036790867285662</c:v>
                </c:pt>
                <c:pt idx="82">
                  <c:v>5.7719348943194824</c:v>
                </c:pt>
                <c:pt idx="83">
                  <c:v>5.9440650099659242</c:v>
                </c:pt>
                <c:pt idx="84">
                  <c:v>6.1201717735647962</c:v>
                </c:pt>
                <c:pt idx="85">
                  <c:v>6.300362111270851</c:v>
                </c:pt>
                <c:pt idx="86">
                  <c:v>6.4847478064584765</c:v>
                </c:pt>
                <c:pt idx="87">
                  <c:v>6.673445791320944</c:v>
                </c:pt>
                <c:pt idx="88">
                  <c:v>6.8665784610005005</c:v>
                </c:pt>
                <c:pt idx="89">
                  <c:v>7.0642740123494621</c:v>
                </c:pt>
                <c:pt idx="90">
                  <c:v>7.2666668096553639</c:v>
                </c:pt>
                <c:pt idx="91">
                  <c:v>7.4738977799262969</c:v>
                </c:pt>
                <c:pt idx="92">
                  <c:v>7.6861148406297755</c:v>
                </c:pt>
                <c:pt idx="93">
                  <c:v>7.9034733631157588</c:v>
                </c:pt>
                <c:pt idx="94">
                  <c:v>8.1261366753367454</c:v>
                </c:pt>
                <c:pt idx="95">
                  <c:v>8.35427660791329</c:v>
                </c:pt>
                <c:pt idx="96">
                  <c:v>8.5880740880893907</c:v>
                </c:pt>
                <c:pt idx="97">
                  <c:v>8.8277197866891974</c:v>
                </c:pt>
                <c:pt idx="98">
                  <c:v>9.0734148238355203</c:v>
                </c:pt>
                <c:pt idx="99">
                  <c:v>9.3253715399358903</c:v>
                </c:pt>
                <c:pt idx="100">
                  <c:v>9.5838143392990283</c:v>
                </c:pt>
                <c:pt idx="101">
                  <c:v>9.8489806147335255</c:v>
                </c:pt>
                <c:pt idx="102">
                  <c:v>10.121121762623968</c:v>
                </c:pt>
                <c:pt idx="103">
                  <c:v>10.400504299305686</c:v>
                </c:pt>
                <c:pt idx="104">
                  <c:v>10.687411091101186</c:v>
                </c:pt>
                <c:pt idx="105">
                  <c:v>10.982142712179215</c:v>
                </c:pt>
                <c:pt idx="106">
                  <c:v>11.285018946500896</c:v>
                </c:pt>
                <c:pt idx="107">
                  <c:v>11.596380452584656</c:v>
                </c:pt>
                <c:pt idx="108">
                  <c:v>11.916590612727623</c:v>
                </c:pt>
                <c:pt idx="109">
                  <c:v>12.246037591752149</c:v>
                </c:pt>
                <c:pt idx="110">
                  <c:v>12.585136634414937</c:v>
                </c:pt>
                <c:pt idx="111">
                  <c:v>12.934332635456148</c:v>
                </c:pt>
                <c:pt idx="112">
                  <c:v>13.294103022048096</c:v>
                </c:pt>
                <c:pt idx="113">
                  <c:v>13.664960995336932</c:v>
                </c:pt>
                <c:pt idx="114">
                  <c:v>14.047459186122158</c:v>
                </c:pt>
                <c:pt idx="115">
                  <c:v>14.442193789822056</c:v>
                </c:pt>
                <c:pt idx="116">
                  <c:v>14.849809258152542</c:v>
                </c:pt>
                <c:pt idx="117">
                  <c:v>15.271003639944501</c:v>
                </c:pt>
                <c:pt idx="118">
                  <c:v>15.706534681937182</c:v>
                </c:pt>
                <c:pt idx="119">
                  <c:v>16.157226823111529</c:v>
                </c:pt>
                <c:pt idx="120">
                  <c:v>16.623979244340905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E-AB4F-9F20-A7F10BC9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0736"/>
        <c:axId val="659076864"/>
      </c:scatterChart>
      <c:valAx>
        <c:axId val="3055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6864"/>
        <c:crosses val="autoZero"/>
        <c:crossBetween val="midCat"/>
      </c:valAx>
      <c:valAx>
        <c:axId val="659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new_freslens_concave!$BE$15:$BE$135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new_freslens_concave!$BK$15:$BK$135</c:f>
              <c:numCache>
                <c:formatCode>0.0</c:formatCode>
                <c:ptCount val="121"/>
                <c:pt idx="0">
                  <c:v>2</c:v>
                </c:pt>
                <c:pt idx="1">
                  <c:v>1.999284193627612</c:v>
                </c:pt>
                <c:pt idx="2">
                  <c:v>1.9971365763690845</c:v>
                </c:pt>
                <c:pt idx="3">
                  <c:v>1.9935565535540174</c:v>
                </c:pt>
                <c:pt idx="4">
                  <c:v>1.9885431332443848</c:v>
                </c:pt>
                <c:pt idx="5">
                  <c:v>1.9820949250045881</c:v>
                </c:pt>
                <c:pt idx="6">
                  <c:v>1.974210138181701</c:v>
                </c:pt>
                <c:pt idx="7">
                  <c:v>1.9648865796980204</c:v>
                </c:pt>
                <c:pt idx="8">
                  <c:v>1.9541216513585653</c:v>
                </c:pt>
                <c:pt idx="9">
                  <c:v>1.9419123466766348</c:v>
                </c:pt>
                <c:pt idx="10">
                  <c:v>1.9282552472209267</c:v>
                </c:pt>
                <c:pt idx="11">
                  <c:v>1.9131465184880745</c:v>
                </c:pt>
                <c:pt idx="12">
                  <c:v>1.8965819053046284</c:v>
                </c:pt>
                <c:pt idx="13">
                  <c:v>1.8785567267626988</c:v>
                </c:pt>
                <c:pt idx="14">
                  <c:v>1.8590658706934469</c:v>
                </c:pt>
                <c:pt idx="15">
                  <c:v>1.838103787682531</c:v>
                </c:pt>
                <c:pt idx="16">
                  <c:v>1.8156644846313927</c:v>
                </c:pt>
                <c:pt idx="17">
                  <c:v>1.7917415178678644</c:v>
                </c:pt>
                <c:pt idx="18">
                  <c:v>1.7663279858091387</c:v>
                </c:pt>
                <c:pt idx="19">
                  <c:v>1.7394165211794332</c:v>
                </c:pt>
                <c:pt idx="20">
                  <c:v>1.7109992827839329</c:v>
                </c:pt>
                <c:pt idx="21">
                  <c:v>1.6810679468396139</c:v>
                </c:pt>
                <c:pt idx="22">
                  <c:v>1.6496136978624785</c:v>
                </c:pt>
                <c:pt idx="23">
                  <c:v>1.6166272191094551</c:v>
                </c:pt>
                <c:pt idx="24">
                  <c:v>1.782098682571833</c:v>
                </c:pt>
                <c:pt idx="25">
                  <c:v>1.74601773851551</c:v>
                </c:pt>
                <c:pt idx="26">
                  <c:v>1.7083735045616411</c:v>
                </c:pt>
                <c:pt idx="27">
                  <c:v>1.6691545542994008</c:v>
                </c:pt>
                <c:pt idx="28">
                  <c:v>1.6283489054205675</c:v>
                </c:pt>
                <c:pt idx="29">
                  <c:v>1.5859440073634634</c:v>
                </c:pt>
                <c:pt idx="30">
                  <c:v>1.5419267284515077</c:v>
                </c:pt>
                <c:pt idx="31">
                  <c:v>1.4962833425091799</c:v>
                </c:pt>
                <c:pt idx="32">
                  <c:v>1.4489995149356385</c:v>
                </c:pt>
                <c:pt idx="33">
                  <c:v>1.7000602882135198</c:v>
                </c:pt>
                <c:pt idx="34">
                  <c:v>1.6494500668275958</c:v>
                </c:pt>
                <c:pt idx="35">
                  <c:v>1.5971526015650275</c:v>
                </c:pt>
                <c:pt idx="36">
                  <c:v>1.5431509731658495</c:v>
                </c:pt>
                <c:pt idx="37">
                  <c:v>1.487427575289078</c:v>
                </c:pt>
                <c:pt idx="38">
                  <c:v>1.4299640967564984</c:v>
                </c:pt>
                <c:pt idx="39">
                  <c:v>1.3707415030327099</c:v>
                </c:pt>
                <c:pt idx="40">
                  <c:v>1.3097400168963718</c:v>
                </c:pt>
                <c:pt idx="41">
                  <c:v>1.746939098253816</c:v>
                </c:pt>
                <c:pt idx="42">
                  <c:v>1.6823174230422968</c:v>
                </c:pt>
                <c:pt idx="43">
                  <c:v>1.6158528611660481</c:v>
                </c:pt>
                <c:pt idx="44">
                  <c:v>1.5475224534040573</c:v>
                </c:pt>
                <c:pt idx="45">
                  <c:v>1.4773023872240372</c:v>
                </c:pt>
                <c:pt idx="46">
                  <c:v>1.4051679714323781</c:v>
                </c:pt>
                <c:pt idx="47">
                  <c:v>1.331093609585009</c:v>
                </c:pt>
                <c:pt idx="48">
                  <c:v>1.2550527720789164</c:v>
                </c:pt>
                <c:pt idx="49">
                  <c:v>1.6770179668386707</c:v>
                </c:pt>
                <c:pt idx="50">
                  <c:v>1.5969607085065081</c:v>
                </c:pt>
                <c:pt idx="51">
                  <c:v>1.5148514860385121</c:v>
                </c:pt>
                <c:pt idx="52">
                  <c:v>1.4306597286028091</c:v>
                </c:pt>
                <c:pt idx="53">
                  <c:v>1.3443537696689432</c:v>
                </c:pt>
                <c:pt idx="54">
                  <c:v>1.2559008091700274</c:v>
                </c:pt>
                <c:pt idx="55">
                  <c:v>1.1652668736114506</c:v>
                </c:pt>
                <c:pt idx="56">
                  <c:v>1.0724167739913057</c:v>
                </c:pt>
                <c:pt idx="57">
                  <c:v>1.6773140613885609</c:v>
                </c:pt>
                <c:pt idx="58">
                  <c:v>1.5799209800650291</c:v>
                </c:pt>
                <c:pt idx="59">
                  <c:v>1.4801984179164678</c:v>
                </c:pt>
                <c:pt idx="60">
                  <c:v>1.3781058540964986</c:v>
                </c:pt>
                <c:pt idx="61">
                  <c:v>1.2736013036243765</c:v>
                </c:pt>
                <c:pt idx="62">
                  <c:v>1.1666412587739416</c:v>
                </c:pt>
                <c:pt idx="63">
                  <c:v>1.0571806270260593</c:v>
                </c:pt>
                <c:pt idx="64">
                  <c:v>0.94517266535058519</c:v>
                </c:pt>
                <c:pt idx="65">
                  <c:v>1.6305689105660512</c:v>
                </c:pt>
                <c:pt idx="66">
                  <c:v>1.5133191055058139</c:v>
                </c:pt>
                <c:pt idx="67">
                  <c:v>1.3933711206980908</c:v>
                </c:pt>
                <c:pt idx="68">
                  <c:v>1.2706708712439267</c:v>
                </c:pt>
                <c:pt idx="69">
                  <c:v>1.1451622285516287</c:v>
                </c:pt>
                <c:pt idx="70">
                  <c:v>1.0167869265579821</c:v>
                </c:pt>
                <c:pt idx="71">
                  <c:v>0.88548446203577313</c:v>
                </c:pt>
                <c:pt idx="72">
                  <c:v>0.75119198855311531</c:v>
                </c:pt>
                <c:pt idx="73">
                  <c:v>1.6138442036126586</c:v>
                </c:pt>
                <c:pt idx="74">
                  <c:v>1.4733732284575352</c:v>
                </c:pt>
                <c:pt idx="75">
                  <c:v>1.3297084799853813</c:v>
                </c:pt>
                <c:pt idx="76">
                  <c:v>1.1827765341613992</c:v>
                </c:pt>
                <c:pt idx="77">
                  <c:v>1.0325009802659375</c:v>
                </c:pt>
                <c:pt idx="78">
                  <c:v>0.87880226525030736</c:v>
                </c:pt>
                <c:pt idx="79">
                  <c:v>0.7215975274064057</c:v>
                </c:pt>
                <c:pt idx="80">
                  <c:v>0.56080041847974815</c:v>
                </c:pt>
                <c:pt idx="81">
                  <c:v>1.8963209132714338</c:v>
                </c:pt>
                <c:pt idx="82">
                  <c:v>1.7280651056805176</c:v>
                </c:pt>
                <c:pt idx="83">
                  <c:v>1.5559349900340758</c:v>
                </c:pt>
                <c:pt idx="84">
                  <c:v>1.3798282264352038</c:v>
                </c:pt>
                <c:pt idx="85">
                  <c:v>1.199637888729149</c:v>
                </c:pt>
                <c:pt idx="86">
                  <c:v>1.0152521935415235</c:v>
                </c:pt>
                <c:pt idx="87">
                  <c:v>0.82655420867905605</c:v>
                </c:pt>
                <c:pt idx="88">
                  <c:v>0.63342153899949949</c:v>
                </c:pt>
                <c:pt idx="89">
                  <c:v>1.9357259876505379</c:v>
                </c:pt>
                <c:pt idx="90">
                  <c:v>1.7333331903446361</c:v>
                </c:pt>
                <c:pt idx="91">
                  <c:v>1.5261022200737031</c:v>
                </c:pt>
                <c:pt idx="92">
                  <c:v>1.3138851593702245</c:v>
                </c:pt>
                <c:pt idx="93">
                  <c:v>1.0965266368842412</c:v>
                </c:pt>
                <c:pt idx="94">
                  <c:v>0.87386332466325456</c:v>
                </c:pt>
                <c:pt idx="95">
                  <c:v>0.64572339208671004</c:v>
                </c:pt>
                <c:pt idx="96">
                  <c:v>0.41192591191060934</c:v>
                </c:pt>
                <c:pt idx="97">
                  <c:v>1.6722802133108026</c:v>
                </c:pt>
                <c:pt idx="98">
                  <c:v>1.4265851761644797</c:v>
                </c:pt>
                <c:pt idx="99">
                  <c:v>1.1746284600641097</c:v>
                </c:pt>
                <c:pt idx="100">
                  <c:v>0.91618566070097174</c:v>
                </c:pt>
                <c:pt idx="101">
                  <c:v>1.6510193852664745</c:v>
                </c:pt>
                <c:pt idx="102">
                  <c:v>1.378878237376032</c:v>
                </c:pt>
                <c:pt idx="103">
                  <c:v>1.0994957006943142</c:v>
                </c:pt>
                <c:pt idx="104">
                  <c:v>0.81258890889881386</c:v>
                </c:pt>
                <c:pt idx="105">
                  <c:v>1.7178572878207845</c:v>
                </c:pt>
                <c:pt idx="106">
                  <c:v>1.414981053499103</c:v>
                </c:pt>
                <c:pt idx="107">
                  <c:v>1.1036195474153434</c:v>
                </c:pt>
                <c:pt idx="108">
                  <c:v>0.78340938727237663</c:v>
                </c:pt>
                <c:pt idx="109">
                  <c:v>1.7539624082478511</c:v>
                </c:pt>
                <c:pt idx="110">
                  <c:v>1.4148633655850631</c:v>
                </c:pt>
                <c:pt idx="111">
                  <c:v>1.0656673645438524</c:v>
                </c:pt>
                <c:pt idx="112">
                  <c:v>0.70589697795190354</c:v>
                </c:pt>
                <c:pt idx="113">
                  <c:v>1.7350390046630686</c:v>
                </c:pt>
                <c:pt idx="114">
                  <c:v>1.3525408138778428</c:v>
                </c:pt>
                <c:pt idx="115">
                  <c:v>0.9578062101779441</c:v>
                </c:pt>
                <c:pt idx="116">
                  <c:v>0.55019074184745875</c:v>
                </c:pt>
                <c:pt idx="117">
                  <c:v>1.7289963600554987</c:v>
                </c:pt>
                <c:pt idx="118">
                  <c:v>1.2934653180628182</c:v>
                </c:pt>
                <c:pt idx="119">
                  <c:v>0.8427731768884712</c:v>
                </c:pt>
                <c:pt idx="120">
                  <c:v>0.37602075565909487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4-9440-A8F9-4A8E26D4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18864"/>
        <c:axId val="1936365872"/>
      </c:scatterChart>
      <c:valAx>
        <c:axId val="6214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5872"/>
        <c:crosses val="autoZero"/>
        <c:crossBetween val="midCat"/>
      </c:valAx>
      <c:valAx>
        <c:axId val="19363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new_freslens_concave!$BI$1:$BI$14</c:f>
              <c:strCache>
                <c:ptCount val="1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new_freslens_concave!$BE$15:$BE$135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new_freslens_concave!$BI$15:$BI$135</c:f>
              <c:numCache>
                <c:formatCode>0.00</c:formatCode>
                <c:ptCount val="121"/>
                <c:pt idx="0" formatCode="0.0">
                  <c:v>0</c:v>
                </c:pt>
                <c:pt idx="1">
                  <c:v>7.15806372387961E-4</c:v>
                </c:pt>
                <c:pt idx="2">
                  <c:v>2.8634236309154925E-3</c:v>
                </c:pt>
                <c:pt idx="3">
                  <c:v>6.4434464459825116E-3</c:v>
                </c:pt>
                <c:pt idx="4">
                  <c:v>1.1456866755615261E-2</c:v>
                </c:pt>
                <c:pt idx="5">
                  <c:v>1.7905074995412048E-2</c:v>
                </c:pt>
                <c:pt idx="6">
                  <c:v>2.5789861818299079E-2</c:v>
                </c:pt>
                <c:pt idx="7">
                  <c:v>3.5113420301979552E-2</c:v>
                </c:pt>
                <c:pt idx="8">
                  <c:v>4.5878348641434717E-2</c:v>
                </c:pt>
                <c:pt idx="9">
                  <c:v>5.8087653323365102E-2</c:v>
                </c:pt>
                <c:pt idx="10">
                  <c:v>7.1744752779073384E-2</c:v>
                </c:pt>
                <c:pt idx="11">
                  <c:v>8.6853481511925429E-2</c:v>
                </c:pt>
                <c:pt idx="12">
                  <c:v>0.10341809469537167</c:v>
                </c:pt>
                <c:pt idx="13">
                  <c:v>0.12144327323730125</c:v>
                </c:pt>
                <c:pt idx="14">
                  <c:v>0.14093412930655302</c:v>
                </c:pt>
                <c:pt idx="15">
                  <c:v>0.16189621231746892</c:v>
                </c:pt>
                <c:pt idx="16">
                  <c:v>0.18433551536860721</c:v>
                </c:pt>
                <c:pt idx="17">
                  <c:v>0.20825848213213555</c:v>
                </c:pt>
                <c:pt idx="18">
                  <c:v>0.2336720141908612</c:v>
                </c:pt>
                <c:pt idx="19">
                  <c:v>0.26058347882056687</c:v>
                </c:pt>
                <c:pt idx="20">
                  <c:v>0.28900071721606702</c:v>
                </c:pt>
                <c:pt idx="21">
                  <c:v>0.31893205316038614</c:v>
                </c:pt>
                <c:pt idx="22">
                  <c:v>0.35038630213752164</c:v>
                </c:pt>
                <c:pt idx="23">
                  <c:v>0.38337278089054488</c:v>
                </c:pt>
                <c:pt idx="24">
                  <c:v>0.41790131742816694</c:v>
                </c:pt>
                <c:pt idx="25">
                  <c:v>0.45398226148449006</c:v>
                </c:pt>
                <c:pt idx="26">
                  <c:v>0.4916264954383589</c:v>
                </c:pt>
                <c:pt idx="27">
                  <c:v>0.53084544570059911</c:v>
                </c:pt>
                <c:pt idx="28">
                  <c:v>0.57165109457943242</c:v>
                </c:pt>
                <c:pt idx="29">
                  <c:v>0.61405599263653643</c:v>
                </c:pt>
                <c:pt idx="30">
                  <c:v>0.65807327154849227</c:v>
                </c:pt>
                <c:pt idx="31">
                  <c:v>0.70371665749082013</c:v>
                </c:pt>
                <c:pt idx="32">
                  <c:v>0.75100048506436134</c:v>
                </c:pt>
                <c:pt idx="33">
                  <c:v>0.79993971178648016</c:v>
                </c:pt>
                <c:pt idx="34">
                  <c:v>0.85054993317240435</c:v>
                </c:pt>
                <c:pt idx="35">
                  <c:v>0.90284739843497264</c:v>
                </c:pt>
                <c:pt idx="36">
                  <c:v>0.95684902683415041</c:v>
                </c:pt>
                <c:pt idx="37">
                  <c:v>1.012572424710922</c:v>
                </c:pt>
                <c:pt idx="38">
                  <c:v>1.0700359032435016</c:v>
                </c:pt>
                <c:pt idx="39">
                  <c:v>1.1292584969672901</c:v>
                </c:pt>
                <c:pt idx="40">
                  <c:v>1.1902599831036282</c:v>
                </c:pt>
                <c:pt idx="41">
                  <c:v>1.253060901746184</c:v>
                </c:pt>
                <c:pt idx="42">
                  <c:v>1.3176825769577032</c:v>
                </c:pt>
                <c:pt idx="43">
                  <c:v>1.3841471388339519</c:v>
                </c:pt>
                <c:pt idx="44">
                  <c:v>1.4524775465959427</c:v>
                </c:pt>
                <c:pt idx="45">
                  <c:v>1.5226976127759628</c:v>
                </c:pt>
                <c:pt idx="46">
                  <c:v>1.5948320285676219</c:v>
                </c:pt>
                <c:pt idx="47">
                  <c:v>1.668906390414991</c:v>
                </c:pt>
                <c:pt idx="48">
                  <c:v>1.7449472279210836</c:v>
                </c:pt>
                <c:pt idx="49">
                  <c:v>1.8229820331613293</c:v>
                </c:pt>
                <c:pt idx="50">
                  <c:v>1.9030392914934919</c:v>
                </c:pt>
                <c:pt idx="51">
                  <c:v>1.9851485139614879</c:v>
                </c:pt>
                <c:pt idx="52">
                  <c:v>2.0693402713971909</c:v>
                </c:pt>
                <c:pt idx="53">
                  <c:v>2.1556462303310568</c:v>
                </c:pt>
                <c:pt idx="54">
                  <c:v>2.2440991908299726</c:v>
                </c:pt>
                <c:pt idx="55">
                  <c:v>2.3347331263885494</c:v>
                </c:pt>
                <c:pt idx="56">
                  <c:v>2.4275832260086943</c:v>
                </c:pt>
                <c:pt idx="57">
                  <c:v>2.5226859386114393</c:v>
                </c:pt>
                <c:pt idx="58">
                  <c:v>2.6200790199349711</c:v>
                </c:pt>
                <c:pt idx="59">
                  <c:v>2.7198015820835324</c:v>
                </c:pt>
                <c:pt idx="60">
                  <c:v>2.8218941459035016</c:v>
                </c:pt>
                <c:pt idx="61">
                  <c:v>2.9263986963756237</c:v>
                </c:pt>
                <c:pt idx="62">
                  <c:v>3.0333587412260585</c:v>
                </c:pt>
                <c:pt idx="63">
                  <c:v>3.1428193729739409</c:v>
                </c:pt>
                <c:pt idx="64">
                  <c:v>3.254827334649415</c:v>
                </c:pt>
                <c:pt idx="65">
                  <c:v>3.3694310894339488</c:v>
                </c:pt>
                <c:pt idx="66">
                  <c:v>3.4866808944941861</c:v>
                </c:pt>
                <c:pt idx="67">
                  <c:v>3.6066288793019092</c:v>
                </c:pt>
                <c:pt idx="68">
                  <c:v>3.7293291287560733</c:v>
                </c:pt>
                <c:pt idx="69">
                  <c:v>3.8548377714483713</c:v>
                </c:pt>
                <c:pt idx="70">
                  <c:v>3.9832130734420179</c:v>
                </c:pt>
                <c:pt idx="71">
                  <c:v>4.1145155379642269</c:v>
                </c:pt>
                <c:pt idx="72">
                  <c:v>4.2488080114468847</c:v>
                </c:pt>
                <c:pt idx="73">
                  <c:v>4.3861557963873414</c:v>
                </c:pt>
                <c:pt idx="74">
                  <c:v>4.5266267715424648</c:v>
                </c:pt>
                <c:pt idx="75">
                  <c:v>4.6702915200146187</c:v>
                </c:pt>
                <c:pt idx="76">
                  <c:v>4.8172234658386008</c:v>
                </c:pt>
                <c:pt idx="77">
                  <c:v>4.9674990197340625</c:v>
                </c:pt>
                <c:pt idx="78">
                  <c:v>5.1211977347496926</c:v>
                </c:pt>
                <c:pt idx="79">
                  <c:v>5.2784024725935943</c:v>
                </c:pt>
                <c:pt idx="80">
                  <c:v>5.4391995815202518</c:v>
                </c:pt>
                <c:pt idx="81">
                  <c:v>5.6036790867285662</c:v>
                </c:pt>
                <c:pt idx="82">
                  <c:v>5.7719348943194824</c:v>
                </c:pt>
                <c:pt idx="83">
                  <c:v>5.9440650099659242</c:v>
                </c:pt>
                <c:pt idx="84">
                  <c:v>6.1201717735647962</c:v>
                </c:pt>
                <c:pt idx="85">
                  <c:v>6.300362111270851</c:v>
                </c:pt>
                <c:pt idx="86">
                  <c:v>6.4847478064584765</c:v>
                </c:pt>
                <c:pt idx="87">
                  <c:v>6.673445791320944</c:v>
                </c:pt>
                <c:pt idx="88">
                  <c:v>6.8665784610005005</c:v>
                </c:pt>
                <c:pt idx="89">
                  <c:v>7.0642740123494621</c:v>
                </c:pt>
                <c:pt idx="90">
                  <c:v>7.2666668096553639</c:v>
                </c:pt>
                <c:pt idx="91">
                  <c:v>7.4738977799262969</c:v>
                </c:pt>
                <c:pt idx="92">
                  <c:v>7.6861148406297755</c:v>
                </c:pt>
                <c:pt idx="93">
                  <c:v>7.9034733631157588</c:v>
                </c:pt>
                <c:pt idx="94">
                  <c:v>8.1261366753367454</c:v>
                </c:pt>
                <c:pt idx="95">
                  <c:v>8.35427660791329</c:v>
                </c:pt>
                <c:pt idx="96">
                  <c:v>8.5880740880893907</c:v>
                </c:pt>
                <c:pt idx="97">
                  <c:v>8.8277197866891974</c:v>
                </c:pt>
                <c:pt idx="98">
                  <c:v>9.0734148238355203</c:v>
                </c:pt>
                <c:pt idx="99">
                  <c:v>9.3253715399358903</c:v>
                </c:pt>
                <c:pt idx="100">
                  <c:v>9.5838143392990283</c:v>
                </c:pt>
                <c:pt idx="101">
                  <c:v>9.8489806147335255</c:v>
                </c:pt>
                <c:pt idx="102">
                  <c:v>10.121121762623968</c:v>
                </c:pt>
                <c:pt idx="103">
                  <c:v>10.400504299305686</c:v>
                </c:pt>
                <c:pt idx="104">
                  <c:v>10.687411091101186</c:v>
                </c:pt>
                <c:pt idx="105">
                  <c:v>10.982142712179215</c:v>
                </c:pt>
                <c:pt idx="106">
                  <c:v>11.285018946500896</c:v>
                </c:pt>
                <c:pt idx="107">
                  <c:v>11.596380452584656</c:v>
                </c:pt>
                <c:pt idx="108">
                  <c:v>11.916590612727623</c:v>
                </c:pt>
                <c:pt idx="109">
                  <c:v>12.246037591752149</c:v>
                </c:pt>
                <c:pt idx="110">
                  <c:v>12.585136634414937</c:v>
                </c:pt>
                <c:pt idx="111">
                  <c:v>12.934332635456148</c:v>
                </c:pt>
                <c:pt idx="112">
                  <c:v>13.294103022048096</c:v>
                </c:pt>
                <c:pt idx="113">
                  <c:v>13.664960995336932</c:v>
                </c:pt>
                <c:pt idx="114">
                  <c:v>14.047459186122158</c:v>
                </c:pt>
                <c:pt idx="115">
                  <c:v>14.442193789822056</c:v>
                </c:pt>
                <c:pt idx="116">
                  <c:v>14.849809258152542</c:v>
                </c:pt>
                <c:pt idx="117">
                  <c:v>15.271003639944501</c:v>
                </c:pt>
                <c:pt idx="118">
                  <c:v>15.706534681937182</c:v>
                </c:pt>
                <c:pt idx="119">
                  <c:v>16.157226823111529</c:v>
                </c:pt>
                <c:pt idx="120">
                  <c:v>16.623979244340905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4-1840-BECE-5199F278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0736"/>
        <c:axId val="659076864"/>
      </c:scatterChart>
      <c:valAx>
        <c:axId val="3055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6864"/>
        <c:crosses val="autoZero"/>
        <c:crossBetween val="midCat"/>
      </c:valAx>
      <c:valAx>
        <c:axId val="659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new_freslens_concave!$BR$15:$BR$180</c:f>
              <c:numCache>
                <c:formatCode>0.00E+00</c:formatCode>
                <c:ptCount val="166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  <c:pt idx="121">
                  <c:v>3.7787291666666762</c:v>
                </c:pt>
                <c:pt idx="122">
                  <c:v>3.8099583333333435</c:v>
                </c:pt>
                <c:pt idx="123">
                  <c:v>3.8411875000000104</c:v>
                </c:pt>
                <c:pt idx="124">
                  <c:v>3.8724166666666768</c:v>
                </c:pt>
                <c:pt idx="125">
                  <c:v>3.9036458333333446</c:v>
                </c:pt>
                <c:pt idx="126">
                  <c:v>3.9348750000000114</c:v>
                </c:pt>
                <c:pt idx="127">
                  <c:v>3.966104166666677</c:v>
                </c:pt>
                <c:pt idx="128">
                  <c:v>3.9973333333333443</c:v>
                </c:pt>
                <c:pt idx="129">
                  <c:v>4.0285625000000103</c:v>
                </c:pt>
                <c:pt idx="130">
                  <c:v>4.059791666666678</c:v>
                </c:pt>
                <c:pt idx="131">
                  <c:v>4.091020833333344</c:v>
                </c:pt>
                <c:pt idx="132">
                  <c:v>4.1222500000000117</c:v>
                </c:pt>
                <c:pt idx="133">
                  <c:v>4.1534791666666786</c:v>
                </c:pt>
                <c:pt idx="134">
                  <c:v>4.1847083333333455</c:v>
                </c:pt>
                <c:pt idx="135">
                  <c:v>4.2159375000000123</c:v>
                </c:pt>
                <c:pt idx="136">
                  <c:v>4.2471666666666792</c:v>
                </c:pt>
                <c:pt idx="137">
                  <c:v>4.2783958333333461</c:v>
                </c:pt>
                <c:pt idx="138">
                  <c:v>4.309625000000012</c:v>
                </c:pt>
                <c:pt idx="139">
                  <c:v>4.3408541666666789</c:v>
                </c:pt>
                <c:pt idx="140">
                  <c:v>4.3720833333333466</c:v>
                </c:pt>
                <c:pt idx="141">
                  <c:v>4.4033125000000144</c:v>
                </c:pt>
                <c:pt idx="142">
                  <c:v>4.4345416666666795</c:v>
                </c:pt>
                <c:pt idx="143">
                  <c:v>4.4657708333333472</c:v>
                </c:pt>
                <c:pt idx="144">
                  <c:v>4.497000000000015</c:v>
                </c:pt>
                <c:pt idx="145">
                  <c:v>4.528229166666681</c:v>
                </c:pt>
                <c:pt idx="146">
                  <c:v>4.5594583333333478</c:v>
                </c:pt>
                <c:pt idx="147">
                  <c:v>4.5906875000000156</c:v>
                </c:pt>
                <c:pt idx="148">
                  <c:v>4.6219166666666816</c:v>
                </c:pt>
                <c:pt idx="149">
                  <c:v>4.6531458333333493</c:v>
                </c:pt>
                <c:pt idx="150">
                  <c:v>4.6843750000000162</c:v>
                </c:pt>
                <c:pt idx="151">
                  <c:v>4.7156041666666821</c:v>
                </c:pt>
                <c:pt idx="152">
                  <c:v>4.746833333333349</c:v>
                </c:pt>
                <c:pt idx="153">
                  <c:v>4.7780625000000168</c:v>
                </c:pt>
                <c:pt idx="154">
                  <c:v>4.8092916666666827</c:v>
                </c:pt>
                <c:pt idx="155">
                  <c:v>4.8405208333333487</c:v>
                </c:pt>
                <c:pt idx="156">
                  <c:v>4.8717500000000165</c:v>
                </c:pt>
                <c:pt idx="157">
                  <c:v>4.9029791666666833</c:v>
                </c:pt>
                <c:pt idx="158">
                  <c:v>4.9342083333333511</c:v>
                </c:pt>
                <c:pt idx="159">
                  <c:v>4.9654375000000162</c:v>
                </c:pt>
                <c:pt idx="160">
                  <c:v>4.9966666666666839</c:v>
                </c:pt>
                <c:pt idx="161">
                  <c:v>5.0278958333333508</c:v>
                </c:pt>
                <c:pt idx="162">
                  <c:v>5.0591250000000167</c:v>
                </c:pt>
                <c:pt idx="163">
                  <c:v>5.0903541666666845</c:v>
                </c:pt>
                <c:pt idx="164">
                  <c:v>5.1215833333333514</c:v>
                </c:pt>
                <c:pt idx="165">
                  <c:v>5.1528125000000173</c:v>
                </c:pt>
              </c:numCache>
            </c:numRef>
          </c:xVal>
          <c:yVal>
            <c:numRef>
              <c:f>new_freslens_concave!$CF$16:$CF$180</c:f>
              <c:numCache>
                <c:formatCode>0.00</c:formatCode>
                <c:ptCount val="165"/>
                <c:pt idx="0">
                  <c:v>-7.8020381081145388E-5</c:v>
                </c:pt>
                <c:pt idx="1">
                  <c:v>-3.1208152439779219E-4</c:v>
                </c:pt>
                <c:pt idx="2">
                  <c:v>-7.0218343016820379E-4</c:v>
                </c:pt>
                <c:pt idx="3">
                  <c:v>-1.2483260987573379E-3</c:v>
                </c:pt>
                <c:pt idx="4">
                  <c:v>-1.9505095306751102E-3</c:v>
                </c:pt>
                <c:pt idx="5">
                  <c:v>-2.8087337265769747E-3</c:v>
                </c:pt>
                <c:pt idx="6">
                  <c:v>-3.8229986872636342E-3</c:v>
                </c:pt>
                <c:pt idx="7">
                  <c:v>-4.9933044136794228E-3</c:v>
                </c:pt>
                <c:pt idx="8">
                  <c:v>-6.3196509069135022E-3</c:v>
                </c:pt>
                <c:pt idx="9">
                  <c:v>-7.8020381681990405E-3</c:v>
                </c:pt>
                <c:pt idx="10">
                  <c:v>-9.4404661989116751E-3</c:v>
                </c:pt>
                <c:pt idx="11">
                  <c:v>-1.1234935000568491E-2</c:v>
                </c:pt>
                <c:pt idx="12">
                  <c:v>-1.3185444574829919E-2</c:v>
                </c:pt>
                <c:pt idx="13">
                  <c:v>-1.5291994923494791E-2</c:v>
                </c:pt>
                <c:pt idx="14">
                  <c:v>-1.7554586048504066E-2</c:v>
                </c:pt>
                <c:pt idx="15">
                  <c:v>-1.9973217951936521E-2</c:v>
                </c:pt>
                <c:pt idx="16">
                  <c:v>-2.2547890636007959E-2</c:v>
                </c:pt>
                <c:pt idx="17">
                  <c:v>-2.5278604103073154E-2</c:v>
                </c:pt>
                <c:pt idx="18">
                  <c:v>-2.816535835561991E-2</c:v>
                </c:pt>
                <c:pt idx="19">
                  <c:v>-3.1208153396272347E-2</c:v>
                </c:pt>
                <c:pt idx="20">
                  <c:v>-3.4406989227786677E-2</c:v>
                </c:pt>
                <c:pt idx="21">
                  <c:v>-3.7761865853051753E-2</c:v>
                </c:pt>
                <c:pt idx="22">
                  <c:v>-4.1272783275085642E-2</c:v>
                </c:pt>
                <c:pt idx="23">
                  <c:v>-4.4939741497037264E-2</c:v>
                </c:pt>
                <c:pt idx="24">
                  <c:v>-4.8762740522181894E-2</c:v>
                </c:pt>
                <c:pt idx="25">
                  <c:v>-5.2741780353919507E-2</c:v>
                </c:pt>
                <c:pt idx="26">
                  <c:v>-5.6876860995777268E-2</c:v>
                </c:pt>
                <c:pt idx="27">
                  <c:v>-6.1167982451402383E-2</c:v>
                </c:pt>
                <c:pt idx="28">
                  <c:v>-6.5615144724564312E-2</c:v>
                </c:pt>
                <c:pt idx="29">
                  <c:v>-7.0218347819151858E-2</c:v>
                </c:pt>
                <c:pt idx="30">
                  <c:v>-7.4977591739169527E-2</c:v>
                </c:pt>
                <c:pt idx="31">
                  <c:v>-7.9892876488740508E-2</c:v>
                </c:pt>
                <c:pt idx="32">
                  <c:v>-8.4964202072098954E-2</c:v>
                </c:pt>
                <c:pt idx="33">
                  <c:v>-9.0191568493591334E-2</c:v>
                </c:pt>
                <c:pt idx="34">
                  <c:v>-9.5574975757674013E-2</c:v>
                </c:pt>
                <c:pt idx="35">
                  <c:v>-0.10111442386891246</c:v>
                </c:pt>
                <c:pt idx="36">
                  <c:v>-0.1068099128319753</c:v>
                </c:pt>
                <c:pt idx="37">
                  <c:v>-0.11266144265163745</c:v>
                </c:pt>
                <c:pt idx="38">
                  <c:v>-0.11866901333277309</c:v>
                </c:pt>
                <c:pt idx="39">
                  <c:v>-0.1248326248803571</c:v>
                </c:pt>
                <c:pt idx="40">
                  <c:v>-0.131152277299461</c:v>
                </c:pt>
                <c:pt idx="41">
                  <c:v>-0.13762797059525217</c:v>
                </c:pt>
                <c:pt idx="42">
                  <c:v>-0.14425970477299049</c:v>
                </c:pt>
                <c:pt idx="43">
                  <c:v>-0.15104747983802533</c:v>
                </c:pt>
                <c:pt idx="44">
                  <c:v>-0.15799129579579538</c:v>
                </c:pt>
                <c:pt idx="45">
                  <c:v>-0.16509115265182611</c:v>
                </c:pt>
                <c:pt idx="46">
                  <c:v>-0.17234705041172527</c:v>
                </c:pt>
                <c:pt idx="47">
                  <c:v>-0.17975898908118251</c:v>
                </c:pt>
                <c:pt idx="48">
                  <c:v>-0.18732696866596762</c:v>
                </c:pt>
                <c:pt idx="49">
                  <c:v>-0.19505098917192423</c:v>
                </c:pt>
                <c:pt idx="50">
                  <c:v>-0.20293105060497499</c:v>
                </c:pt>
                <c:pt idx="51">
                  <c:v>-0.21096715297111074</c:v>
                </c:pt>
                <c:pt idx="52">
                  <c:v>-0.21915929627639363</c:v>
                </c:pt>
                <c:pt idx="53">
                  <c:v>-0.2275074805269521</c:v>
                </c:pt>
                <c:pt idx="54">
                  <c:v>-0.23601170572898156</c:v>
                </c:pt>
                <c:pt idx="55">
                  <c:v>-0.24467197188873879</c:v>
                </c:pt>
                <c:pt idx="56">
                  <c:v>-0.2534882790125399</c:v>
                </c:pt>
                <c:pt idx="57">
                  <c:v>-0.26246062710676055</c:v>
                </c:pt>
                <c:pt idx="58">
                  <c:v>-0.27158901617783182</c:v>
                </c:pt>
                <c:pt idx="59">
                  <c:v>-0.28087344623223642</c:v>
                </c:pt>
                <c:pt idx="60">
                  <c:v>-0.29031391727650907</c:v>
                </c:pt>
                <c:pt idx="61">
                  <c:v>-0.29991042931723294</c:v>
                </c:pt>
                <c:pt idx="62">
                  <c:v>-0.30966298236103712</c:v>
                </c:pt>
                <c:pt idx="63">
                  <c:v>-0.31957157641459505</c:v>
                </c:pt>
                <c:pt idx="64">
                  <c:v>-0.32963621148462013</c:v>
                </c:pt>
                <c:pt idx="65">
                  <c:v>-0.33985688757786708</c:v>
                </c:pt>
                <c:pt idx="66">
                  <c:v>-0.35023360470112513</c:v>
                </c:pt>
                <c:pt idx="67">
                  <c:v>-0.36076636286122105</c:v>
                </c:pt>
                <c:pt idx="68">
                  <c:v>-0.37145516206501317</c:v>
                </c:pt>
                <c:pt idx="69">
                  <c:v>-0.38230000231938743</c:v>
                </c:pt>
                <c:pt idx="70">
                  <c:v>-0.39330088363126087</c:v>
                </c:pt>
                <c:pt idx="71">
                  <c:v>-0.40445780600757542</c:v>
                </c:pt>
                <c:pt idx="72">
                  <c:v>-0.41577076945529662</c:v>
                </c:pt>
                <c:pt idx="73">
                  <c:v>-0.42723977398141161</c:v>
                </c:pt>
                <c:pt idx="74">
                  <c:v>-0.43886481959292711</c:v>
                </c:pt>
                <c:pt idx="75">
                  <c:v>-0.45064590629686641</c:v>
                </c:pt>
                <c:pt idx="76">
                  <c:v>-0.46258303410026852</c:v>
                </c:pt>
                <c:pt idx="77">
                  <c:v>-0.47467620301018698</c:v>
                </c:pt>
                <c:pt idx="78">
                  <c:v>-0.48692541303368375</c:v>
                </c:pt>
                <c:pt idx="79">
                  <c:v>-0.49933066417783273</c:v>
                </c:pt>
                <c:pt idx="80">
                  <c:v>-0.51189195644971386</c:v>
                </c:pt>
                <c:pt idx="81">
                  <c:v>-0.52460928985641286</c:v>
                </c:pt>
                <c:pt idx="82">
                  <c:v>-0.53748266440501824</c:v>
                </c:pt>
                <c:pt idx="83">
                  <c:v>-0.55051208010262231</c:v>
                </c:pt>
                <c:pt idx="84">
                  <c:v>-0.56369753695631408</c:v>
                </c:pt>
                <c:pt idx="85">
                  <c:v>-0.57703903497318232</c:v>
                </c:pt>
                <c:pt idx="86">
                  <c:v>-0.59053657416031169</c:v>
                </c:pt>
                <c:pt idx="87">
                  <c:v>-0.60419015452478309</c:v>
                </c:pt>
                <c:pt idx="88">
                  <c:v>-0.61799977607366685</c:v>
                </c:pt>
                <c:pt idx="89">
                  <c:v>-0.63196543881402667</c:v>
                </c:pt>
                <c:pt idx="90">
                  <c:v>-0.64608714275291701</c:v>
                </c:pt>
                <c:pt idx="91">
                  <c:v>-0.66036488789737668</c:v>
                </c:pt>
                <c:pt idx="92">
                  <c:v>-0.67479867425443507</c:v>
                </c:pt>
                <c:pt idx="93">
                  <c:v>-0.68938850183110312</c:v>
                </c:pt>
                <c:pt idx="94">
                  <c:v>-0.70413437063437623</c:v>
                </c:pt>
                <c:pt idx="95">
                  <c:v>-0.71903628067123249</c:v>
                </c:pt>
                <c:pt idx="96">
                  <c:v>-0.73409423194862922</c:v>
                </c:pt>
                <c:pt idx="97">
                  <c:v>-0.74930822447350509</c:v>
                </c:pt>
                <c:pt idx="98">
                  <c:v>-0.76467825825277236</c:v>
                </c:pt>
                <c:pt idx="99">
                  <c:v>-0.78020433329332561</c:v>
                </c:pt>
                <c:pt idx="100">
                  <c:v>-0.79588644960202926</c:v>
                </c:pt>
                <c:pt idx="101">
                  <c:v>-0.81172460718572359</c:v>
                </c:pt>
                <c:pt idx="102">
                  <c:v>-0.82771880605122428</c:v>
                </c:pt>
                <c:pt idx="103">
                  <c:v>-0.84386904620531311</c:v>
                </c:pt>
                <c:pt idx="104">
                  <c:v>-0.86017532765474758</c:v>
                </c:pt>
                <c:pt idx="105">
                  <c:v>-0.87663765040625119</c:v>
                </c:pt>
                <c:pt idx="106">
                  <c:v>-0.89325601446651659</c:v>
                </c:pt>
                <c:pt idx="107">
                  <c:v>-0.91003041984220456</c:v>
                </c:pt>
                <c:pt idx="108">
                  <c:v>-0.92696086653993981</c:v>
                </c:pt>
                <c:pt idx="109">
                  <c:v>-0.9440473545663165</c:v>
                </c:pt>
                <c:pt idx="110">
                  <c:v>-0.96128988392788839</c:v>
                </c:pt>
                <c:pt idx="111">
                  <c:v>-0.97868845463117382</c:v>
                </c:pt>
                <c:pt idx="112">
                  <c:v>-0.99624306668265572</c:v>
                </c:pt>
                <c:pt idx="113">
                  <c:v>-1.0139537200887785</c:v>
                </c:pt>
                <c:pt idx="114">
                  <c:v>-1.0318204148559431</c:v>
                </c:pt>
                <c:pt idx="115">
                  <c:v>-1.0498431509905173</c:v>
                </c:pt>
                <c:pt idx="116">
                  <c:v>-1.0680219284988217</c:v>
                </c:pt>
                <c:pt idx="117">
                  <c:v>-1.0863567473871412</c:v>
                </c:pt>
                <c:pt idx="118">
                  <c:v>-1.1048476076617155</c:v>
                </c:pt>
                <c:pt idx="119">
                  <c:v>-1.1234945093287416</c:v>
                </c:pt>
                <c:pt idx="120">
                  <c:v>-1.1422974523943743</c:v>
                </c:pt>
                <c:pt idx="121">
                  <c:v>-1.1612564368647227</c:v>
                </c:pt>
                <c:pt idx="122">
                  <c:v>-1.1803714627458548</c:v>
                </c:pt>
                <c:pt idx="123">
                  <c:v>-1.1996425300437905</c:v>
                </c:pt>
                <c:pt idx="124">
                  <c:v>-1.2190696387645066</c:v>
                </c:pt>
                <c:pt idx="125">
                  <c:v>-1.2386527889139305</c:v>
                </c:pt>
                <c:pt idx="126">
                  <c:v>-1.2583919804979451</c:v>
                </c:pt>
                <c:pt idx="127">
                  <c:v>-1.2782872135223886</c:v>
                </c:pt>
                <c:pt idx="128">
                  <c:v>-1.298338487993048</c:v>
                </c:pt>
                <c:pt idx="129">
                  <c:v>-1.3185458039156686</c:v>
                </c:pt>
                <c:pt idx="130">
                  <c:v>-1.3389091612959383</c:v>
                </c:pt>
                <c:pt idx="131">
                  <c:v>-1.3594285601395062</c:v>
                </c:pt>
                <c:pt idx="132">
                  <c:v>-1.3801040004519676</c:v>
                </c:pt>
                <c:pt idx="133">
                  <c:v>-1.4009354822388673</c:v>
                </c:pt>
                <c:pt idx="134">
                  <c:v>-1.4219230055057079</c:v>
                </c:pt>
                <c:pt idx="135">
                  <c:v>-1.4430665702579366</c:v>
                </c:pt>
                <c:pt idx="136">
                  <c:v>-1.4643661765009541</c:v>
                </c:pt>
                <c:pt idx="137">
                  <c:v>-1.4858218242401067</c:v>
                </c:pt>
                <c:pt idx="138">
                  <c:v>-1.5074335134806969</c:v>
                </c:pt>
                <c:pt idx="139">
                  <c:v>-1.5292012442279763</c:v>
                </c:pt>
                <c:pt idx="140">
                  <c:v>-1.5511250164871411</c:v>
                </c:pt>
                <c:pt idx="141">
                  <c:v>-1.5732048302633399</c:v>
                </c:pt>
                <c:pt idx="142">
                  <c:v>-1.5954406855616763</c:v>
                </c:pt>
                <c:pt idx="143">
                  <c:v>-1.6178325823871944</c:v>
                </c:pt>
                <c:pt idx="144">
                  <c:v>-1.6403805207448925</c:v>
                </c:pt>
                <c:pt idx="145">
                  <c:v>-1.6630845006397179</c:v>
                </c:pt>
                <c:pt idx="146">
                  <c:v>-1.6859445220765696</c:v>
                </c:pt>
                <c:pt idx="147">
                  <c:v>-1.7089605850602907</c:v>
                </c:pt>
                <c:pt idx="148">
                  <c:v>-1.7321326895956806</c:v>
                </c:pt>
                <c:pt idx="149">
                  <c:v>-1.7554608356874806</c:v>
                </c:pt>
                <c:pt idx="150">
                  <c:v>-1.7789450233403854</c:v>
                </c:pt>
                <c:pt idx="151">
                  <c:v>-1.8025852525590447</c:v>
                </c:pt>
                <c:pt idx="152">
                  <c:v>-1.8263815233480456</c:v>
                </c:pt>
                <c:pt idx="153">
                  <c:v>-1.8503338357119357</c:v>
                </c:pt>
                <c:pt idx="154">
                  <c:v>-1.874442189655207</c:v>
                </c:pt>
                <c:pt idx="155">
                  <c:v>-1.8987065851823057</c:v>
                </c:pt>
                <c:pt idx="156">
                  <c:v>-1.9231270222976227</c:v>
                </c:pt>
                <c:pt idx="157">
                  <c:v>-1.9477035010055035</c:v>
                </c:pt>
                <c:pt idx="158">
                  <c:v>-1.9724360213102399</c:v>
                </c:pt>
                <c:pt idx="159">
                  <c:v>-1.9973245832160815</c:v>
                </c:pt>
                <c:pt idx="160">
                  <c:v>-2.0223691867272211</c:v>
                </c:pt>
                <c:pt idx="161">
                  <c:v>-2.0475698318478064</c:v>
                </c:pt>
                <c:pt idx="162">
                  <c:v>-2.0729265185819346</c:v>
                </c:pt>
                <c:pt idx="163">
                  <c:v>-2.0984392469336557</c:v>
                </c:pt>
                <c:pt idx="164">
                  <c:v>-2.1241080169069697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D-8344-8A84-30BA7580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13152"/>
        <c:axId val="1917026991"/>
      </c:scatterChart>
      <c:valAx>
        <c:axId val="1782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26991"/>
        <c:crosses val="autoZero"/>
        <c:crossBetween val="midCat"/>
      </c:valAx>
      <c:valAx>
        <c:axId val="1917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new_freslens_concave!$BR$15:$BR$135</c:f>
              <c:numCache>
                <c:formatCode>0.00E+00</c:formatCode>
                <c:ptCount val="121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</c:numCache>
            </c:numRef>
          </c:xVal>
          <c:yVal>
            <c:numRef>
              <c:f>new_freslens_concave!$CF$16:$CF$135</c:f>
              <c:numCache>
                <c:formatCode>0.00</c:formatCode>
                <c:ptCount val="120"/>
                <c:pt idx="0">
                  <c:v>-7.8020381081145388E-5</c:v>
                </c:pt>
                <c:pt idx="1">
                  <c:v>-3.1208152439779219E-4</c:v>
                </c:pt>
                <c:pt idx="2">
                  <c:v>-7.0218343016820379E-4</c:v>
                </c:pt>
                <c:pt idx="3">
                  <c:v>-1.2483260987573379E-3</c:v>
                </c:pt>
                <c:pt idx="4">
                  <c:v>-1.9505095306751102E-3</c:v>
                </c:pt>
                <c:pt idx="5">
                  <c:v>-2.8087337265769747E-3</c:v>
                </c:pt>
                <c:pt idx="6">
                  <c:v>-3.8229986872636342E-3</c:v>
                </c:pt>
                <c:pt idx="7">
                  <c:v>-4.9933044136794228E-3</c:v>
                </c:pt>
                <c:pt idx="8">
                  <c:v>-6.3196509069135022E-3</c:v>
                </c:pt>
                <c:pt idx="9">
                  <c:v>-7.8020381681990405E-3</c:v>
                </c:pt>
                <c:pt idx="10">
                  <c:v>-9.4404661989116751E-3</c:v>
                </c:pt>
                <c:pt idx="11">
                  <c:v>-1.1234935000568491E-2</c:v>
                </c:pt>
                <c:pt idx="12">
                  <c:v>-1.3185444574829919E-2</c:v>
                </c:pt>
                <c:pt idx="13">
                  <c:v>-1.5291994923494791E-2</c:v>
                </c:pt>
                <c:pt idx="14">
                  <c:v>-1.7554586048504066E-2</c:v>
                </c:pt>
                <c:pt idx="15">
                  <c:v>-1.9973217951936521E-2</c:v>
                </c:pt>
                <c:pt idx="16">
                  <c:v>-2.2547890636007959E-2</c:v>
                </c:pt>
                <c:pt idx="17">
                  <c:v>-2.5278604103073154E-2</c:v>
                </c:pt>
                <c:pt idx="18">
                  <c:v>-2.816535835561991E-2</c:v>
                </c:pt>
                <c:pt idx="19">
                  <c:v>-3.1208153396272347E-2</c:v>
                </c:pt>
                <c:pt idx="20">
                  <c:v>-3.4406989227786677E-2</c:v>
                </c:pt>
                <c:pt idx="21">
                  <c:v>-3.7761865853051753E-2</c:v>
                </c:pt>
                <c:pt idx="22">
                  <c:v>-4.1272783275085642E-2</c:v>
                </c:pt>
                <c:pt idx="23">
                  <c:v>-4.4939741497037264E-2</c:v>
                </c:pt>
                <c:pt idx="24">
                  <c:v>-4.8762740522181894E-2</c:v>
                </c:pt>
                <c:pt idx="25">
                  <c:v>-5.2741780353919507E-2</c:v>
                </c:pt>
                <c:pt idx="26">
                  <c:v>-5.6876860995777268E-2</c:v>
                </c:pt>
                <c:pt idx="27">
                  <c:v>-6.1167982451402383E-2</c:v>
                </c:pt>
                <c:pt idx="28">
                  <c:v>-6.5615144724564312E-2</c:v>
                </c:pt>
                <c:pt idx="29">
                  <c:v>-7.0218347819151858E-2</c:v>
                </c:pt>
                <c:pt idx="30">
                  <c:v>-7.4977591739169527E-2</c:v>
                </c:pt>
                <c:pt idx="31">
                  <c:v>-7.9892876488740508E-2</c:v>
                </c:pt>
                <c:pt idx="32">
                  <c:v>-8.4964202072098954E-2</c:v>
                </c:pt>
                <c:pt idx="33">
                  <c:v>-9.0191568493591334E-2</c:v>
                </c:pt>
                <c:pt idx="34">
                  <c:v>-9.5574975757674013E-2</c:v>
                </c:pt>
                <c:pt idx="35">
                  <c:v>-0.10111442386891246</c:v>
                </c:pt>
                <c:pt idx="36">
                  <c:v>-0.1068099128319753</c:v>
                </c:pt>
                <c:pt idx="37">
                  <c:v>-0.11266144265163745</c:v>
                </c:pt>
                <c:pt idx="38">
                  <c:v>-0.11866901333277309</c:v>
                </c:pt>
                <c:pt idx="39">
                  <c:v>-0.1248326248803571</c:v>
                </c:pt>
                <c:pt idx="40">
                  <c:v>-0.131152277299461</c:v>
                </c:pt>
                <c:pt idx="41">
                  <c:v>-0.13762797059525217</c:v>
                </c:pt>
                <c:pt idx="42">
                  <c:v>-0.14425970477299049</c:v>
                </c:pt>
                <c:pt idx="43">
                  <c:v>-0.15104747983802533</c:v>
                </c:pt>
                <c:pt idx="44">
                  <c:v>-0.15799129579579538</c:v>
                </c:pt>
                <c:pt idx="45">
                  <c:v>-0.16509115265182611</c:v>
                </c:pt>
                <c:pt idx="46">
                  <c:v>-0.17234705041172527</c:v>
                </c:pt>
                <c:pt idx="47">
                  <c:v>-0.17975898908118251</c:v>
                </c:pt>
                <c:pt idx="48">
                  <c:v>-0.18732696866596762</c:v>
                </c:pt>
                <c:pt idx="49">
                  <c:v>-0.19505098917192423</c:v>
                </c:pt>
                <c:pt idx="50">
                  <c:v>-0.20293105060497499</c:v>
                </c:pt>
                <c:pt idx="51">
                  <c:v>-0.21096715297111074</c:v>
                </c:pt>
                <c:pt idx="52">
                  <c:v>-0.21915929627639363</c:v>
                </c:pt>
                <c:pt idx="53">
                  <c:v>-0.2275074805269521</c:v>
                </c:pt>
                <c:pt idx="54">
                  <c:v>-0.23601170572898156</c:v>
                </c:pt>
                <c:pt idx="55">
                  <c:v>-0.24467197188873879</c:v>
                </c:pt>
                <c:pt idx="56">
                  <c:v>-0.2534882790125399</c:v>
                </c:pt>
                <c:pt idx="57">
                  <c:v>-0.26246062710676055</c:v>
                </c:pt>
                <c:pt idx="58">
                  <c:v>-0.27158901617783182</c:v>
                </c:pt>
                <c:pt idx="59">
                  <c:v>-0.28087344623223642</c:v>
                </c:pt>
                <c:pt idx="60">
                  <c:v>-0.29031391727650907</c:v>
                </c:pt>
                <c:pt idx="61">
                  <c:v>-0.29991042931723294</c:v>
                </c:pt>
                <c:pt idx="62">
                  <c:v>-0.30966298236103712</c:v>
                </c:pt>
                <c:pt idx="63">
                  <c:v>-0.31957157641459505</c:v>
                </c:pt>
                <c:pt idx="64">
                  <c:v>-0.32963621148462013</c:v>
                </c:pt>
                <c:pt idx="65">
                  <c:v>-0.33985688757786708</c:v>
                </c:pt>
                <c:pt idx="66">
                  <c:v>-0.35023360470112513</c:v>
                </c:pt>
                <c:pt idx="67">
                  <c:v>-0.36076636286122105</c:v>
                </c:pt>
                <c:pt idx="68">
                  <c:v>-0.37145516206501317</c:v>
                </c:pt>
                <c:pt idx="69">
                  <c:v>-0.38230000231938743</c:v>
                </c:pt>
                <c:pt idx="70">
                  <c:v>-0.39330088363126087</c:v>
                </c:pt>
                <c:pt idx="71">
                  <c:v>-0.40445780600757542</c:v>
                </c:pt>
                <c:pt idx="72">
                  <c:v>-0.41577076945529662</c:v>
                </c:pt>
                <c:pt idx="73">
                  <c:v>-0.42723977398141161</c:v>
                </c:pt>
                <c:pt idx="74">
                  <c:v>-0.43886481959292711</c:v>
                </c:pt>
                <c:pt idx="75">
                  <c:v>-0.45064590629686641</c:v>
                </c:pt>
                <c:pt idx="76">
                  <c:v>-0.46258303410026852</c:v>
                </c:pt>
                <c:pt idx="77">
                  <c:v>-0.47467620301018698</c:v>
                </c:pt>
                <c:pt idx="78">
                  <c:v>-0.48692541303368375</c:v>
                </c:pt>
                <c:pt idx="79">
                  <c:v>-0.49933066417783273</c:v>
                </c:pt>
                <c:pt idx="80">
                  <c:v>-0.51189195644971386</c:v>
                </c:pt>
                <c:pt idx="81">
                  <c:v>-0.52460928985641286</c:v>
                </c:pt>
                <c:pt idx="82">
                  <c:v>-0.53748266440501824</c:v>
                </c:pt>
                <c:pt idx="83">
                  <c:v>-0.55051208010262231</c:v>
                </c:pt>
                <c:pt idx="84">
                  <c:v>-0.56369753695631408</c:v>
                </c:pt>
                <c:pt idx="85">
                  <c:v>-0.57703903497318232</c:v>
                </c:pt>
                <c:pt idx="86">
                  <c:v>-0.59053657416031169</c:v>
                </c:pt>
                <c:pt idx="87">
                  <c:v>-0.60419015452478309</c:v>
                </c:pt>
                <c:pt idx="88">
                  <c:v>-0.61799977607366685</c:v>
                </c:pt>
                <c:pt idx="89">
                  <c:v>-0.63196543881402667</c:v>
                </c:pt>
                <c:pt idx="90">
                  <c:v>-0.64608714275291701</c:v>
                </c:pt>
                <c:pt idx="91">
                  <c:v>-0.66036488789737668</c:v>
                </c:pt>
                <c:pt idx="92">
                  <c:v>-0.67479867425443507</c:v>
                </c:pt>
                <c:pt idx="93">
                  <c:v>-0.68938850183110312</c:v>
                </c:pt>
                <c:pt idx="94">
                  <c:v>-0.70413437063437623</c:v>
                </c:pt>
                <c:pt idx="95">
                  <c:v>-0.71903628067123249</c:v>
                </c:pt>
                <c:pt idx="96">
                  <c:v>-0.73409423194862922</c:v>
                </c:pt>
                <c:pt idx="97">
                  <c:v>-0.74930822447350509</c:v>
                </c:pt>
                <c:pt idx="98">
                  <c:v>-0.76467825825277236</c:v>
                </c:pt>
                <c:pt idx="99">
                  <c:v>-0.78020433329332561</c:v>
                </c:pt>
                <c:pt idx="100">
                  <c:v>-0.79588644960202926</c:v>
                </c:pt>
                <c:pt idx="101">
                  <c:v>-0.81172460718572359</c:v>
                </c:pt>
                <c:pt idx="102">
                  <c:v>-0.82771880605122428</c:v>
                </c:pt>
                <c:pt idx="103">
                  <c:v>-0.84386904620531311</c:v>
                </c:pt>
                <c:pt idx="104">
                  <c:v>-0.86017532765474758</c:v>
                </c:pt>
                <c:pt idx="105">
                  <c:v>-0.87663765040625119</c:v>
                </c:pt>
                <c:pt idx="106">
                  <c:v>-0.89325601446651659</c:v>
                </c:pt>
                <c:pt idx="107">
                  <c:v>-0.91003041984220456</c:v>
                </c:pt>
                <c:pt idx="108">
                  <c:v>-0.92696086653993981</c:v>
                </c:pt>
                <c:pt idx="109">
                  <c:v>-0.9440473545663165</c:v>
                </c:pt>
                <c:pt idx="110">
                  <c:v>-0.96128988392788839</c:v>
                </c:pt>
                <c:pt idx="111">
                  <c:v>-0.97868845463117382</c:v>
                </c:pt>
                <c:pt idx="112">
                  <c:v>-0.99624306668265572</c:v>
                </c:pt>
                <c:pt idx="113">
                  <c:v>-1.0139537200887785</c:v>
                </c:pt>
                <c:pt idx="114">
                  <c:v>-1.0318204148559431</c:v>
                </c:pt>
                <c:pt idx="115">
                  <c:v>-1.0498431509905173</c:v>
                </c:pt>
                <c:pt idx="116">
                  <c:v>-1.0680219284988217</c:v>
                </c:pt>
                <c:pt idx="117">
                  <c:v>-1.0863567473871412</c:v>
                </c:pt>
                <c:pt idx="118">
                  <c:v>-1.1048476076617155</c:v>
                </c:pt>
                <c:pt idx="119">
                  <c:v>-1.1234945093287416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5-2346-8656-AF74E275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13152"/>
        <c:axId val="1917026991"/>
      </c:scatterChart>
      <c:valAx>
        <c:axId val="1782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26991"/>
        <c:crosses val="autoZero"/>
        <c:crossBetween val="midCat"/>
      </c:valAx>
      <c:valAx>
        <c:axId val="1917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'new_freslens1_python grid'!$O$4:$O$124</c:f>
              <c:numCache>
                <c:formatCode>General</c:formatCode>
                <c:ptCount val="121"/>
                <c:pt idx="11" formatCode="0.0">
                  <c:v>0</c:v>
                </c:pt>
                <c:pt idx="12" formatCode="0.0">
                  <c:v>2</c:v>
                </c:pt>
                <c:pt idx="13" formatCode="0.0">
                  <c:v>4</c:v>
                </c:pt>
                <c:pt idx="14" formatCode="0.0">
                  <c:v>6.0000000000000009</c:v>
                </c:pt>
                <c:pt idx="15" formatCode="0.0">
                  <c:v>8</c:v>
                </c:pt>
                <c:pt idx="16" formatCode="0.0">
                  <c:v>10.000000000000002</c:v>
                </c:pt>
                <c:pt idx="17" formatCode="0.0">
                  <c:v>12.000000000000002</c:v>
                </c:pt>
                <c:pt idx="18" formatCode="0.0">
                  <c:v>14.000000000000002</c:v>
                </c:pt>
                <c:pt idx="19" formatCode="0.0">
                  <c:v>16</c:v>
                </c:pt>
                <c:pt idx="20" formatCode="0.0">
                  <c:v>18</c:v>
                </c:pt>
                <c:pt idx="21" formatCode="0.0">
                  <c:v>20.000000000000004</c:v>
                </c:pt>
                <c:pt idx="22" formatCode="0.0">
                  <c:v>22.000000000000004</c:v>
                </c:pt>
                <c:pt idx="23" formatCode="0.0">
                  <c:v>24.000000000000004</c:v>
                </c:pt>
                <c:pt idx="24" formatCode="0.0">
                  <c:v>26</c:v>
                </c:pt>
                <c:pt idx="25" formatCode="0.0">
                  <c:v>28.000000000000004</c:v>
                </c:pt>
                <c:pt idx="26" formatCode="0.0">
                  <c:v>30.000000000000007</c:v>
                </c:pt>
                <c:pt idx="27" formatCode="0.0">
                  <c:v>32</c:v>
                </c:pt>
                <c:pt idx="28" formatCode="0.0">
                  <c:v>34</c:v>
                </c:pt>
                <c:pt idx="29" formatCode="0.0">
                  <c:v>36</c:v>
                </c:pt>
                <c:pt idx="30" formatCode="0.0">
                  <c:v>38.000000000000007</c:v>
                </c:pt>
                <c:pt idx="31" formatCode="0.0">
                  <c:v>40.000000000000007</c:v>
                </c:pt>
                <c:pt idx="32" formatCode="0.0">
                  <c:v>42.000000000000007</c:v>
                </c:pt>
                <c:pt idx="33" formatCode="0.0">
                  <c:v>44.000000000000007</c:v>
                </c:pt>
                <c:pt idx="34" formatCode="0.0">
                  <c:v>46.000000000000007</c:v>
                </c:pt>
                <c:pt idx="35" formatCode="0.0">
                  <c:v>48.000000000000007</c:v>
                </c:pt>
                <c:pt idx="36" formatCode="0.0">
                  <c:v>50.000000000000007</c:v>
                </c:pt>
                <c:pt idx="37" formatCode="0.0">
                  <c:v>52</c:v>
                </c:pt>
                <c:pt idx="38" formatCode="0.0">
                  <c:v>54</c:v>
                </c:pt>
                <c:pt idx="39" formatCode="0.0">
                  <c:v>56.000000000000007</c:v>
                </c:pt>
                <c:pt idx="40" formatCode="0.0">
                  <c:v>58</c:v>
                </c:pt>
                <c:pt idx="41" formatCode="0.0">
                  <c:v>60.000000000000014</c:v>
                </c:pt>
                <c:pt idx="42" formatCode="0.0">
                  <c:v>62.000000000000007</c:v>
                </c:pt>
                <c:pt idx="43" formatCode="0.0">
                  <c:v>64</c:v>
                </c:pt>
                <c:pt idx="44" formatCode="0.0">
                  <c:v>66</c:v>
                </c:pt>
                <c:pt idx="45" formatCode="0.0">
                  <c:v>68</c:v>
                </c:pt>
                <c:pt idx="46" formatCode="0.0">
                  <c:v>70</c:v>
                </c:pt>
                <c:pt idx="47" formatCode="0.0">
                  <c:v>72</c:v>
                </c:pt>
                <c:pt idx="48" formatCode="0.0">
                  <c:v>74.000000000000014</c:v>
                </c:pt>
                <c:pt idx="49" formatCode="0.0">
                  <c:v>76.000000000000014</c:v>
                </c:pt>
                <c:pt idx="50" formatCode="0.0">
                  <c:v>78</c:v>
                </c:pt>
                <c:pt idx="51" formatCode="0.0">
                  <c:v>80.000000000000014</c:v>
                </c:pt>
                <c:pt idx="52" formatCode="0.0">
                  <c:v>82</c:v>
                </c:pt>
                <c:pt idx="53" formatCode="0.0">
                  <c:v>84.000000000000014</c:v>
                </c:pt>
                <c:pt idx="54" formatCode="0.0">
                  <c:v>86</c:v>
                </c:pt>
                <c:pt idx="55" formatCode="0.0">
                  <c:v>88.000000000000014</c:v>
                </c:pt>
                <c:pt idx="56" formatCode="0.0">
                  <c:v>90.000000000000014</c:v>
                </c:pt>
                <c:pt idx="57" formatCode="0.0">
                  <c:v>92.000000000000014</c:v>
                </c:pt>
                <c:pt idx="58" formatCode="0.0">
                  <c:v>94</c:v>
                </c:pt>
                <c:pt idx="59" formatCode="0.0">
                  <c:v>96.000000000000014</c:v>
                </c:pt>
                <c:pt idx="60" formatCode="0.0">
                  <c:v>98</c:v>
                </c:pt>
                <c:pt idx="61" formatCode="0.0">
                  <c:v>100.00000000000001</c:v>
                </c:pt>
                <c:pt idx="62" formatCode="0.0">
                  <c:v>102</c:v>
                </c:pt>
                <c:pt idx="63" formatCode="0.0">
                  <c:v>104</c:v>
                </c:pt>
                <c:pt idx="64" formatCode="0.0">
                  <c:v>106.00000000000001</c:v>
                </c:pt>
                <c:pt idx="65" formatCode="0.0">
                  <c:v>108</c:v>
                </c:pt>
                <c:pt idx="66" formatCode="0.0">
                  <c:v>110.00000000000001</c:v>
                </c:pt>
                <c:pt idx="67" formatCode="0.0">
                  <c:v>112.00000000000001</c:v>
                </c:pt>
                <c:pt idx="68" formatCode="0.0">
                  <c:v>114</c:v>
                </c:pt>
                <c:pt idx="69" formatCode="0.0">
                  <c:v>116</c:v>
                </c:pt>
                <c:pt idx="70" formatCode="0.0">
                  <c:v>118.00000000000001</c:v>
                </c:pt>
                <c:pt idx="71" formatCode="0.0">
                  <c:v>120.00000000000003</c:v>
                </c:pt>
                <c:pt idx="72" formatCode="0.0">
                  <c:v>122.00000000000001</c:v>
                </c:pt>
                <c:pt idx="73" formatCode="0.0">
                  <c:v>124.00000000000001</c:v>
                </c:pt>
                <c:pt idx="74" formatCode="0.0">
                  <c:v>126</c:v>
                </c:pt>
                <c:pt idx="75" formatCode="0.0">
                  <c:v>128</c:v>
                </c:pt>
                <c:pt idx="76" formatCode="0.0">
                  <c:v>130.00000000000003</c:v>
                </c:pt>
                <c:pt idx="77" formatCode="0.0">
                  <c:v>132</c:v>
                </c:pt>
                <c:pt idx="78" formatCode="0.0">
                  <c:v>134.00000000000003</c:v>
                </c:pt>
                <c:pt idx="79" formatCode="0.0">
                  <c:v>136</c:v>
                </c:pt>
                <c:pt idx="80" formatCode="0.0">
                  <c:v>138</c:v>
                </c:pt>
                <c:pt idx="81" formatCode="0.0">
                  <c:v>140</c:v>
                </c:pt>
                <c:pt idx="82" formatCode="0.0">
                  <c:v>142.00000000000003</c:v>
                </c:pt>
                <c:pt idx="83" formatCode="0.0">
                  <c:v>144</c:v>
                </c:pt>
                <c:pt idx="84" formatCode="0.0">
                  <c:v>146</c:v>
                </c:pt>
                <c:pt idx="85" formatCode="0.0">
                  <c:v>148.00000000000003</c:v>
                </c:pt>
                <c:pt idx="86" formatCode="0.0">
                  <c:v>150</c:v>
                </c:pt>
                <c:pt idx="87" formatCode="0.0">
                  <c:v>152.00000000000003</c:v>
                </c:pt>
                <c:pt idx="88" formatCode="0.0">
                  <c:v>154</c:v>
                </c:pt>
                <c:pt idx="89" formatCode="0.0">
                  <c:v>156</c:v>
                </c:pt>
                <c:pt idx="90" formatCode="0.0">
                  <c:v>158</c:v>
                </c:pt>
                <c:pt idx="91" formatCode="0.0">
                  <c:v>160.00000000000003</c:v>
                </c:pt>
                <c:pt idx="92" formatCode="0.0">
                  <c:v>162.00000000000003</c:v>
                </c:pt>
                <c:pt idx="93" formatCode="0.0">
                  <c:v>164</c:v>
                </c:pt>
                <c:pt idx="94" formatCode="0.0">
                  <c:v>166.00000000000003</c:v>
                </c:pt>
                <c:pt idx="95" formatCode="0.0">
                  <c:v>168.00000000000003</c:v>
                </c:pt>
                <c:pt idx="96" formatCode="0.0">
                  <c:v>170</c:v>
                </c:pt>
                <c:pt idx="97" formatCode="0.0">
                  <c:v>172</c:v>
                </c:pt>
                <c:pt idx="98" formatCode="0.0">
                  <c:v>174.00000000000003</c:v>
                </c:pt>
                <c:pt idx="99" formatCode="0.0">
                  <c:v>176.00000000000003</c:v>
                </c:pt>
                <c:pt idx="100" formatCode="0.0">
                  <c:v>178</c:v>
                </c:pt>
                <c:pt idx="101" formatCode="0.0">
                  <c:v>180.00000000000003</c:v>
                </c:pt>
                <c:pt idx="102" formatCode="0.0">
                  <c:v>182</c:v>
                </c:pt>
                <c:pt idx="103" formatCode="0.0">
                  <c:v>184.00000000000003</c:v>
                </c:pt>
                <c:pt idx="104" formatCode="0.0">
                  <c:v>186</c:v>
                </c:pt>
                <c:pt idx="105" formatCode="0.0">
                  <c:v>188</c:v>
                </c:pt>
                <c:pt idx="106" formatCode="0.0">
                  <c:v>190</c:v>
                </c:pt>
                <c:pt idx="107" formatCode="0.0">
                  <c:v>192.00000000000003</c:v>
                </c:pt>
                <c:pt idx="108" formatCode="0.0">
                  <c:v>194.00000000000003</c:v>
                </c:pt>
                <c:pt idx="109" formatCode="0.0">
                  <c:v>196</c:v>
                </c:pt>
                <c:pt idx="110" formatCode="0.0">
                  <c:v>198.00000000000003</c:v>
                </c:pt>
                <c:pt idx="111" formatCode="0.0">
                  <c:v>200.00000000000003</c:v>
                </c:pt>
                <c:pt idx="112" formatCode="0.0">
                  <c:v>202</c:v>
                </c:pt>
                <c:pt idx="113" formatCode="0.0">
                  <c:v>204</c:v>
                </c:pt>
                <c:pt idx="114" formatCode="0.0">
                  <c:v>206.00000000000003</c:v>
                </c:pt>
                <c:pt idx="115" formatCode="0.0">
                  <c:v>208</c:v>
                </c:pt>
                <c:pt idx="116" formatCode="0.0">
                  <c:v>210.00000000000003</c:v>
                </c:pt>
                <c:pt idx="117" formatCode="0.0">
                  <c:v>212.00000000000003</c:v>
                </c:pt>
                <c:pt idx="118" formatCode="0.0">
                  <c:v>214</c:v>
                </c:pt>
                <c:pt idx="119" formatCode="0.0">
                  <c:v>216</c:v>
                </c:pt>
                <c:pt idx="120" formatCode="0.0">
                  <c:v>218</c:v>
                </c:pt>
              </c:numCache>
            </c:numRef>
          </c:xVal>
          <c:yVal>
            <c:numRef>
              <c:f>'new_freslens1_python grid'!$P$4:$P$124</c:f>
              <c:numCache>
                <c:formatCode>General</c:formatCode>
                <c:ptCount val="121"/>
                <c:pt idx="11" formatCode="0.0">
                  <c:v>0</c:v>
                </c:pt>
                <c:pt idx="12" formatCode="0.0">
                  <c:v>1.1460542319753879E-2</c:v>
                </c:pt>
                <c:pt idx="13" formatCode="0.0">
                  <c:v>4.5845341655751715E-2</c:v>
                </c:pt>
                <c:pt idx="14" formatCode="0.0">
                  <c:v>0.1031639190817747</c:v>
                </c:pt>
                <c:pt idx="15" formatCode="0.0">
                  <c:v>0.18343215619397349</c:v>
                </c:pt>
                <c:pt idx="16" formatCode="0.0">
                  <c:v>0.28667231480312816</c:v>
                </c:pt>
                <c:pt idx="17" formatCode="0.0">
                  <c:v>0.41291306446909803</c:v>
                </c:pt>
                <c:pt idx="18" formatCode="0.0">
                  <c:v>0.56218951784356863</c:v>
                </c:pt>
                <c:pt idx="19" formatCode="0.0">
                  <c:v>0.73454327377880801</c:v>
                </c:pt>
                <c:pt idx="20" formatCode="0.0">
                  <c:v>0.93002246815261014</c:v>
                </c:pt>
                <c:pt idx="21" formatCode="0.0">
                  <c:v>1.1486818323534098</c:v>
                </c:pt>
                <c:pt idx="22" formatCode="0.0">
                  <c:v>1.3905827593637161</c:v>
                </c:pt>
                <c:pt idx="23" formatCode="0.0">
                  <c:v>1.6557933773775315</c:v>
                </c:pt>
                <c:pt idx="24" formatCode="0.0">
                  <c:v>1.9443886308840763</c:v>
                </c:pt>
                <c:pt idx="25" formatCode="0.0">
                  <c:v>2.256450369150949</c:v>
                </c:pt>
                <c:pt idx="26" formatCode="0.0">
                  <c:v>2.5920674420408636</c:v>
                </c:pt>
                <c:pt idx="27" formatCode="0.0">
                  <c:v>2.9513358030997816</c:v>
                </c:pt>
                <c:pt idx="28" formatCode="0.0">
                  <c:v>3.3343586198607422</c:v>
                </c:pt>
                <c:pt idx="29" formatCode="0.0">
                  <c:v>3.7412463913146556</c:v>
                </c:pt>
                <c:pt idx="30" formatCode="0.0">
                  <c:v>4.1721170725107442</c:v>
                </c:pt>
                <c:pt idx="31" formatCode="0.0">
                  <c:v>4.6270962062612471</c:v>
                </c:pt>
                <c:pt idx="32" formatCode="0.0">
                  <c:v>5.1063170619408051</c:v>
                </c:pt>
                <c:pt idx="33" formatCode="0.0">
                  <c:v>5.6099207813879381</c:v>
                </c:pt>
                <c:pt idx="34" formatCode="0.0">
                  <c:v>6.1380565319366767</c:v>
                </c:pt>
                <c:pt idx="35" formatCode="0.0">
                  <c:v>6.6908816666284237</c:v>
                </c:pt>
                <c:pt idx="36" formatCode="0.0">
                  <c:v>7.2685618916796271</c:v>
                </c:pt>
                <c:pt idx="37" formatCode="0.0">
                  <c:v>7.8712714413079476</c:v>
                </c:pt>
                <c:pt idx="38" formatCode="0.0">
                  <c:v>8.4991932600496192</c:v>
                </c:pt>
                <c:pt idx="39" formatCode="0.0">
                  <c:v>9.1525191927327398</c:v>
                </c:pt>
                <c:pt idx="40" formatCode="0.0">
                  <c:v>9.8314501823061207</c:v>
                </c:pt>
                <c:pt idx="41" formatCode="0.0">
                  <c:v>10.536196475759716</c:v>
                </c:pt>
                <c:pt idx="42" formatCode="0.0">
                  <c:v>11.266977838412062</c:v>
                </c:pt>
                <c:pt idx="43" formatCode="0.0">
                  <c:v>12.024023776881036</c:v>
                </c:pt>
                <c:pt idx="44" formatCode="0.0">
                  <c:v>12.807573771097747</c:v>
                </c:pt>
                <c:pt idx="45" formatCode="0.0">
                  <c:v>13.617877515768983</c:v>
                </c:pt>
                <c:pt idx="46" formatCode="0.0">
                  <c:v>14.455195171740725</c:v>
                </c:pt>
                <c:pt idx="47" formatCode="0.0">
                  <c:v>15.319797627764917</c:v>
                </c:pt>
                <c:pt idx="48" formatCode="0.0">
                  <c:v>16.211966773223565</c:v>
                </c:pt>
                <c:pt idx="49" formatCode="0.0">
                  <c:v>17.131995782417636</c:v>
                </c:pt>
                <c:pt idx="50" formatCode="0.0">
                  <c:v>18.080189411084032</c:v>
                </c:pt>
                <c:pt idx="51" formatCode="0.0">
                  <c:v>19.056864305861961</c:v>
                </c:pt>
                <c:pt idx="52" formatCode="0.0">
                  <c:v>20.062349327490605</c:v>
                </c:pt>
                <c:pt idx="53" formatCode="0.0">
                  <c:v>21.096985888582307</c:v>
                </c:pt>
                <c:pt idx="54" formatCode="0.0">
                  <c:v>22.161128306881153</c:v>
                </c:pt>
                <c:pt idx="55" formatCode="0.0">
                  <c:v>23.255144174985073</c:v>
                </c:pt>
                <c:pt idx="56" formatCode="0.0">
                  <c:v>24.379414747580459</c:v>
                </c:pt>
                <c:pt idx="57" formatCode="0.0">
                  <c:v>25.53433534731349</c:v>
                </c:pt>
                <c:pt idx="58" formatCode="0.0">
                  <c:v>26.720315790500191</c:v>
                </c:pt>
                <c:pt idx="59" formatCode="0.0">
                  <c:v>27.937780833959977</c:v>
                </c:pt>
                <c:pt idx="60" formatCode="0.0">
                  <c:v>29.187170644344164</c:v>
                </c:pt>
                <c:pt idx="61" formatCode="0.0">
                  <c:v>30.468941291423487</c:v>
                </c:pt>
                <c:pt idx="62" formatCode="0.0">
                  <c:v>31.783565266895074</c:v>
                </c:pt>
                <c:pt idx="63" formatCode="0.0">
                  <c:v>33.131532030375304</c:v>
                </c:pt>
                <c:pt idx="64" formatCode="0.0">
                  <c:v>34.513348584353146</c:v>
                </c:pt>
                <c:pt idx="65" formatCode="0.0">
                  <c:v>35.929540079999562</c:v>
                </c:pt>
                <c:pt idx="66" formatCode="0.0">
                  <c:v>37.380650455854024</c:v>
                </c:pt>
                <c:pt idx="67" formatCode="0.0">
                  <c:v>38.867243111546806</c:v>
                </c:pt>
                <c:pt idx="68" formatCode="0.0">
                  <c:v>40.389901618862275</c:v>
                </c:pt>
                <c:pt idx="69" formatCode="0.0">
                  <c:v>41.949230472607944</c:v>
                </c:pt>
                <c:pt idx="70" formatCode="0.0">
                  <c:v>43.545855883925803</c:v>
                </c:pt>
                <c:pt idx="71" formatCode="0.0">
                  <c:v>45.180426618868601</c:v>
                </c:pt>
                <c:pt idx="72" formatCode="0.0">
                  <c:v>46.853614885266822</c:v>
                </c:pt>
                <c:pt idx="73" formatCode="0.0">
                  <c:v>48.566117271131027</c:v>
                </c:pt>
                <c:pt idx="74" formatCode="0.0">
                  <c:v>50.318655738075101</c:v>
                </c:pt>
                <c:pt idx="75" formatCode="0.0">
                  <c:v>52.111978673506307</c:v>
                </c:pt>
                <c:pt idx="76" formatCode="0.0">
                  <c:v>53.946862005613596</c:v>
                </c:pt>
                <c:pt idx="77" formatCode="0.0">
                  <c:v>55.824110385497306</c:v>
                </c:pt>
                <c:pt idx="78" formatCode="0.0">
                  <c:v>57.744558441124624</c:v>
                </c:pt>
                <c:pt idx="79" formatCode="0.0">
                  <c:v>59.709072108169281</c:v>
                </c:pt>
                <c:pt idx="80" formatCode="0.0">
                  <c:v>61.71855004320274</c:v>
                </c:pt>
                <c:pt idx="81" formatCode="0.0">
                  <c:v>63.773925125155721</c:v>
                </c:pt>
                <c:pt idx="82" formatCode="0.0">
                  <c:v>65.876166051461936</c:v>
                </c:pt>
                <c:pt idx="83" formatCode="0.0">
                  <c:v>68.026279035840716</c:v>
                </c:pt>
                <c:pt idx="84" formatCode="0.0">
                  <c:v>70.225309615274313</c:v>
                </c:pt>
                <c:pt idx="85" formatCode="0.0">
                  <c:v>72.474344574395701</c:v>
                </c:pt>
                <c:pt idx="86" formatCode="0.0">
                  <c:v>74.774513996231391</c:v>
                </c:pt>
                <c:pt idx="87" formatCode="0.0">
                  <c:v>77.126993449050318</c:v>
                </c:pt>
                <c:pt idx="88" formatCode="0.0">
                  <c:v>79.533006319958304</c:v>
                </c:pt>
                <c:pt idx="89" formatCode="0.0">
                  <c:v>81.993826306866325</c:v>
                </c:pt>
                <c:pt idx="90" formatCode="0.0">
                  <c:v>84.510780081551871</c:v>
                </c:pt>
                <c:pt idx="91" formatCode="0.0">
                  <c:v>87.085250137749185</c:v>
                </c:pt>
                <c:pt idx="92" formatCode="0.0">
                  <c:v>89.718677839550097</c:v>
                </c:pt>
                <c:pt idx="93" formatCode="0.0">
                  <c:v>92.412566686902991</c:v>
                </c:pt>
                <c:pt idx="94" formatCode="0.0">
                  <c:v>95.168485816665907</c:v>
                </c:pt>
                <c:pt idx="95" formatCode="0.0">
                  <c:v>97.988073759543099</c:v>
                </c:pt>
                <c:pt idx="96" formatCode="0.0">
                  <c:v>100.87304247531715</c:v>
                </c:pt>
                <c:pt idx="97" formatCode="0.0">
                  <c:v>103.82518169112971</c:v>
                </c:pt>
                <c:pt idx="98" formatCode="0.0">
                  <c:v>106.84636357018189</c:v>
                </c:pt>
                <c:pt idx="99" formatCode="0.0">
                  <c:v>109.93854774116878</c:v>
                </c:pt>
                <c:pt idx="100" formatCode="0.0">
                  <c:v>113.10378672207278</c:v>
                </c:pt>
                <c:pt idx="101" formatCode="0.0">
                  <c:v>116.34423177566961</c:v>
                </c:pt>
                <c:pt idx="102" formatCode="0.0">
                  <c:v>119.66213923831296</c:v>
                </c:pt>
                <c:pt idx="103" formatCode="0.0">
                  <c:v>123.05987736832195</c:v>
                </c:pt>
                <c:pt idx="104" formatCode="0.0">
                  <c:v>126.53993376569595</c:v>
                </c:pt>
                <c:pt idx="105" formatCode="0.0">
                  <c:v>130.10492342100193</c:v>
                </c:pt>
                <c:pt idx="106" formatCode="0.0">
                  <c:v>133.75759745825147</c:v>
                </c:pt>
                <c:pt idx="107" formatCode="0.0">
                  <c:v>137.50085264452662</c:v>
                </c:pt>
                <c:pt idx="108" formatCode="0.0">
                  <c:v>141.33774174819263</c:v>
                </c:pt>
                <c:pt idx="109" formatCode="0.0">
                  <c:v>145.27148483792695</c:v>
                </c:pt>
                <c:pt idx="110" formatCode="0.0">
                  <c:v>149.3054816267254</c:v>
                </c:pt>
                <c:pt idx="111" formatCode="0.0">
                  <c:v>153.44332497877031</c:v>
                </c:pt>
                <c:pt idx="112" formatCode="0.0">
                  <c:v>157.68881571287832</c:v>
                </c:pt>
                <c:pt idx="113" formatCode="0.0">
                  <c:v>162.0459788545532</c:v>
                </c:pt>
                <c:pt idx="114" formatCode="0.0">
                  <c:v>166.51908150989757</c:v>
                </c:pt>
                <c:pt idx="115" formatCode="0.0">
                  <c:v>171.1126525593252</c:v>
                </c:pt>
                <c:pt idx="116" formatCode="0.0">
                  <c:v>175.83150439779931</c:v>
                </c:pt>
                <c:pt idx="117" formatCode="0.0">
                  <c:v>180.68075698200235</c:v>
                </c:pt>
                <c:pt idx="118" formatCode="0.0">
                  <c:v>185.66586448434407</c:v>
                </c:pt>
                <c:pt idx="119" formatCode="0.0">
                  <c:v>190.79264490024212</c:v>
                </c:pt>
                <c:pt idx="120" formatCode="0.0">
                  <c:v>196.06731301004106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C-CF4D-BF5C-7894AF10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368"/>
        <c:axId val="1976118895"/>
      </c:scatterChart>
      <c:valAx>
        <c:axId val="492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8895"/>
        <c:crosses val="autoZero"/>
        <c:crossBetween val="midCat"/>
      </c:valAx>
      <c:valAx>
        <c:axId val="19761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new_freslens_redo!$BI$1:$BI$14</c:f>
              <c:strCache>
                <c:ptCount val="1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new_freslens_redo!$BE$15:$BE$135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new_freslens_redo!$BI$15:$BI$135</c:f>
              <c:numCache>
                <c:formatCode>0.00</c:formatCode>
                <c:ptCount val="121"/>
                <c:pt idx="0" formatCode="0.0">
                  <c:v>0</c:v>
                </c:pt>
                <c:pt idx="1">
                  <c:v>7.1580637315930482E-4</c:v>
                </c:pt>
                <c:pt idx="2">
                  <c:v>2.8634236525317603E-3</c:v>
                </c:pt>
                <c:pt idx="3">
                  <c:v>6.4434465641604322E-3</c:v>
                </c:pt>
                <c:pt idx="4">
                  <c:v>1.1456867139000435E-2</c:v>
                </c:pt>
                <c:pt idx="5">
                  <c:v>1.7905075943148711E-2</c:v>
                </c:pt>
                <c:pt idx="6">
                  <c:v>2.5789863797998722E-2</c:v>
                </c:pt>
                <c:pt idx="7">
                  <c:v>3.5113423988207451E-2</c:v>
                </c:pt>
                <c:pt idx="8">
                  <c:v>4.5878354954835901E-2</c:v>
                </c:pt>
                <c:pt idx="9">
                  <c:v>5.8087663470555141E-2</c:v>
                </c:pt>
                <c:pt idx="10">
                  <c:v>7.1744768293410144E-2</c:v>
                </c:pt>
                <c:pt idx="11">
                  <c:v>8.6853504295313855E-2</c:v>
                </c:pt>
                <c:pt idx="12">
                  <c:v>0.10341812706121586</c:v>
                </c:pt>
                <c:pt idx="13">
                  <c:v>0.12144331795476276</c:v>
                </c:pt>
                <c:pt idx="14">
                  <c:v>0.14093418964625098</c:v>
                </c:pt>
                <c:pt idx="15">
                  <c:v>0.16189629209877568</c:v>
                </c:pt>
                <c:pt idx="16">
                  <c:v>0.18433561900870879</c:v>
                </c:pt>
                <c:pt idx="17">
                  <c:v>0.20825861469700302</c:v>
                </c:pt>
                <c:pt idx="18">
                  <c:v>0.23367218144832103</c:v>
                </c:pt>
                <c:pt idx="19">
                  <c:v>0.26058368729563669</c:v>
                </c:pt>
                <c:pt idx="20">
                  <c:v>0.2890009742487506</c:v>
                </c:pt>
                <c:pt idx="21">
                  <c:v>0.31893236696610916</c:v>
                </c:pt>
                <c:pt idx="22">
                  <c:v>0.3503866818704155</c:v>
                </c:pt>
                <c:pt idx="23">
                  <c:v>0.38337323670977613</c:v>
                </c:pt>
                <c:pt idx="24">
                  <c:v>0.41790186056753387</c:v>
                </c:pt>
                <c:pt idx="25">
                  <c:v>0.45398290432550081</c:v>
                </c:pt>
                <c:pt idx="26">
                  <c:v>0.49162725158701948</c:v>
                </c:pt>
                <c:pt idx="27">
                  <c:v>0.53084633006814419</c:v>
                </c:pt>
                <c:pt idx="28">
                  <c:v>0.57165212346724814</c:v>
                </c:pt>
                <c:pt idx="29">
                  <c:v>0.61405718382551921</c:v>
                </c:pt>
                <c:pt idx="30">
                  <c:v>0.65807464439310603</c:v>
                </c:pt>
                <c:pt idx="31">
                  <c:v>0.70371823301811565</c:v>
                </c:pt>
                <c:pt idx="32">
                  <c:v>0.75100228607823705</c:v>
                </c:pt>
                <c:pt idx="33">
                  <c:v>0.79994176297747233</c:v>
                </c:pt>
                <c:pt idx="34">
                  <c:v>0.8505522612332953</c:v>
                </c:pt>
                <c:pt idx="35">
                  <c:v>0.90285003218252302</c:v>
                </c:pt>
                <c:pt idx="36">
                  <c:v>0.95685199733728377</c:v>
                </c:pt>
                <c:pt idx="37">
                  <c:v>1.0125757654256848</c:v>
                </c:pt>
                <c:pt idx="38">
                  <c:v>1.0700396501551417</c:v>
                </c:pt>
                <c:pt idx="39">
                  <c:v>1.1292626887398154</c:v>
                </c:pt>
                <c:pt idx="40">
                  <c:v>1.1902646612372287</c:v>
                </c:pt>
                <c:pt idx="41">
                  <c:v>1.2530661107429051</c:v>
                </c:pt>
                <c:pt idx="42">
                  <c:v>1.3176883644957904</c:v>
                </c:pt>
                <c:pt idx="43">
                  <c:v>1.3841535559513107</c:v>
                </c:pt>
                <c:pt idx="44">
                  <c:v>1.4524846478831721</c:v>
                </c:pt>
                <c:pt idx="45">
                  <c:v>1.5227054565794709</c:v>
                </c:pt>
                <c:pt idx="46">
                  <c:v>1.5948406772033401</c:v>
                </c:pt>
                <c:pt idx="47">
                  <c:v>1.6689159103932605</c:v>
                </c:pt>
                <c:pt idx="48">
                  <c:v>1.7449576901833113</c:v>
                </c:pt>
                <c:pt idx="49">
                  <c:v>1.8229935133290758</c:v>
                </c:pt>
                <c:pt idx="50">
                  <c:v>1.9030518701306709</c:v>
                </c:pt>
                <c:pt idx="51">
                  <c:v>1.9851622768504682</c:v>
                </c:pt>
                <c:pt idx="52">
                  <c:v>2.0693553098295738</c:v>
                </c:pt>
                <c:pt idx="53">
                  <c:v>2.1556626414140605</c:v>
                </c:pt>
                <c:pt idx="54">
                  <c:v>2.2441170778093524</c:v>
                </c:pt>
                <c:pt idx="55">
                  <c:v>2.3347525989891231</c:v>
                </c:pt>
                <c:pt idx="56">
                  <c:v>2.4276044007935966</c:v>
                </c:pt>
                <c:pt idx="57">
                  <c:v>2.5227089393613591</c:v>
                </c:pt>
                <c:pt idx="58">
                  <c:v>2.6201039780487254</c:v>
                </c:pt>
                <c:pt idx="59">
                  <c:v>2.7198286370014562</c:v>
                </c:pt>
                <c:pt idx="60">
                  <c:v>2.8219234455552797</c:v>
                </c:pt>
                <c:pt idx="61">
                  <c:v>2.9264303976543267</c:v>
                </c:pt>
                <c:pt idx="62">
                  <c:v>3.0333930104903426</c:v>
                </c:pt>
                <c:pt idx="63">
                  <c:v>3.1428563865805272</c:v>
                </c:pt>
                <c:pt idx="64">
                  <c:v>3.2548672795181872</c:v>
                </c:pt>
                <c:pt idx="65">
                  <c:v>3.3694741636482251</c:v>
                </c:pt>
                <c:pt idx="66">
                  <c:v>3.4867273079389838</c:v>
                </c:pt>
                <c:pt idx="67">
                  <c:v>3.6066788543432966</c:v>
                </c:pt>
                <c:pt idx="68">
                  <c:v>3.7293829009649824</c:v>
                </c:pt>
                <c:pt idx="69">
                  <c:v>3.854895590372637</c:v>
                </c:pt>
                <c:pt idx="70">
                  <c:v>3.9832752034307286</c:v>
                </c:pt>
                <c:pt idx="71">
                  <c:v>4.1145822590489329</c:v>
                </c:pt>
                <c:pt idx="72">
                  <c:v>4.2488796202846535</c:v>
                </c:pt>
                <c:pt idx="73">
                  <c:v>4.3862326072711619</c:v>
                </c:pt>
                <c:pt idx="74">
                  <c:v>4.5267091174850815</c:v>
                </c:pt>
                <c:pt idx="75">
                  <c:v>4.6703797539125373</c:v>
                </c:pt>
                <c:pt idx="76">
                  <c:v>4.8173179617236599</c:v>
                </c:pt>
                <c:pt idx="77">
                  <c:v>4.9676001741208458</c:v>
                </c:pt>
                <c:pt idx="78">
                  <c:v>5.1213059680878681</c:v>
                </c:pt>
                <c:pt idx="79">
                  <c:v>5.2785182308353411</c:v>
                </c:pt>
                <c:pt idx="80">
                  <c:v>5.4393233378139829</c:v>
                </c:pt>
                <c:pt idx="81">
                  <c:v>5.6038113432515164</c:v>
                </c:pt>
                <c:pt idx="82">
                  <c:v>5.7720761842630148</c:v>
                </c:pt>
                <c:pt idx="83">
                  <c:v>5.9442158996891985</c:v>
                </c:pt>
                <c:pt idx="84">
                  <c:v>6.1203328649340678</c:v>
                </c:pt>
                <c:pt idx="85">
                  <c:v>6.3005340442038893</c:v>
                </c:pt>
                <c:pt idx="86">
                  <c:v>6.4849312616958166</c:v>
                </c:pt>
                <c:pt idx="87">
                  <c:v>6.6736414934483879</c:v>
                </c:pt>
                <c:pt idx="88">
                  <c:v>6.8667871817503157</c:v>
                </c:pt>
                <c:pt idx="89">
                  <c:v>7.0644965742111481</c:v>
                </c:pt>
                <c:pt idx="90">
                  <c:v>7.2669040898308372</c:v>
                </c:pt>
                <c:pt idx="91">
                  <c:v>7.4741507146688084</c:v>
                </c:pt>
                <c:pt idx="92">
                  <c:v>7.6863844300111976</c:v>
                </c:pt>
                <c:pt idx="93">
                  <c:v>7.9037606762727064</c:v>
                </c:pt>
                <c:pt idx="94">
                  <c:v>8.1264428562530124</c:v>
                </c:pt>
                <c:pt idx="95">
                  <c:v>8.3546028818040252</c:v>
                </c:pt>
                <c:pt idx="96">
                  <c:v>8.5884217684617177</c:v>
                </c:pt>
                <c:pt idx="97">
                  <c:v>8.8280902831646966</c:v>
                </c:pt>
                <c:pt idx="98">
                  <c:v>9.0738096508326045</c:v>
                </c:pt>
                <c:pt idx="99">
                  <c:v>9.3257923263246791</c:v>
                </c:pt>
                <c:pt idx="100">
                  <c:v>9.5842628391585656</c:v>
                </c:pt>
                <c:pt idx="101">
                  <c:v>9.8494587193613192</c:v>
                </c:pt>
                <c:pt idx="102">
                  <c:v>10.121631513971611</c:v>
                </c:pt>
                <c:pt idx="103">
                  <c:v>10.401047905042455</c:v>
                </c:pt>
                <c:pt idx="104">
                  <c:v>10.687990941540814</c:v>
                </c:pt>
                <c:pt idx="105">
                  <c:v>10.982761399344797</c:v>
                </c:pt>
                <c:pt idx="106">
                  <c:v>11.285679285650073</c:v>
                </c:pt>
                <c:pt idx="107">
                  <c:v>11.597085506574315</c:v>
                </c:pt>
                <c:pt idx="108">
                  <c:v>11.917343719665279</c:v>
                </c:pt>
                <c:pt idx="109">
                  <c:v>12.246842396463997</c:v>
                </c:pt>
                <c:pt idx="110">
                  <c:v>12.585997124360281</c:v>
                </c:pt>
                <c:pt idx="111">
                  <c:v>12.935253181839988</c:v>
                </c:pt>
                <c:pt idx="112">
                  <c:v>13.295088427032383</c:v>
                </c:pt>
                <c:pt idx="113">
                  <c:v>13.666016546434182</c:v>
                </c:pt>
                <c:pt idx="114">
                  <c:v>14.048590719081197</c:v>
                </c:pt>
                <c:pt idx="115">
                  <c:v>14.443407761596223</c:v>
                </c:pt>
                <c:pt idx="116">
                  <c:v>14.851112831890813</c:v>
                </c:pt>
                <c:pt idx="117">
                  <c:v>15.27240478438554</c:v>
                </c:pt>
                <c:pt idx="118">
                  <c:v>15.708042288140849</c:v>
                </c:pt>
                <c:pt idx="119">
                  <c:v>16.15885084216734</c:v>
                </c:pt>
                <c:pt idx="120">
                  <c:v>16.625730850593968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7-5F4D-B99A-B18D4320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0736"/>
        <c:axId val="659076864"/>
      </c:scatterChart>
      <c:valAx>
        <c:axId val="3055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6864"/>
        <c:crosses val="autoZero"/>
        <c:crossBetween val="midCat"/>
      </c:valAx>
      <c:valAx>
        <c:axId val="659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new_freslens_redo!$BE$15:$BE$135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new_freslens_redo!$BK$15:$BK$135</c:f>
              <c:numCache>
                <c:formatCode>0.000</c:formatCode>
                <c:ptCount val="121"/>
                <c:pt idx="0">
                  <c:v>2</c:v>
                </c:pt>
                <c:pt idx="1">
                  <c:v>1.9992841936268406</c:v>
                </c:pt>
                <c:pt idx="2">
                  <c:v>1.9971365763474682</c:v>
                </c:pt>
                <c:pt idx="3">
                  <c:v>1.9935565534358395</c:v>
                </c:pt>
                <c:pt idx="4">
                  <c:v>1.9885431328609995</c:v>
                </c:pt>
                <c:pt idx="5">
                  <c:v>1.9820949240568513</c:v>
                </c:pt>
                <c:pt idx="6">
                  <c:v>1.9742101362020013</c:v>
                </c:pt>
                <c:pt idx="7">
                  <c:v>1.9648865760117926</c:v>
                </c:pt>
                <c:pt idx="8">
                  <c:v>1.9541216450451642</c:v>
                </c:pt>
                <c:pt idx="9">
                  <c:v>1.9419123365294448</c:v>
                </c:pt>
                <c:pt idx="10">
                  <c:v>1.92825523170659</c:v>
                </c:pt>
                <c:pt idx="11">
                  <c:v>1.9131464957046862</c:v>
                </c:pt>
                <c:pt idx="12">
                  <c:v>1.8965818729387842</c:v>
                </c:pt>
                <c:pt idx="13">
                  <c:v>1.8785566820452373</c:v>
                </c:pt>
                <c:pt idx="14">
                  <c:v>1.859065810353749</c:v>
                </c:pt>
                <c:pt idx="15">
                  <c:v>1.8381037079012243</c:v>
                </c:pt>
                <c:pt idx="16">
                  <c:v>1.8156643809912911</c:v>
                </c:pt>
                <c:pt idx="17">
                  <c:v>1.7917413853029971</c:v>
                </c:pt>
                <c:pt idx="18">
                  <c:v>1.7663278185516789</c:v>
                </c:pt>
                <c:pt idx="19">
                  <c:v>1.7394163127043634</c:v>
                </c:pt>
                <c:pt idx="20">
                  <c:v>1.7109990257512493</c:v>
                </c:pt>
                <c:pt idx="21">
                  <c:v>1.6810676330338907</c:v>
                </c:pt>
                <c:pt idx="22">
                  <c:v>1.6496133181295844</c:v>
                </c:pt>
                <c:pt idx="23">
                  <c:v>1.6166267632902238</c:v>
                </c:pt>
                <c:pt idx="24">
                  <c:v>1.7820981394324662</c:v>
                </c:pt>
                <c:pt idx="25">
                  <c:v>1.7460170956744991</c:v>
                </c:pt>
                <c:pt idx="26">
                  <c:v>1.7083727484129805</c:v>
                </c:pt>
                <c:pt idx="27">
                  <c:v>1.6691536699318557</c:v>
                </c:pt>
                <c:pt idx="28">
                  <c:v>1.6283478765327517</c:v>
                </c:pt>
                <c:pt idx="29">
                  <c:v>1.5859428161744809</c:v>
                </c:pt>
                <c:pt idx="30">
                  <c:v>1.5419253556068939</c:v>
                </c:pt>
                <c:pt idx="31">
                  <c:v>1.4962817669818842</c:v>
                </c:pt>
                <c:pt idx="32">
                  <c:v>1.4489977139217629</c:v>
                </c:pt>
                <c:pt idx="33">
                  <c:v>1.7000582370225277</c:v>
                </c:pt>
                <c:pt idx="34">
                  <c:v>1.6494477387667046</c:v>
                </c:pt>
                <c:pt idx="35">
                  <c:v>1.597149967817477</c:v>
                </c:pt>
                <c:pt idx="36">
                  <c:v>1.5431480026627162</c:v>
                </c:pt>
                <c:pt idx="37">
                  <c:v>1.4874242345743152</c:v>
                </c:pt>
                <c:pt idx="38">
                  <c:v>1.4299603498448583</c:v>
                </c:pt>
                <c:pt idx="39">
                  <c:v>1.3707373112601846</c:v>
                </c:pt>
                <c:pt idx="40">
                  <c:v>1.3097353387627713</c:v>
                </c:pt>
                <c:pt idx="41">
                  <c:v>1.7469338892570949</c:v>
                </c:pt>
                <c:pt idx="42">
                  <c:v>1.6823116355042096</c:v>
                </c:pt>
                <c:pt idx="43">
                  <c:v>1.6158464440486893</c:v>
                </c:pt>
                <c:pt idx="44">
                  <c:v>1.5475153521168279</c:v>
                </c:pt>
                <c:pt idx="45">
                  <c:v>1.4772945434205291</c:v>
                </c:pt>
                <c:pt idx="46">
                  <c:v>1.4051593227966599</c:v>
                </c:pt>
                <c:pt idx="47">
                  <c:v>1.3310840896067395</c:v>
                </c:pt>
                <c:pt idx="48">
                  <c:v>1.2550423098166887</c:v>
                </c:pt>
                <c:pt idx="49">
                  <c:v>1.6770064866709242</c:v>
                </c:pt>
                <c:pt idx="50">
                  <c:v>1.5969481298693291</c:v>
                </c:pt>
                <c:pt idx="51">
                  <c:v>1.5148377231495318</c:v>
                </c:pt>
                <c:pt idx="52">
                  <c:v>1.4306446901704262</c:v>
                </c:pt>
                <c:pt idx="53">
                  <c:v>1.3443373585859395</c:v>
                </c:pt>
                <c:pt idx="54">
                  <c:v>1.2558829221906476</c:v>
                </c:pt>
                <c:pt idx="55">
                  <c:v>1.1652474010108769</c:v>
                </c:pt>
                <c:pt idx="56">
                  <c:v>1.0723955992064034</c:v>
                </c:pt>
                <c:pt idx="57">
                  <c:v>1.6772910606386411</c:v>
                </c:pt>
                <c:pt idx="58">
                  <c:v>1.5798960219512748</c:v>
                </c:pt>
                <c:pt idx="59">
                  <c:v>1.480171362998544</c:v>
                </c:pt>
                <c:pt idx="60">
                  <c:v>1.3780765544447204</c:v>
                </c:pt>
                <c:pt idx="61">
                  <c:v>1.2735696023456735</c:v>
                </c:pt>
                <c:pt idx="62">
                  <c:v>1.1666069895096576</c:v>
                </c:pt>
                <c:pt idx="63">
                  <c:v>1.0571436134194729</c:v>
                </c:pt>
                <c:pt idx="64">
                  <c:v>0.94513272048181296</c:v>
                </c:pt>
                <c:pt idx="65">
                  <c:v>1.6305258363517749</c:v>
                </c:pt>
                <c:pt idx="66">
                  <c:v>1.5132726920610162</c:v>
                </c:pt>
                <c:pt idx="67">
                  <c:v>1.3933211456567034</c:v>
                </c:pt>
                <c:pt idx="68">
                  <c:v>1.2706170990350176</c:v>
                </c:pt>
                <c:pt idx="69">
                  <c:v>1.145104409627363</c:v>
                </c:pt>
                <c:pt idx="70">
                  <c:v>1.0167247965692714</c:v>
                </c:pt>
                <c:pt idx="71">
                  <c:v>0.88541774095106707</c:v>
                </c:pt>
                <c:pt idx="72">
                  <c:v>0.75112037971534651</c:v>
                </c:pt>
                <c:pt idx="73">
                  <c:v>1.6137673927288381</c:v>
                </c:pt>
                <c:pt idx="74">
                  <c:v>1.4732908825149185</c:v>
                </c:pt>
                <c:pt idx="75">
                  <c:v>1.3296202460874627</c:v>
                </c:pt>
                <c:pt idx="76">
                  <c:v>1.1826820382763401</c:v>
                </c:pt>
                <c:pt idx="77">
                  <c:v>1.0323998258791542</c:v>
                </c:pt>
                <c:pt idx="78">
                  <c:v>0.87869403191213191</c:v>
                </c:pt>
                <c:pt idx="79">
                  <c:v>0.72148176916465889</c:v>
                </c:pt>
                <c:pt idx="80">
                  <c:v>0.56067666218601708</c:v>
                </c:pt>
                <c:pt idx="81">
                  <c:v>1.8961886567484836</c:v>
                </c:pt>
                <c:pt idx="82">
                  <c:v>1.7279238157369852</c:v>
                </c:pt>
                <c:pt idx="83">
                  <c:v>1.5557841003108015</c:v>
                </c:pt>
                <c:pt idx="84">
                  <c:v>1.3796671350659322</c:v>
                </c:pt>
                <c:pt idx="85">
                  <c:v>1.1994659557961107</c:v>
                </c:pt>
                <c:pt idx="86">
                  <c:v>1.0150687383041834</c:v>
                </c:pt>
                <c:pt idx="87">
                  <c:v>0.82635850655161214</c:v>
                </c:pt>
                <c:pt idx="88">
                  <c:v>0.63321281824968434</c:v>
                </c:pt>
                <c:pt idx="89">
                  <c:v>1.9355034257888519</c:v>
                </c:pt>
                <c:pt idx="90">
                  <c:v>1.7330959101691628</c:v>
                </c:pt>
                <c:pt idx="91">
                  <c:v>1.5258492853311916</c:v>
                </c:pt>
                <c:pt idx="92">
                  <c:v>1.3136155699888024</c:v>
                </c:pt>
                <c:pt idx="93">
                  <c:v>1.0962393237272936</c:v>
                </c:pt>
                <c:pt idx="94">
                  <c:v>0.87355714374698756</c:v>
                </c:pt>
                <c:pt idx="95">
                  <c:v>0.64539711819597478</c:v>
                </c:pt>
                <c:pt idx="96">
                  <c:v>0.41157823153828232</c:v>
                </c:pt>
                <c:pt idx="97">
                  <c:v>1.6719097168353034</c:v>
                </c:pt>
                <c:pt idx="98">
                  <c:v>1.4261903491673955</c:v>
                </c:pt>
                <c:pt idx="99">
                  <c:v>1.1742076736753209</c:v>
                </c:pt>
                <c:pt idx="100">
                  <c:v>0.91573716084143442</c:v>
                </c:pt>
                <c:pt idx="101">
                  <c:v>1.6505412806386808</c:v>
                </c:pt>
                <c:pt idx="102">
                  <c:v>1.3783684860283891</c:v>
                </c:pt>
                <c:pt idx="103">
                  <c:v>1.0989520949575446</c:v>
                </c:pt>
                <c:pt idx="104">
                  <c:v>0.8120090584591857</c:v>
                </c:pt>
                <c:pt idx="105">
                  <c:v>1.7172386006552021</c:v>
                </c:pt>
                <c:pt idx="106">
                  <c:v>1.4143207143499268</c:v>
                </c:pt>
                <c:pt idx="107">
                  <c:v>1.1029144934256845</c:v>
                </c:pt>
                <c:pt idx="108">
                  <c:v>0.78265628033472012</c:v>
                </c:pt>
                <c:pt idx="109">
                  <c:v>1.7531576035360033</c:v>
                </c:pt>
                <c:pt idx="110">
                  <c:v>1.4140028756397189</c:v>
                </c:pt>
                <c:pt idx="111">
                  <c:v>1.0647468181600122</c:v>
                </c:pt>
                <c:pt idx="112">
                  <c:v>0.70491157296761742</c:v>
                </c:pt>
                <c:pt idx="113">
                  <c:v>1.7339834535658181</c:v>
                </c:pt>
                <c:pt idx="114">
                  <c:v>1.3514092809188032</c:v>
                </c:pt>
                <c:pt idx="115">
                  <c:v>0.95659223840377727</c:v>
                </c:pt>
                <c:pt idx="116">
                  <c:v>0.54888716810918758</c:v>
                </c:pt>
                <c:pt idx="117">
                  <c:v>1.7275952156144605</c:v>
                </c:pt>
                <c:pt idx="118">
                  <c:v>1.2919577118591512</c:v>
                </c:pt>
                <c:pt idx="119">
                  <c:v>0.84114915783266042</c:v>
                </c:pt>
                <c:pt idx="120">
                  <c:v>0.3742691494060324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8B48-97F0-32F3FF16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18864"/>
        <c:axId val="1936365872"/>
      </c:scatterChart>
      <c:valAx>
        <c:axId val="6214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5872"/>
        <c:crosses val="autoZero"/>
        <c:crossBetween val="midCat"/>
      </c:valAx>
      <c:valAx>
        <c:axId val="19363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new_freslens_redo!$BI$1:$BI$14</c:f>
              <c:strCache>
                <c:ptCount val="1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new_freslens_redo!$BE$15:$BE$135</c:f>
              <c:numCache>
                <c:formatCode>0.000</c:formatCode>
                <c:ptCount val="121"/>
                <c:pt idx="0">
                  <c:v>0</c:v>
                </c:pt>
                <c:pt idx="1">
                  <c:v>0.12491666666666668</c:v>
                </c:pt>
                <c:pt idx="2">
                  <c:v>0.24983333333333335</c:v>
                </c:pt>
                <c:pt idx="3">
                  <c:v>0.37475000000000003</c:v>
                </c:pt>
                <c:pt idx="4">
                  <c:v>0.4996666666666667</c:v>
                </c:pt>
                <c:pt idx="5">
                  <c:v>0.62458333333333338</c:v>
                </c:pt>
                <c:pt idx="6">
                  <c:v>0.74950000000000006</c:v>
                </c:pt>
                <c:pt idx="7">
                  <c:v>0.87441666666666673</c:v>
                </c:pt>
                <c:pt idx="8">
                  <c:v>0.99933333333333341</c:v>
                </c:pt>
                <c:pt idx="9">
                  <c:v>1.12425</c:v>
                </c:pt>
                <c:pt idx="10">
                  <c:v>1.2491666666666665</c:v>
                </c:pt>
                <c:pt idx="11">
                  <c:v>1.3740833333333331</c:v>
                </c:pt>
                <c:pt idx="12">
                  <c:v>1.4989999999999997</c:v>
                </c:pt>
                <c:pt idx="13">
                  <c:v>1.6239166666666662</c:v>
                </c:pt>
                <c:pt idx="14">
                  <c:v>1.7488333333333328</c:v>
                </c:pt>
                <c:pt idx="15">
                  <c:v>1.8737499999999994</c:v>
                </c:pt>
                <c:pt idx="16">
                  <c:v>1.9986666666666659</c:v>
                </c:pt>
                <c:pt idx="17">
                  <c:v>2.1235833333333325</c:v>
                </c:pt>
                <c:pt idx="18">
                  <c:v>2.2484999999999991</c:v>
                </c:pt>
                <c:pt idx="19">
                  <c:v>2.3734166666666656</c:v>
                </c:pt>
                <c:pt idx="20">
                  <c:v>2.4983333333333322</c:v>
                </c:pt>
                <c:pt idx="21">
                  <c:v>2.6232499999999987</c:v>
                </c:pt>
                <c:pt idx="22">
                  <c:v>2.7481666666666653</c:v>
                </c:pt>
                <c:pt idx="23">
                  <c:v>2.8730833333333319</c:v>
                </c:pt>
                <c:pt idx="24">
                  <c:v>2.9979999999999984</c:v>
                </c:pt>
                <c:pt idx="25">
                  <c:v>3.122916666666665</c:v>
                </c:pt>
                <c:pt idx="26">
                  <c:v>3.2478333333333316</c:v>
                </c:pt>
                <c:pt idx="27">
                  <c:v>3.3727499999999981</c:v>
                </c:pt>
                <c:pt idx="28">
                  <c:v>3.4976666666666647</c:v>
                </c:pt>
                <c:pt idx="29">
                  <c:v>3.6225833333333313</c:v>
                </c:pt>
                <c:pt idx="30">
                  <c:v>3.7474999999999978</c:v>
                </c:pt>
                <c:pt idx="31">
                  <c:v>3.8724166666666644</c:v>
                </c:pt>
                <c:pt idx="32">
                  <c:v>3.997333333333331</c:v>
                </c:pt>
                <c:pt idx="33">
                  <c:v>4.1222499999999975</c:v>
                </c:pt>
                <c:pt idx="34">
                  <c:v>4.2471666666666641</c:v>
                </c:pt>
                <c:pt idx="35">
                  <c:v>4.3720833333333307</c:v>
                </c:pt>
                <c:pt idx="36">
                  <c:v>4.4969999999999972</c:v>
                </c:pt>
                <c:pt idx="37">
                  <c:v>4.6219166666666638</c:v>
                </c:pt>
                <c:pt idx="38">
                  <c:v>4.7468333333333304</c:v>
                </c:pt>
                <c:pt idx="39">
                  <c:v>4.8717499999999969</c:v>
                </c:pt>
                <c:pt idx="40">
                  <c:v>4.9966666666666635</c:v>
                </c:pt>
                <c:pt idx="41">
                  <c:v>5.12158333333333</c:v>
                </c:pt>
                <c:pt idx="42">
                  <c:v>5.2464999999999966</c:v>
                </c:pt>
                <c:pt idx="43">
                  <c:v>5.3714166666666632</c:v>
                </c:pt>
                <c:pt idx="44">
                  <c:v>5.4963333333333297</c:v>
                </c:pt>
                <c:pt idx="45">
                  <c:v>5.6212499999999963</c:v>
                </c:pt>
                <c:pt idx="46">
                  <c:v>5.7461666666666629</c:v>
                </c:pt>
                <c:pt idx="47">
                  <c:v>5.8710833333333294</c:v>
                </c:pt>
                <c:pt idx="48">
                  <c:v>5.995999999999996</c:v>
                </c:pt>
                <c:pt idx="49">
                  <c:v>6.1209166666666626</c:v>
                </c:pt>
                <c:pt idx="50">
                  <c:v>6.2458333333333291</c:v>
                </c:pt>
                <c:pt idx="51">
                  <c:v>6.3707499999999957</c:v>
                </c:pt>
                <c:pt idx="52">
                  <c:v>6.4956666666666623</c:v>
                </c:pt>
                <c:pt idx="53">
                  <c:v>6.6205833333333288</c:v>
                </c:pt>
                <c:pt idx="54">
                  <c:v>6.7454999999999954</c:v>
                </c:pt>
                <c:pt idx="55">
                  <c:v>6.870416666666662</c:v>
                </c:pt>
                <c:pt idx="56">
                  <c:v>6.9953333333333285</c:v>
                </c:pt>
                <c:pt idx="57">
                  <c:v>7.1202499999999951</c:v>
                </c:pt>
                <c:pt idx="58">
                  <c:v>7.2451666666666616</c:v>
                </c:pt>
                <c:pt idx="59">
                  <c:v>7.3700833333333282</c:v>
                </c:pt>
                <c:pt idx="60">
                  <c:v>7.4949999999999948</c:v>
                </c:pt>
                <c:pt idx="61">
                  <c:v>7.6199166666666613</c:v>
                </c:pt>
                <c:pt idx="62">
                  <c:v>7.7448333333333279</c:v>
                </c:pt>
                <c:pt idx="63">
                  <c:v>7.8697499999999945</c:v>
                </c:pt>
                <c:pt idx="64">
                  <c:v>7.994666666666661</c:v>
                </c:pt>
                <c:pt idx="65">
                  <c:v>8.1195833333333276</c:v>
                </c:pt>
                <c:pt idx="66">
                  <c:v>8.2444999999999951</c:v>
                </c:pt>
                <c:pt idx="67">
                  <c:v>8.3694166666666625</c:v>
                </c:pt>
                <c:pt idx="68">
                  <c:v>8.49433333333333</c:v>
                </c:pt>
                <c:pt idx="69">
                  <c:v>8.6192499999999974</c:v>
                </c:pt>
                <c:pt idx="70">
                  <c:v>8.7441666666666649</c:v>
                </c:pt>
                <c:pt idx="71">
                  <c:v>8.8690833333333323</c:v>
                </c:pt>
                <c:pt idx="72">
                  <c:v>8.9939999999999998</c:v>
                </c:pt>
                <c:pt idx="73">
                  <c:v>9.1189166666666672</c:v>
                </c:pt>
                <c:pt idx="74">
                  <c:v>9.2438333333333347</c:v>
                </c:pt>
                <c:pt idx="75">
                  <c:v>9.3687500000000021</c:v>
                </c:pt>
                <c:pt idx="76">
                  <c:v>9.4936666666666696</c:v>
                </c:pt>
                <c:pt idx="77">
                  <c:v>9.618583333333337</c:v>
                </c:pt>
                <c:pt idx="78">
                  <c:v>9.7435000000000045</c:v>
                </c:pt>
                <c:pt idx="79">
                  <c:v>9.8684166666666719</c:v>
                </c:pt>
                <c:pt idx="80">
                  <c:v>9.9933333333333394</c:v>
                </c:pt>
                <c:pt idx="81">
                  <c:v>10.118250000000007</c:v>
                </c:pt>
                <c:pt idx="82">
                  <c:v>10.243166666666674</c:v>
                </c:pt>
                <c:pt idx="83">
                  <c:v>10.368083333333342</c:v>
                </c:pt>
                <c:pt idx="84">
                  <c:v>10.493000000000009</c:v>
                </c:pt>
                <c:pt idx="85">
                  <c:v>10.617916666666677</c:v>
                </c:pt>
                <c:pt idx="86">
                  <c:v>10.742833333333344</c:v>
                </c:pt>
                <c:pt idx="87">
                  <c:v>10.867750000000012</c:v>
                </c:pt>
                <c:pt idx="88">
                  <c:v>10.992666666666679</c:v>
                </c:pt>
                <c:pt idx="89">
                  <c:v>11.117583333333346</c:v>
                </c:pt>
                <c:pt idx="90">
                  <c:v>11.242500000000014</c:v>
                </c:pt>
                <c:pt idx="91">
                  <c:v>11.367416666666681</c:v>
                </c:pt>
                <c:pt idx="92">
                  <c:v>11.492333333333349</c:v>
                </c:pt>
                <c:pt idx="93">
                  <c:v>11.617250000000016</c:v>
                </c:pt>
                <c:pt idx="94">
                  <c:v>11.742166666666684</c:v>
                </c:pt>
                <c:pt idx="95">
                  <c:v>11.867083333333351</c:v>
                </c:pt>
                <c:pt idx="96">
                  <c:v>11.992000000000019</c:v>
                </c:pt>
                <c:pt idx="97">
                  <c:v>12.116916666666686</c:v>
                </c:pt>
                <c:pt idx="98">
                  <c:v>12.241833333333354</c:v>
                </c:pt>
                <c:pt idx="99">
                  <c:v>12.366750000000021</c:v>
                </c:pt>
                <c:pt idx="100">
                  <c:v>12.491666666666688</c:v>
                </c:pt>
                <c:pt idx="101">
                  <c:v>12.616583333333356</c:v>
                </c:pt>
                <c:pt idx="102">
                  <c:v>12.741500000000023</c:v>
                </c:pt>
                <c:pt idx="103">
                  <c:v>12.866416666666691</c:v>
                </c:pt>
                <c:pt idx="104">
                  <c:v>12.991333333333358</c:v>
                </c:pt>
                <c:pt idx="105">
                  <c:v>13.116250000000026</c:v>
                </c:pt>
                <c:pt idx="106">
                  <c:v>13.241166666666693</c:v>
                </c:pt>
                <c:pt idx="107">
                  <c:v>13.366083333333361</c:v>
                </c:pt>
                <c:pt idx="108">
                  <c:v>13.491000000000028</c:v>
                </c:pt>
                <c:pt idx="109">
                  <c:v>13.615916666666696</c:v>
                </c:pt>
                <c:pt idx="110">
                  <c:v>13.740833333333363</c:v>
                </c:pt>
                <c:pt idx="111">
                  <c:v>13.86575000000003</c:v>
                </c:pt>
                <c:pt idx="112">
                  <c:v>13.990666666666698</c:v>
                </c:pt>
                <c:pt idx="113">
                  <c:v>14.115583333333365</c:v>
                </c:pt>
                <c:pt idx="114">
                  <c:v>14.240500000000033</c:v>
                </c:pt>
                <c:pt idx="115">
                  <c:v>14.3654166666667</c:v>
                </c:pt>
                <c:pt idx="116">
                  <c:v>14.490333333333368</c:v>
                </c:pt>
                <c:pt idx="117">
                  <c:v>14.615250000000035</c:v>
                </c:pt>
                <c:pt idx="118">
                  <c:v>14.740166666666703</c:v>
                </c:pt>
                <c:pt idx="119">
                  <c:v>14.86508333333337</c:v>
                </c:pt>
                <c:pt idx="120">
                  <c:v>14.990000000000038</c:v>
                </c:pt>
              </c:numCache>
            </c:numRef>
          </c:xVal>
          <c:yVal>
            <c:numRef>
              <c:f>new_freslens_redo!$BI$15:$BI$135</c:f>
              <c:numCache>
                <c:formatCode>0.00</c:formatCode>
                <c:ptCount val="121"/>
                <c:pt idx="0" formatCode="0.0">
                  <c:v>0</c:v>
                </c:pt>
                <c:pt idx="1">
                  <c:v>7.1580637315930482E-4</c:v>
                </c:pt>
                <c:pt idx="2">
                  <c:v>2.8634236525317603E-3</c:v>
                </c:pt>
                <c:pt idx="3">
                  <c:v>6.4434465641604322E-3</c:v>
                </c:pt>
                <c:pt idx="4">
                  <c:v>1.1456867139000435E-2</c:v>
                </c:pt>
                <c:pt idx="5">
                  <c:v>1.7905075943148711E-2</c:v>
                </c:pt>
                <c:pt idx="6">
                  <c:v>2.5789863797998722E-2</c:v>
                </c:pt>
                <c:pt idx="7">
                  <c:v>3.5113423988207451E-2</c:v>
                </c:pt>
                <c:pt idx="8">
                  <c:v>4.5878354954835901E-2</c:v>
                </c:pt>
                <c:pt idx="9">
                  <c:v>5.8087663470555141E-2</c:v>
                </c:pt>
                <c:pt idx="10">
                  <c:v>7.1744768293410144E-2</c:v>
                </c:pt>
                <c:pt idx="11">
                  <c:v>8.6853504295313855E-2</c:v>
                </c:pt>
                <c:pt idx="12">
                  <c:v>0.10341812706121586</c:v>
                </c:pt>
                <c:pt idx="13">
                  <c:v>0.12144331795476276</c:v>
                </c:pt>
                <c:pt idx="14">
                  <c:v>0.14093418964625098</c:v>
                </c:pt>
                <c:pt idx="15">
                  <c:v>0.16189629209877568</c:v>
                </c:pt>
                <c:pt idx="16">
                  <c:v>0.18433561900870879</c:v>
                </c:pt>
                <c:pt idx="17">
                  <c:v>0.20825861469700302</c:v>
                </c:pt>
                <c:pt idx="18">
                  <c:v>0.23367218144832103</c:v>
                </c:pt>
                <c:pt idx="19">
                  <c:v>0.26058368729563669</c:v>
                </c:pt>
                <c:pt idx="20">
                  <c:v>0.2890009742487506</c:v>
                </c:pt>
                <c:pt idx="21">
                  <c:v>0.31893236696610916</c:v>
                </c:pt>
                <c:pt idx="22">
                  <c:v>0.3503866818704155</c:v>
                </c:pt>
                <c:pt idx="23">
                  <c:v>0.38337323670977613</c:v>
                </c:pt>
                <c:pt idx="24">
                  <c:v>0.41790186056753387</c:v>
                </c:pt>
                <c:pt idx="25">
                  <c:v>0.45398290432550081</c:v>
                </c:pt>
                <c:pt idx="26">
                  <c:v>0.49162725158701948</c:v>
                </c:pt>
                <c:pt idx="27">
                  <c:v>0.53084633006814419</c:v>
                </c:pt>
                <c:pt idx="28">
                  <c:v>0.57165212346724814</c:v>
                </c:pt>
                <c:pt idx="29">
                  <c:v>0.61405718382551921</c:v>
                </c:pt>
                <c:pt idx="30">
                  <c:v>0.65807464439310603</c:v>
                </c:pt>
                <c:pt idx="31">
                  <c:v>0.70371823301811565</c:v>
                </c:pt>
                <c:pt idx="32">
                  <c:v>0.75100228607823705</c:v>
                </c:pt>
                <c:pt idx="33">
                  <c:v>0.79994176297747233</c:v>
                </c:pt>
                <c:pt idx="34">
                  <c:v>0.8505522612332953</c:v>
                </c:pt>
                <c:pt idx="35">
                  <c:v>0.90285003218252302</c:v>
                </c:pt>
                <c:pt idx="36">
                  <c:v>0.95685199733728377</c:v>
                </c:pt>
                <c:pt idx="37">
                  <c:v>1.0125757654256848</c:v>
                </c:pt>
                <c:pt idx="38">
                  <c:v>1.0700396501551417</c:v>
                </c:pt>
                <c:pt idx="39">
                  <c:v>1.1292626887398154</c:v>
                </c:pt>
                <c:pt idx="40">
                  <c:v>1.1902646612372287</c:v>
                </c:pt>
                <c:pt idx="41">
                  <c:v>1.2530661107429051</c:v>
                </c:pt>
                <c:pt idx="42">
                  <c:v>1.3176883644957904</c:v>
                </c:pt>
                <c:pt idx="43">
                  <c:v>1.3841535559513107</c:v>
                </c:pt>
                <c:pt idx="44">
                  <c:v>1.4524846478831721</c:v>
                </c:pt>
                <c:pt idx="45">
                  <c:v>1.5227054565794709</c:v>
                </c:pt>
                <c:pt idx="46">
                  <c:v>1.5948406772033401</c:v>
                </c:pt>
                <c:pt idx="47">
                  <c:v>1.6689159103932605</c:v>
                </c:pt>
                <c:pt idx="48">
                  <c:v>1.7449576901833113</c:v>
                </c:pt>
                <c:pt idx="49">
                  <c:v>1.8229935133290758</c:v>
                </c:pt>
                <c:pt idx="50">
                  <c:v>1.9030518701306709</c:v>
                </c:pt>
                <c:pt idx="51">
                  <c:v>1.9851622768504682</c:v>
                </c:pt>
                <c:pt idx="52">
                  <c:v>2.0693553098295738</c:v>
                </c:pt>
                <c:pt idx="53">
                  <c:v>2.1556626414140605</c:v>
                </c:pt>
                <c:pt idx="54">
                  <c:v>2.2441170778093524</c:v>
                </c:pt>
                <c:pt idx="55">
                  <c:v>2.3347525989891231</c:v>
                </c:pt>
                <c:pt idx="56">
                  <c:v>2.4276044007935966</c:v>
                </c:pt>
                <c:pt idx="57">
                  <c:v>2.5227089393613591</c:v>
                </c:pt>
                <c:pt idx="58">
                  <c:v>2.6201039780487254</c:v>
                </c:pt>
                <c:pt idx="59">
                  <c:v>2.7198286370014562</c:v>
                </c:pt>
                <c:pt idx="60">
                  <c:v>2.8219234455552797</c:v>
                </c:pt>
                <c:pt idx="61">
                  <c:v>2.9264303976543267</c:v>
                </c:pt>
                <c:pt idx="62">
                  <c:v>3.0333930104903426</c:v>
                </c:pt>
                <c:pt idx="63">
                  <c:v>3.1428563865805272</c:v>
                </c:pt>
                <c:pt idx="64">
                  <c:v>3.2548672795181872</c:v>
                </c:pt>
                <c:pt idx="65">
                  <c:v>3.3694741636482251</c:v>
                </c:pt>
                <c:pt idx="66">
                  <c:v>3.4867273079389838</c:v>
                </c:pt>
                <c:pt idx="67">
                  <c:v>3.6066788543432966</c:v>
                </c:pt>
                <c:pt idx="68">
                  <c:v>3.7293829009649824</c:v>
                </c:pt>
                <c:pt idx="69">
                  <c:v>3.854895590372637</c:v>
                </c:pt>
                <c:pt idx="70">
                  <c:v>3.9832752034307286</c:v>
                </c:pt>
                <c:pt idx="71">
                  <c:v>4.1145822590489329</c:v>
                </c:pt>
                <c:pt idx="72">
                  <c:v>4.2488796202846535</c:v>
                </c:pt>
                <c:pt idx="73">
                  <c:v>4.3862326072711619</c:v>
                </c:pt>
                <c:pt idx="74">
                  <c:v>4.5267091174850815</c:v>
                </c:pt>
                <c:pt idx="75">
                  <c:v>4.6703797539125373</c:v>
                </c:pt>
                <c:pt idx="76">
                  <c:v>4.8173179617236599</c:v>
                </c:pt>
                <c:pt idx="77">
                  <c:v>4.9676001741208458</c:v>
                </c:pt>
                <c:pt idx="78">
                  <c:v>5.1213059680878681</c:v>
                </c:pt>
                <c:pt idx="79">
                  <c:v>5.2785182308353411</c:v>
                </c:pt>
                <c:pt idx="80">
                  <c:v>5.4393233378139829</c:v>
                </c:pt>
                <c:pt idx="81">
                  <c:v>5.6038113432515164</c:v>
                </c:pt>
                <c:pt idx="82">
                  <c:v>5.7720761842630148</c:v>
                </c:pt>
                <c:pt idx="83">
                  <c:v>5.9442158996891985</c:v>
                </c:pt>
                <c:pt idx="84">
                  <c:v>6.1203328649340678</c:v>
                </c:pt>
                <c:pt idx="85">
                  <c:v>6.3005340442038893</c:v>
                </c:pt>
                <c:pt idx="86">
                  <c:v>6.4849312616958166</c:v>
                </c:pt>
                <c:pt idx="87">
                  <c:v>6.6736414934483879</c:v>
                </c:pt>
                <c:pt idx="88">
                  <c:v>6.8667871817503157</c:v>
                </c:pt>
                <c:pt idx="89">
                  <c:v>7.0644965742111481</c:v>
                </c:pt>
                <c:pt idx="90">
                  <c:v>7.2669040898308372</c:v>
                </c:pt>
                <c:pt idx="91">
                  <c:v>7.4741507146688084</c:v>
                </c:pt>
                <c:pt idx="92">
                  <c:v>7.6863844300111976</c:v>
                </c:pt>
                <c:pt idx="93">
                  <c:v>7.9037606762727064</c:v>
                </c:pt>
                <c:pt idx="94">
                  <c:v>8.1264428562530124</c:v>
                </c:pt>
                <c:pt idx="95">
                  <c:v>8.3546028818040252</c:v>
                </c:pt>
                <c:pt idx="96">
                  <c:v>8.5884217684617177</c:v>
                </c:pt>
                <c:pt idx="97">
                  <c:v>8.8280902831646966</c:v>
                </c:pt>
                <c:pt idx="98">
                  <c:v>9.0738096508326045</c:v>
                </c:pt>
                <c:pt idx="99">
                  <c:v>9.3257923263246791</c:v>
                </c:pt>
                <c:pt idx="100">
                  <c:v>9.5842628391585656</c:v>
                </c:pt>
                <c:pt idx="101">
                  <c:v>9.8494587193613192</c:v>
                </c:pt>
                <c:pt idx="102">
                  <c:v>10.121631513971611</c:v>
                </c:pt>
                <c:pt idx="103">
                  <c:v>10.401047905042455</c:v>
                </c:pt>
                <c:pt idx="104">
                  <c:v>10.687990941540814</c:v>
                </c:pt>
                <c:pt idx="105">
                  <c:v>10.982761399344797</c:v>
                </c:pt>
                <c:pt idx="106">
                  <c:v>11.285679285650073</c:v>
                </c:pt>
                <c:pt idx="107">
                  <c:v>11.597085506574315</c:v>
                </c:pt>
                <c:pt idx="108">
                  <c:v>11.917343719665279</c:v>
                </c:pt>
                <c:pt idx="109">
                  <c:v>12.246842396463997</c:v>
                </c:pt>
                <c:pt idx="110">
                  <c:v>12.585997124360281</c:v>
                </c:pt>
                <c:pt idx="111">
                  <c:v>12.935253181839988</c:v>
                </c:pt>
                <c:pt idx="112">
                  <c:v>13.295088427032383</c:v>
                </c:pt>
                <c:pt idx="113">
                  <c:v>13.666016546434182</c:v>
                </c:pt>
                <c:pt idx="114">
                  <c:v>14.048590719081197</c:v>
                </c:pt>
                <c:pt idx="115">
                  <c:v>14.443407761596223</c:v>
                </c:pt>
                <c:pt idx="116">
                  <c:v>14.851112831890813</c:v>
                </c:pt>
                <c:pt idx="117">
                  <c:v>15.27240478438554</c:v>
                </c:pt>
                <c:pt idx="118">
                  <c:v>15.708042288140849</c:v>
                </c:pt>
                <c:pt idx="119">
                  <c:v>16.15885084216734</c:v>
                </c:pt>
                <c:pt idx="120">
                  <c:v>16.625730850593968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A-A049-A24E-88CDD169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70736"/>
        <c:axId val="659076864"/>
      </c:scatterChart>
      <c:valAx>
        <c:axId val="3055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76864"/>
        <c:crosses val="autoZero"/>
        <c:crossBetween val="midCat"/>
      </c:valAx>
      <c:valAx>
        <c:axId val="659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new_freslens_redo!$BR$15:$BR$180</c:f>
              <c:numCache>
                <c:formatCode>0.00E+00</c:formatCode>
                <c:ptCount val="166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  <c:pt idx="121">
                  <c:v>3.7787291666666762</c:v>
                </c:pt>
                <c:pt idx="122">
                  <c:v>3.8099583333333435</c:v>
                </c:pt>
                <c:pt idx="123">
                  <c:v>3.8411875000000104</c:v>
                </c:pt>
                <c:pt idx="124">
                  <c:v>3.8724166666666768</c:v>
                </c:pt>
                <c:pt idx="125">
                  <c:v>3.9036458333333446</c:v>
                </c:pt>
                <c:pt idx="126">
                  <c:v>3.9348750000000114</c:v>
                </c:pt>
                <c:pt idx="127">
                  <c:v>3.966104166666677</c:v>
                </c:pt>
                <c:pt idx="128">
                  <c:v>3.9973333333333443</c:v>
                </c:pt>
                <c:pt idx="129">
                  <c:v>4.0285625000000103</c:v>
                </c:pt>
                <c:pt idx="130">
                  <c:v>4.059791666666678</c:v>
                </c:pt>
                <c:pt idx="131">
                  <c:v>4.091020833333344</c:v>
                </c:pt>
                <c:pt idx="132">
                  <c:v>4.1222500000000117</c:v>
                </c:pt>
                <c:pt idx="133">
                  <c:v>4.1534791666666786</c:v>
                </c:pt>
                <c:pt idx="134">
                  <c:v>4.1847083333333455</c:v>
                </c:pt>
                <c:pt idx="135">
                  <c:v>4.2159375000000123</c:v>
                </c:pt>
                <c:pt idx="136">
                  <c:v>4.2471666666666792</c:v>
                </c:pt>
                <c:pt idx="137">
                  <c:v>4.2783958333333461</c:v>
                </c:pt>
                <c:pt idx="138">
                  <c:v>4.309625000000012</c:v>
                </c:pt>
                <c:pt idx="139">
                  <c:v>4.3408541666666789</c:v>
                </c:pt>
                <c:pt idx="140">
                  <c:v>4.3720833333333466</c:v>
                </c:pt>
                <c:pt idx="141">
                  <c:v>4.4033125000000144</c:v>
                </c:pt>
                <c:pt idx="142">
                  <c:v>4.4345416666666795</c:v>
                </c:pt>
                <c:pt idx="143">
                  <c:v>4.4657708333333472</c:v>
                </c:pt>
                <c:pt idx="144">
                  <c:v>4.497000000000015</c:v>
                </c:pt>
                <c:pt idx="145">
                  <c:v>4.528229166666681</c:v>
                </c:pt>
                <c:pt idx="146">
                  <c:v>4.5594583333333478</c:v>
                </c:pt>
                <c:pt idx="147">
                  <c:v>4.5906875000000156</c:v>
                </c:pt>
                <c:pt idx="148">
                  <c:v>4.6219166666666816</c:v>
                </c:pt>
                <c:pt idx="149">
                  <c:v>4.6531458333333493</c:v>
                </c:pt>
                <c:pt idx="150">
                  <c:v>4.6843750000000162</c:v>
                </c:pt>
                <c:pt idx="151">
                  <c:v>4.7156041666666821</c:v>
                </c:pt>
                <c:pt idx="152">
                  <c:v>4.746833333333349</c:v>
                </c:pt>
                <c:pt idx="153">
                  <c:v>4.7780625000000168</c:v>
                </c:pt>
                <c:pt idx="154">
                  <c:v>4.8092916666666827</c:v>
                </c:pt>
                <c:pt idx="155">
                  <c:v>4.8405208333333487</c:v>
                </c:pt>
                <c:pt idx="156">
                  <c:v>4.8717500000000165</c:v>
                </c:pt>
                <c:pt idx="157">
                  <c:v>4.9029791666666833</c:v>
                </c:pt>
                <c:pt idx="158">
                  <c:v>4.9342083333333511</c:v>
                </c:pt>
                <c:pt idx="159">
                  <c:v>4.9654375000000162</c:v>
                </c:pt>
                <c:pt idx="160">
                  <c:v>4.9966666666666839</c:v>
                </c:pt>
                <c:pt idx="161">
                  <c:v>5.0278958333333508</c:v>
                </c:pt>
                <c:pt idx="162">
                  <c:v>5.0591250000000167</c:v>
                </c:pt>
                <c:pt idx="163">
                  <c:v>5.0903541666666845</c:v>
                </c:pt>
                <c:pt idx="164">
                  <c:v>5.1215833333333514</c:v>
                </c:pt>
                <c:pt idx="165">
                  <c:v>5.1528125000000173</c:v>
                </c:pt>
              </c:numCache>
            </c:numRef>
          </c:xVal>
          <c:yVal>
            <c:numRef>
              <c:f>new_freslens_redo!$CF$16:$CF$180</c:f>
              <c:numCache>
                <c:formatCode>0.00</c:formatCode>
                <c:ptCount val="165"/>
                <c:pt idx="0">
                  <c:v>-7.8020381081145388E-5</c:v>
                </c:pt>
                <c:pt idx="1">
                  <c:v>-3.1208152439779219E-4</c:v>
                </c:pt>
                <c:pt idx="2">
                  <c:v>-7.0218343016820379E-4</c:v>
                </c:pt>
                <c:pt idx="3">
                  <c:v>-1.2483260987573379E-3</c:v>
                </c:pt>
                <c:pt idx="4">
                  <c:v>-1.9505095306751102E-3</c:v>
                </c:pt>
                <c:pt idx="5">
                  <c:v>-2.8087337265769747E-3</c:v>
                </c:pt>
                <c:pt idx="6">
                  <c:v>-3.8229986872636342E-3</c:v>
                </c:pt>
                <c:pt idx="7">
                  <c:v>-4.9933044136794228E-3</c:v>
                </c:pt>
                <c:pt idx="8">
                  <c:v>-6.3196509069135022E-3</c:v>
                </c:pt>
                <c:pt idx="9">
                  <c:v>-7.8020381681990405E-3</c:v>
                </c:pt>
                <c:pt idx="10">
                  <c:v>-9.4404661989116751E-3</c:v>
                </c:pt>
                <c:pt idx="11">
                  <c:v>-1.1234935000568491E-2</c:v>
                </c:pt>
                <c:pt idx="12">
                  <c:v>-1.3185444574829919E-2</c:v>
                </c:pt>
                <c:pt idx="13">
                  <c:v>-1.5291994923494791E-2</c:v>
                </c:pt>
                <c:pt idx="14">
                  <c:v>-1.7554586048504066E-2</c:v>
                </c:pt>
                <c:pt idx="15">
                  <c:v>-1.9973217951936521E-2</c:v>
                </c:pt>
                <c:pt idx="16">
                  <c:v>-2.2547890636007959E-2</c:v>
                </c:pt>
                <c:pt idx="17">
                  <c:v>-2.5278604103073154E-2</c:v>
                </c:pt>
                <c:pt idx="18">
                  <c:v>-2.816535835561991E-2</c:v>
                </c:pt>
                <c:pt idx="19">
                  <c:v>-3.1208153396272347E-2</c:v>
                </c:pt>
                <c:pt idx="20">
                  <c:v>-3.4406989227786677E-2</c:v>
                </c:pt>
                <c:pt idx="21">
                  <c:v>-3.7761865853051753E-2</c:v>
                </c:pt>
                <c:pt idx="22">
                  <c:v>-4.1272783275085642E-2</c:v>
                </c:pt>
                <c:pt idx="23">
                  <c:v>-4.4939741497037264E-2</c:v>
                </c:pt>
                <c:pt idx="24">
                  <c:v>-4.8762740522181894E-2</c:v>
                </c:pt>
                <c:pt idx="25">
                  <c:v>-5.2741780353919507E-2</c:v>
                </c:pt>
                <c:pt idx="26">
                  <c:v>-5.6876860995777268E-2</c:v>
                </c:pt>
                <c:pt idx="27">
                  <c:v>-6.1167982451402383E-2</c:v>
                </c:pt>
                <c:pt idx="28">
                  <c:v>-6.5615144724564312E-2</c:v>
                </c:pt>
                <c:pt idx="29">
                  <c:v>-7.0218347819151858E-2</c:v>
                </c:pt>
                <c:pt idx="30">
                  <c:v>-7.4977591739169527E-2</c:v>
                </c:pt>
                <c:pt idx="31">
                  <c:v>-7.9892876488740508E-2</c:v>
                </c:pt>
                <c:pt idx="32">
                  <c:v>-8.4964202072098954E-2</c:v>
                </c:pt>
                <c:pt idx="33">
                  <c:v>-9.0191568493591334E-2</c:v>
                </c:pt>
                <c:pt idx="34">
                  <c:v>-9.5574975757674013E-2</c:v>
                </c:pt>
                <c:pt idx="35">
                  <c:v>-0.10111442386891246</c:v>
                </c:pt>
                <c:pt idx="36">
                  <c:v>-0.1068099128319753</c:v>
                </c:pt>
                <c:pt idx="37">
                  <c:v>-0.11266144265163745</c:v>
                </c:pt>
                <c:pt idx="38">
                  <c:v>-0.11866901333277309</c:v>
                </c:pt>
                <c:pt idx="39">
                  <c:v>-0.1248326248803571</c:v>
                </c:pt>
                <c:pt idx="40">
                  <c:v>-0.131152277299461</c:v>
                </c:pt>
                <c:pt idx="41">
                  <c:v>-0.13762797059525217</c:v>
                </c:pt>
                <c:pt idx="42">
                  <c:v>-0.14425970477299049</c:v>
                </c:pt>
                <c:pt idx="43">
                  <c:v>-0.15104747983802533</c:v>
                </c:pt>
                <c:pt idx="44">
                  <c:v>-0.15799129579579538</c:v>
                </c:pt>
                <c:pt idx="45">
                  <c:v>-0.16509115265182611</c:v>
                </c:pt>
                <c:pt idx="46">
                  <c:v>-0.17234705041172527</c:v>
                </c:pt>
                <c:pt idx="47">
                  <c:v>-0.17975898908118251</c:v>
                </c:pt>
                <c:pt idx="48">
                  <c:v>-0.18732696866596762</c:v>
                </c:pt>
                <c:pt idx="49">
                  <c:v>-0.19505098917192423</c:v>
                </c:pt>
                <c:pt idx="50">
                  <c:v>-0.20293105060497499</c:v>
                </c:pt>
                <c:pt idx="51">
                  <c:v>-0.21096715297111074</c:v>
                </c:pt>
                <c:pt idx="52">
                  <c:v>-0.21915929627639363</c:v>
                </c:pt>
                <c:pt idx="53">
                  <c:v>-0.2275074805269521</c:v>
                </c:pt>
                <c:pt idx="54">
                  <c:v>-0.23601170572898156</c:v>
                </c:pt>
                <c:pt idx="55">
                  <c:v>-0.24467197188873879</c:v>
                </c:pt>
                <c:pt idx="56">
                  <c:v>-0.2534882790125399</c:v>
                </c:pt>
                <c:pt idx="57">
                  <c:v>-0.26246062710676055</c:v>
                </c:pt>
                <c:pt idx="58">
                  <c:v>-0.27158901617783182</c:v>
                </c:pt>
                <c:pt idx="59">
                  <c:v>-0.28087344623223642</c:v>
                </c:pt>
                <c:pt idx="60">
                  <c:v>-0.29031391727650907</c:v>
                </c:pt>
                <c:pt idx="61">
                  <c:v>-0.29991042931723294</c:v>
                </c:pt>
                <c:pt idx="62">
                  <c:v>-0.30966298236103712</c:v>
                </c:pt>
                <c:pt idx="63">
                  <c:v>-0.31957157641459505</c:v>
                </c:pt>
                <c:pt idx="64">
                  <c:v>-0.32963621148462013</c:v>
                </c:pt>
                <c:pt idx="65">
                  <c:v>-0.33985688757786708</c:v>
                </c:pt>
                <c:pt idx="66">
                  <c:v>-0.35023360470112513</c:v>
                </c:pt>
                <c:pt idx="67">
                  <c:v>-0.36076636286122105</c:v>
                </c:pt>
                <c:pt idx="68">
                  <c:v>-0.37145516206501317</c:v>
                </c:pt>
                <c:pt idx="69">
                  <c:v>-0.38230000231938743</c:v>
                </c:pt>
                <c:pt idx="70">
                  <c:v>-0.39330088363126087</c:v>
                </c:pt>
                <c:pt idx="71">
                  <c:v>-0.40445780600757542</c:v>
                </c:pt>
                <c:pt idx="72">
                  <c:v>-0.41577076945529662</c:v>
                </c:pt>
                <c:pt idx="73">
                  <c:v>-0.42723977398141161</c:v>
                </c:pt>
                <c:pt idx="74">
                  <c:v>-0.43886481959292711</c:v>
                </c:pt>
                <c:pt idx="75">
                  <c:v>-0.45064590629686641</c:v>
                </c:pt>
                <c:pt idx="76">
                  <c:v>-0.46258303410026852</c:v>
                </c:pt>
                <c:pt idx="77">
                  <c:v>-0.47467620301018698</c:v>
                </c:pt>
                <c:pt idx="78">
                  <c:v>-0.48692541303368375</c:v>
                </c:pt>
                <c:pt idx="79">
                  <c:v>-0.49933066417783273</c:v>
                </c:pt>
                <c:pt idx="80">
                  <c:v>-0.51189195644971386</c:v>
                </c:pt>
                <c:pt idx="81">
                  <c:v>-0.52460928985641286</c:v>
                </c:pt>
                <c:pt idx="82">
                  <c:v>-0.53748266440501824</c:v>
                </c:pt>
                <c:pt idx="83">
                  <c:v>-0.55051208010262231</c:v>
                </c:pt>
                <c:pt idx="84">
                  <c:v>-0.56369753695631408</c:v>
                </c:pt>
                <c:pt idx="85">
                  <c:v>-0.57703903497318232</c:v>
                </c:pt>
                <c:pt idx="86">
                  <c:v>-0.59053657416031169</c:v>
                </c:pt>
                <c:pt idx="87">
                  <c:v>-0.60419015452478309</c:v>
                </c:pt>
                <c:pt idx="88">
                  <c:v>-0.61799977607366685</c:v>
                </c:pt>
                <c:pt idx="89">
                  <c:v>-0.63196543881402667</c:v>
                </c:pt>
                <c:pt idx="90">
                  <c:v>-0.64608714275291701</c:v>
                </c:pt>
                <c:pt idx="91">
                  <c:v>-0.66036488789737668</c:v>
                </c:pt>
                <c:pt idx="92">
                  <c:v>-0.67479867425443507</c:v>
                </c:pt>
                <c:pt idx="93">
                  <c:v>-0.68938850183110312</c:v>
                </c:pt>
                <c:pt idx="94">
                  <c:v>-0.70413437063437623</c:v>
                </c:pt>
                <c:pt idx="95">
                  <c:v>-0.71903628067123249</c:v>
                </c:pt>
                <c:pt idx="96">
                  <c:v>-0.73409423194862922</c:v>
                </c:pt>
                <c:pt idx="97">
                  <c:v>-0.74930822447350509</c:v>
                </c:pt>
                <c:pt idx="98">
                  <c:v>-0.76467825825277236</c:v>
                </c:pt>
                <c:pt idx="99">
                  <c:v>-0.78020433329332561</c:v>
                </c:pt>
                <c:pt idx="100">
                  <c:v>-0.79588644960202926</c:v>
                </c:pt>
                <c:pt idx="101">
                  <c:v>-0.81172460718572359</c:v>
                </c:pt>
                <c:pt idx="102">
                  <c:v>-0.82771880605122428</c:v>
                </c:pt>
                <c:pt idx="103">
                  <c:v>-0.84386904620531311</c:v>
                </c:pt>
                <c:pt idx="104">
                  <c:v>-0.86017532765474758</c:v>
                </c:pt>
                <c:pt idx="105">
                  <c:v>-0.87663765040625119</c:v>
                </c:pt>
                <c:pt idx="106">
                  <c:v>-0.89325601446651659</c:v>
                </c:pt>
                <c:pt idx="107">
                  <c:v>-0.91003041984220456</c:v>
                </c:pt>
                <c:pt idx="108">
                  <c:v>-0.92696086653993981</c:v>
                </c:pt>
                <c:pt idx="109">
                  <c:v>-0.9440473545663165</c:v>
                </c:pt>
                <c:pt idx="110">
                  <c:v>-0.96128988392788839</c:v>
                </c:pt>
                <c:pt idx="111">
                  <c:v>-0.97868845463117382</c:v>
                </c:pt>
                <c:pt idx="112">
                  <c:v>-0.99624306668265572</c:v>
                </c:pt>
                <c:pt idx="113">
                  <c:v>-1.0139537200887785</c:v>
                </c:pt>
                <c:pt idx="114">
                  <c:v>-1.0318204148559431</c:v>
                </c:pt>
                <c:pt idx="115">
                  <c:v>-1.0498431509905173</c:v>
                </c:pt>
                <c:pt idx="116">
                  <c:v>-1.0680219284988217</c:v>
                </c:pt>
                <c:pt idx="117">
                  <c:v>-1.0863567473871412</c:v>
                </c:pt>
                <c:pt idx="118">
                  <c:v>-1.1048476076617155</c:v>
                </c:pt>
                <c:pt idx="119">
                  <c:v>-1.1234945093287416</c:v>
                </c:pt>
                <c:pt idx="120">
                  <c:v>-1.1422974523943743</c:v>
                </c:pt>
                <c:pt idx="121">
                  <c:v>-1.1612564368647227</c:v>
                </c:pt>
                <c:pt idx="122">
                  <c:v>-1.1803714627458548</c:v>
                </c:pt>
                <c:pt idx="123">
                  <c:v>-1.1996425300437905</c:v>
                </c:pt>
                <c:pt idx="124">
                  <c:v>-1.2190696387645066</c:v>
                </c:pt>
                <c:pt idx="125">
                  <c:v>-1.2386527889139305</c:v>
                </c:pt>
                <c:pt idx="126">
                  <c:v>-1.2583919804979451</c:v>
                </c:pt>
                <c:pt idx="127">
                  <c:v>-1.2782872135223886</c:v>
                </c:pt>
                <c:pt idx="128">
                  <c:v>-1.298338487993048</c:v>
                </c:pt>
                <c:pt idx="129">
                  <c:v>-1.3185458039156686</c:v>
                </c:pt>
                <c:pt idx="130">
                  <c:v>-1.3389091612959383</c:v>
                </c:pt>
                <c:pt idx="131">
                  <c:v>-1.3594285601395062</c:v>
                </c:pt>
                <c:pt idx="132">
                  <c:v>-1.3801040004519676</c:v>
                </c:pt>
                <c:pt idx="133">
                  <c:v>-1.4009354822388673</c:v>
                </c:pt>
                <c:pt idx="134">
                  <c:v>-1.4219230055057079</c:v>
                </c:pt>
                <c:pt idx="135">
                  <c:v>-1.4430665702579366</c:v>
                </c:pt>
                <c:pt idx="136">
                  <c:v>-1.4643661765009541</c:v>
                </c:pt>
                <c:pt idx="137">
                  <c:v>-1.4858218242401067</c:v>
                </c:pt>
                <c:pt idx="138">
                  <c:v>-1.5074335134806969</c:v>
                </c:pt>
                <c:pt idx="139">
                  <c:v>-1.5292012442279763</c:v>
                </c:pt>
                <c:pt idx="140">
                  <c:v>-1.5511250164871411</c:v>
                </c:pt>
                <c:pt idx="141">
                  <c:v>-1.5732048302633399</c:v>
                </c:pt>
                <c:pt idx="142">
                  <c:v>-1.5954406855616763</c:v>
                </c:pt>
                <c:pt idx="143">
                  <c:v>-1.6178325823871944</c:v>
                </c:pt>
                <c:pt idx="144">
                  <c:v>-1.6403805207448925</c:v>
                </c:pt>
                <c:pt idx="145">
                  <c:v>-1.6630845006397179</c:v>
                </c:pt>
                <c:pt idx="146">
                  <c:v>-1.6859445220765696</c:v>
                </c:pt>
                <c:pt idx="147">
                  <c:v>-1.7089605850602907</c:v>
                </c:pt>
                <c:pt idx="148">
                  <c:v>-1.7321326895956806</c:v>
                </c:pt>
                <c:pt idx="149">
                  <c:v>-1.7554608356874806</c:v>
                </c:pt>
                <c:pt idx="150">
                  <c:v>-1.7789450233403854</c:v>
                </c:pt>
                <c:pt idx="151">
                  <c:v>-1.8025852525590447</c:v>
                </c:pt>
                <c:pt idx="152">
                  <c:v>-1.8263815233480456</c:v>
                </c:pt>
                <c:pt idx="153">
                  <c:v>-1.8503338357119357</c:v>
                </c:pt>
                <c:pt idx="154">
                  <c:v>-1.874442189655207</c:v>
                </c:pt>
                <c:pt idx="155">
                  <c:v>-1.8987065851823057</c:v>
                </c:pt>
                <c:pt idx="156">
                  <c:v>-1.9231270222976227</c:v>
                </c:pt>
                <c:pt idx="157">
                  <c:v>-1.9477035010055035</c:v>
                </c:pt>
                <c:pt idx="158">
                  <c:v>-1.9724360213102399</c:v>
                </c:pt>
                <c:pt idx="159">
                  <c:v>-1.9973245832160815</c:v>
                </c:pt>
                <c:pt idx="160">
                  <c:v>-2.0223691867272211</c:v>
                </c:pt>
                <c:pt idx="161">
                  <c:v>-2.0475698318478064</c:v>
                </c:pt>
                <c:pt idx="162">
                  <c:v>-2.0729265185819346</c:v>
                </c:pt>
                <c:pt idx="163">
                  <c:v>-2.0984392469336557</c:v>
                </c:pt>
                <c:pt idx="164">
                  <c:v>-2.1241080169069697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9-2542-8B5C-EC0FC2D6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13152"/>
        <c:axId val="1917026991"/>
      </c:scatterChart>
      <c:valAx>
        <c:axId val="1782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26991"/>
        <c:crosses val="autoZero"/>
        <c:crossBetween val="midCat"/>
      </c:valAx>
      <c:valAx>
        <c:axId val="1917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new_freslens_redo!$BR$15:$BR$135</c:f>
              <c:numCache>
                <c:formatCode>0.00E+00</c:formatCode>
                <c:ptCount val="121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</c:numCache>
            </c:numRef>
          </c:xVal>
          <c:yVal>
            <c:numRef>
              <c:f>new_freslens_redo!$CF$16:$CF$135</c:f>
              <c:numCache>
                <c:formatCode>0.00</c:formatCode>
                <c:ptCount val="120"/>
                <c:pt idx="0">
                  <c:v>-7.8020381081145388E-5</c:v>
                </c:pt>
                <c:pt idx="1">
                  <c:v>-3.1208152439779219E-4</c:v>
                </c:pt>
                <c:pt idx="2">
                  <c:v>-7.0218343016820379E-4</c:v>
                </c:pt>
                <c:pt idx="3">
                  <c:v>-1.2483260987573379E-3</c:v>
                </c:pt>
                <c:pt idx="4">
                  <c:v>-1.9505095306751102E-3</c:v>
                </c:pt>
                <c:pt idx="5">
                  <c:v>-2.8087337265769747E-3</c:v>
                </c:pt>
                <c:pt idx="6">
                  <c:v>-3.8229986872636342E-3</c:v>
                </c:pt>
                <c:pt idx="7">
                  <c:v>-4.9933044136794228E-3</c:v>
                </c:pt>
                <c:pt idx="8">
                  <c:v>-6.3196509069135022E-3</c:v>
                </c:pt>
                <c:pt idx="9">
                  <c:v>-7.8020381681990405E-3</c:v>
                </c:pt>
                <c:pt idx="10">
                  <c:v>-9.4404661989116751E-3</c:v>
                </c:pt>
                <c:pt idx="11">
                  <c:v>-1.1234935000568491E-2</c:v>
                </c:pt>
                <c:pt idx="12">
                  <c:v>-1.3185444574829919E-2</c:v>
                </c:pt>
                <c:pt idx="13">
                  <c:v>-1.5291994923494791E-2</c:v>
                </c:pt>
                <c:pt idx="14">
                  <c:v>-1.7554586048504066E-2</c:v>
                </c:pt>
                <c:pt idx="15">
                  <c:v>-1.9973217951936521E-2</c:v>
                </c:pt>
                <c:pt idx="16">
                  <c:v>-2.2547890636007959E-2</c:v>
                </c:pt>
                <c:pt idx="17">
                  <c:v>-2.5278604103073154E-2</c:v>
                </c:pt>
                <c:pt idx="18">
                  <c:v>-2.816535835561991E-2</c:v>
                </c:pt>
                <c:pt idx="19">
                  <c:v>-3.1208153396272347E-2</c:v>
                </c:pt>
                <c:pt idx="20">
                  <c:v>-3.4406989227786677E-2</c:v>
                </c:pt>
                <c:pt idx="21">
                  <c:v>-3.7761865853051753E-2</c:v>
                </c:pt>
                <c:pt idx="22">
                  <c:v>-4.1272783275085642E-2</c:v>
                </c:pt>
                <c:pt idx="23">
                  <c:v>-4.4939741497037264E-2</c:v>
                </c:pt>
                <c:pt idx="24">
                  <c:v>-4.8762740522181894E-2</c:v>
                </c:pt>
                <c:pt idx="25">
                  <c:v>-5.2741780353919507E-2</c:v>
                </c:pt>
                <c:pt idx="26">
                  <c:v>-5.6876860995777268E-2</c:v>
                </c:pt>
                <c:pt idx="27">
                  <c:v>-6.1167982451402383E-2</c:v>
                </c:pt>
                <c:pt idx="28">
                  <c:v>-6.5615144724564312E-2</c:v>
                </c:pt>
                <c:pt idx="29">
                  <c:v>-7.0218347819151858E-2</c:v>
                </c:pt>
                <c:pt idx="30">
                  <c:v>-7.4977591739169527E-2</c:v>
                </c:pt>
                <c:pt idx="31">
                  <c:v>-7.9892876488740508E-2</c:v>
                </c:pt>
                <c:pt idx="32">
                  <c:v>-8.4964202072098954E-2</c:v>
                </c:pt>
                <c:pt idx="33">
                  <c:v>-9.0191568493591334E-2</c:v>
                </c:pt>
                <c:pt idx="34">
                  <c:v>-9.5574975757674013E-2</c:v>
                </c:pt>
                <c:pt idx="35">
                  <c:v>-0.10111442386891246</c:v>
                </c:pt>
                <c:pt idx="36">
                  <c:v>-0.1068099128319753</c:v>
                </c:pt>
                <c:pt idx="37">
                  <c:v>-0.11266144265163745</c:v>
                </c:pt>
                <c:pt idx="38">
                  <c:v>-0.11866901333277309</c:v>
                </c:pt>
                <c:pt idx="39">
                  <c:v>-0.1248326248803571</c:v>
                </c:pt>
                <c:pt idx="40">
                  <c:v>-0.131152277299461</c:v>
                </c:pt>
                <c:pt idx="41">
                  <c:v>-0.13762797059525217</c:v>
                </c:pt>
                <c:pt idx="42">
                  <c:v>-0.14425970477299049</c:v>
                </c:pt>
                <c:pt idx="43">
                  <c:v>-0.15104747983802533</c:v>
                </c:pt>
                <c:pt idx="44">
                  <c:v>-0.15799129579579538</c:v>
                </c:pt>
                <c:pt idx="45">
                  <c:v>-0.16509115265182611</c:v>
                </c:pt>
                <c:pt idx="46">
                  <c:v>-0.17234705041172527</c:v>
                </c:pt>
                <c:pt idx="47">
                  <c:v>-0.17975898908118251</c:v>
                </c:pt>
                <c:pt idx="48">
                  <c:v>-0.18732696866596762</c:v>
                </c:pt>
                <c:pt idx="49">
                  <c:v>-0.19505098917192423</c:v>
                </c:pt>
                <c:pt idx="50">
                  <c:v>-0.20293105060497499</c:v>
                </c:pt>
                <c:pt idx="51">
                  <c:v>-0.21096715297111074</c:v>
                </c:pt>
                <c:pt idx="52">
                  <c:v>-0.21915929627639363</c:v>
                </c:pt>
                <c:pt idx="53">
                  <c:v>-0.2275074805269521</c:v>
                </c:pt>
                <c:pt idx="54">
                  <c:v>-0.23601170572898156</c:v>
                </c:pt>
                <c:pt idx="55">
                  <c:v>-0.24467197188873879</c:v>
                </c:pt>
                <c:pt idx="56">
                  <c:v>-0.2534882790125399</c:v>
                </c:pt>
                <c:pt idx="57">
                  <c:v>-0.26246062710676055</c:v>
                </c:pt>
                <c:pt idx="58">
                  <c:v>-0.27158901617783182</c:v>
                </c:pt>
                <c:pt idx="59">
                  <c:v>-0.28087344623223642</c:v>
                </c:pt>
                <c:pt idx="60">
                  <c:v>-0.29031391727650907</c:v>
                </c:pt>
                <c:pt idx="61">
                  <c:v>-0.29991042931723294</c:v>
                </c:pt>
                <c:pt idx="62">
                  <c:v>-0.30966298236103712</c:v>
                </c:pt>
                <c:pt idx="63">
                  <c:v>-0.31957157641459505</c:v>
                </c:pt>
                <c:pt idx="64">
                  <c:v>-0.32963621148462013</c:v>
                </c:pt>
                <c:pt idx="65">
                  <c:v>-0.33985688757786708</c:v>
                </c:pt>
                <c:pt idx="66">
                  <c:v>-0.35023360470112513</c:v>
                </c:pt>
                <c:pt idx="67">
                  <c:v>-0.36076636286122105</c:v>
                </c:pt>
                <c:pt idx="68">
                  <c:v>-0.37145516206501317</c:v>
                </c:pt>
                <c:pt idx="69">
                  <c:v>-0.38230000231938743</c:v>
                </c:pt>
                <c:pt idx="70">
                  <c:v>-0.39330088363126087</c:v>
                </c:pt>
                <c:pt idx="71">
                  <c:v>-0.40445780600757542</c:v>
                </c:pt>
                <c:pt idx="72">
                  <c:v>-0.41577076945529662</c:v>
                </c:pt>
                <c:pt idx="73">
                  <c:v>-0.42723977398141161</c:v>
                </c:pt>
                <c:pt idx="74">
                  <c:v>-0.43886481959292711</c:v>
                </c:pt>
                <c:pt idx="75">
                  <c:v>-0.45064590629686641</c:v>
                </c:pt>
                <c:pt idx="76">
                  <c:v>-0.46258303410026852</c:v>
                </c:pt>
                <c:pt idx="77">
                  <c:v>-0.47467620301018698</c:v>
                </c:pt>
                <c:pt idx="78">
                  <c:v>-0.48692541303368375</c:v>
                </c:pt>
                <c:pt idx="79">
                  <c:v>-0.49933066417783273</c:v>
                </c:pt>
                <c:pt idx="80">
                  <c:v>-0.51189195644971386</c:v>
                </c:pt>
                <c:pt idx="81">
                  <c:v>-0.52460928985641286</c:v>
                </c:pt>
                <c:pt idx="82">
                  <c:v>-0.53748266440501824</c:v>
                </c:pt>
                <c:pt idx="83">
                  <c:v>-0.55051208010262231</c:v>
                </c:pt>
                <c:pt idx="84">
                  <c:v>-0.56369753695631408</c:v>
                </c:pt>
                <c:pt idx="85">
                  <c:v>-0.57703903497318232</c:v>
                </c:pt>
                <c:pt idx="86">
                  <c:v>-0.59053657416031169</c:v>
                </c:pt>
                <c:pt idx="87">
                  <c:v>-0.60419015452478309</c:v>
                </c:pt>
                <c:pt idx="88">
                  <c:v>-0.61799977607366685</c:v>
                </c:pt>
                <c:pt idx="89">
                  <c:v>-0.63196543881402667</c:v>
                </c:pt>
                <c:pt idx="90">
                  <c:v>-0.64608714275291701</c:v>
                </c:pt>
                <c:pt idx="91">
                  <c:v>-0.66036488789737668</c:v>
                </c:pt>
                <c:pt idx="92">
                  <c:v>-0.67479867425443507</c:v>
                </c:pt>
                <c:pt idx="93">
                  <c:v>-0.68938850183110312</c:v>
                </c:pt>
                <c:pt idx="94">
                  <c:v>-0.70413437063437623</c:v>
                </c:pt>
                <c:pt idx="95">
                  <c:v>-0.71903628067123249</c:v>
                </c:pt>
                <c:pt idx="96">
                  <c:v>-0.73409423194862922</c:v>
                </c:pt>
                <c:pt idx="97">
                  <c:v>-0.74930822447350509</c:v>
                </c:pt>
                <c:pt idx="98">
                  <c:v>-0.76467825825277236</c:v>
                </c:pt>
                <c:pt idx="99">
                  <c:v>-0.78020433329332561</c:v>
                </c:pt>
                <c:pt idx="100">
                  <c:v>-0.79588644960202926</c:v>
                </c:pt>
                <c:pt idx="101">
                  <c:v>-0.81172460718572359</c:v>
                </c:pt>
                <c:pt idx="102">
                  <c:v>-0.82771880605122428</c:v>
                </c:pt>
                <c:pt idx="103">
                  <c:v>-0.84386904620531311</c:v>
                </c:pt>
                <c:pt idx="104">
                  <c:v>-0.86017532765474758</c:v>
                </c:pt>
                <c:pt idx="105">
                  <c:v>-0.87663765040625119</c:v>
                </c:pt>
                <c:pt idx="106">
                  <c:v>-0.89325601446651659</c:v>
                </c:pt>
                <c:pt idx="107">
                  <c:v>-0.91003041984220456</c:v>
                </c:pt>
                <c:pt idx="108">
                  <c:v>-0.92696086653993981</c:v>
                </c:pt>
                <c:pt idx="109">
                  <c:v>-0.9440473545663165</c:v>
                </c:pt>
                <c:pt idx="110">
                  <c:v>-0.96128988392788839</c:v>
                </c:pt>
                <c:pt idx="111">
                  <c:v>-0.97868845463117382</c:v>
                </c:pt>
                <c:pt idx="112">
                  <c:v>-0.99624306668265572</c:v>
                </c:pt>
                <c:pt idx="113">
                  <c:v>-1.0139537200887785</c:v>
                </c:pt>
                <c:pt idx="114">
                  <c:v>-1.0318204148559431</c:v>
                </c:pt>
                <c:pt idx="115">
                  <c:v>-1.0498431509905173</c:v>
                </c:pt>
                <c:pt idx="116">
                  <c:v>-1.0680219284988217</c:v>
                </c:pt>
                <c:pt idx="117">
                  <c:v>-1.0863567473871412</c:v>
                </c:pt>
                <c:pt idx="118">
                  <c:v>-1.1048476076617155</c:v>
                </c:pt>
                <c:pt idx="119">
                  <c:v>-1.1234945093287416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6346-9B7C-748C7046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13152"/>
        <c:axId val="1917026991"/>
      </c:scatterChart>
      <c:valAx>
        <c:axId val="1782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26991"/>
        <c:crosses val="autoZero"/>
        <c:crossBetween val="midCat"/>
      </c:valAx>
      <c:valAx>
        <c:axId val="1917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'new_freslens1_python grid'!$O$4:$O$124</c:f>
              <c:numCache>
                <c:formatCode>General</c:formatCode>
                <c:ptCount val="121"/>
                <c:pt idx="11" formatCode="0.0">
                  <c:v>0</c:v>
                </c:pt>
                <c:pt idx="12" formatCode="0.0">
                  <c:v>2</c:v>
                </c:pt>
                <c:pt idx="13" formatCode="0.0">
                  <c:v>4</c:v>
                </c:pt>
                <c:pt idx="14" formatCode="0.0">
                  <c:v>6.0000000000000009</c:v>
                </c:pt>
                <c:pt idx="15" formatCode="0.0">
                  <c:v>8</c:v>
                </c:pt>
                <c:pt idx="16" formatCode="0.0">
                  <c:v>10.000000000000002</c:v>
                </c:pt>
                <c:pt idx="17" formatCode="0.0">
                  <c:v>12.000000000000002</c:v>
                </c:pt>
                <c:pt idx="18" formatCode="0.0">
                  <c:v>14.000000000000002</c:v>
                </c:pt>
                <c:pt idx="19" formatCode="0.0">
                  <c:v>16</c:v>
                </c:pt>
                <c:pt idx="20" formatCode="0.0">
                  <c:v>18</c:v>
                </c:pt>
                <c:pt idx="21" formatCode="0.0">
                  <c:v>20.000000000000004</c:v>
                </c:pt>
                <c:pt idx="22" formatCode="0.0">
                  <c:v>22.000000000000004</c:v>
                </c:pt>
                <c:pt idx="23" formatCode="0.0">
                  <c:v>24.000000000000004</c:v>
                </c:pt>
                <c:pt idx="24" formatCode="0.0">
                  <c:v>26</c:v>
                </c:pt>
                <c:pt idx="25" formatCode="0.0">
                  <c:v>28.000000000000004</c:v>
                </c:pt>
                <c:pt idx="26" formatCode="0.0">
                  <c:v>30.000000000000007</c:v>
                </c:pt>
                <c:pt idx="27" formatCode="0.0">
                  <c:v>32</c:v>
                </c:pt>
                <c:pt idx="28" formatCode="0.0">
                  <c:v>34</c:v>
                </c:pt>
                <c:pt idx="29" formatCode="0.0">
                  <c:v>36</c:v>
                </c:pt>
                <c:pt idx="30" formatCode="0.0">
                  <c:v>38.000000000000007</c:v>
                </c:pt>
                <c:pt idx="31" formatCode="0.0">
                  <c:v>40.000000000000007</c:v>
                </c:pt>
                <c:pt idx="32" formatCode="0.0">
                  <c:v>42.000000000000007</c:v>
                </c:pt>
                <c:pt idx="33" formatCode="0.0">
                  <c:v>44.000000000000007</c:v>
                </c:pt>
                <c:pt idx="34" formatCode="0.0">
                  <c:v>46.000000000000007</c:v>
                </c:pt>
                <c:pt idx="35" formatCode="0.0">
                  <c:v>48.000000000000007</c:v>
                </c:pt>
                <c:pt idx="36" formatCode="0.0">
                  <c:v>50.000000000000007</c:v>
                </c:pt>
                <c:pt idx="37" formatCode="0.0">
                  <c:v>52</c:v>
                </c:pt>
                <c:pt idx="38" formatCode="0.0">
                  <c:v>54</c:v>
                </c:pt>
                <c:pt idx="39" formatCode="0.0">
                  <c:v>56.000000000000007</c:v>
                </c:pt>
                <c:pt idx="40" formatCode="0.0">
                  <c:v>58</c:v>
                </c:pt>
                <c:pt idx="41" formatCode="0.0">
                  <c:v>60.000000000000014</c:v>
                </c:pt>
                <c:pt idx="42" formatCode="0.0">
                  <c:v>62.000000000000007</c:v>
                </c:pt>
                <c:pt idx="43" formatCode="0.0">
                  <c:v>64</c:v>
                </c:pt>
                <c:pt idx="44" formatCode="0.0">
                  <c:v>66</c:v>
                </c:pt>
                <c:pt idx="45" formatCode="0.0">
                  <c:v>68</c:v>
                </c:pt>
                <c:pt idx="46" formatCode="0.0">
                  <c:v>70</c:v>
                </c:pt>
                <c:pt idx="47" formatCode="0.0">
                  <c:v>72</c:v>
                </c:pt>
                <c:pt idx="48" formatCode="0.0">
                  <c:v>74.000000000000014</c:v>
                </c:pt>
                <c:pt idx="49" formatCode="0.0">
                  <c:v>76.000000000000014</c:v>
                </c:pt>
                <c:pt idx="50" formatCode="0.0">
                  <c:v>78</c:v>
                </c:pt>
                <c:pt idx="51" formatCode="0.0">
                  <c:v>80.000000000000014</c:v>
                </c:pt>
                <c:pt idx="52" formatCode="0.0">
                  <c:v>82</c:v>
                </c:pt>
                <c:pt idx="53" formatCode="0.0">
                  <c:v>84.000000000000014</c:v>
                </c:pt>
                <c:pt idx="54" formatCode="0.0">
                  <c:v>86</c:v>
                </c:pt>
                <c:pt idx="55" formatCode="0.0">
                  <c:v>88.000000000000014</c:v>
                </c:pt>
                <c:pt idx="56" formatCode="0.0">
                  <c:v>90.000000000000014</c:v>
                </c:pt>
                <c:pt idx="57" formatCode="0.0">
                  <c:v>92.000000000000014</c:v>
                </c:pt>
                <c:pt idx="58" formatCode="0.0">
                  <c:v>94</c:v>
                </c:pt>
                <c:pt idx="59" formatCode="0.0">
                  <c:v>96.000000000000014</c:v>
                </c:pt>
                <c:pt idx="60" formatCode="0.0">
                  <c:v>98</c:v>
                </c:pt>
                <c:pt idx="61" formatCode="0.0">
                  <c:v>100.00000000000001</c:v>
                </c:pt>
                <c:pt idx="62" formatCode="0.0">
                  <c:v>102</c:v>
                </c:pt>
                <c:pt idx="63" formatCode="0.0">
                  <c:v>104</c:v>
                </c:pt>
                <c:pt idx="64" formatCode="0.0">
                  <c:v>106.00000000000001</c:v>
                </c:pt>
                <c:pt idx="65" formatCode="0.0">
                  <c:v>108</c:v>
                </c:pt>
                <c:pt idx="66" formatCode="0.0">
                  <c:v>110.00000000000001</c:v>
                </c:pt>
                <c:pt idx="67" formatCode="0.0">
                  <c:v>112.00000000000001</c:v>
                </c:pt>
                <c:pt idx="68" formatCode="0.0">
                  <c:v>114</c:v>
                </c:pt>
                <c:pt idx="69" formatCode="0.0">
                  <c:v>116</c:v>
                </c:pt>
                <c:pt idx="70" formatCode="0.0">
                  <c:v>118.00000000000001</c:v>
                </c:pt>
                <c:pt idx="71" formatCode="0.0">
                  <c:v>120.00000000000003</c:v>
                </c:pt>
                <c:pt idx="72" formatCode="0.0">
                  <c:v>122.00000000000001</c:v>
                </c:pt>
                <c:pt idx="73" formatCode="0.0">
                  <c:v>124.00000000000001</c:v>
                </c:pt>
                <c:pt idx="74" formatCode="0.0">
                  <c:v>126</c:v>
                </c:pt>
                <c:pt idx="75" formatCode="0.0">
                  <c:v>128</c:v>
                </c:pt>
                <c:pt idx="76" formatCode="0.0">
                  <c:v>130.00000000000003</c:v>
                </c:pt>
                <c:pt idx="77" formatCode="0.0">
                  <c:v>132</c:v>
                </c:pt>
                <c:pt idx="78" formatCode="0.0">
                  <c:v>134.00000000000003</c:v>
                </c:pt>
                <c:pt idx="79" formatCode="0.0">
                  <c:v>136</c:v>
                </c:pt>
                <c:pt idx="80" formatCode="0.0">
                  <c:v>138</c:v>
                </c:pt>
                <c:pt idx="81" formatCode="0.0">
                  <c:v>140</c:v>
                </c:pt>
                <c:pt idx="82" formatCode="0.0">
                  <c:v>142.00000000000003</c:v>
                </c:pt>
                <c:pt idx="83" formatCode="0.0">
                  <c:v>144</c:v>
                </c:pt>
                <c:pt idx="84" formatCode="0.0">
                  <c:v>146</c:v>
                </c:pt>
                <c:pt idx="85" formatCode="0.0">
                  <c:v>148.00000000000003</c:v>
                </c:pt>
                <c:pt idx="86" formatCode="0.0">
                  <c:v>150</c:v>
                </c:pt>
                <c:pt idx="87" formatCode="0.0">
                  <c:v>152.00000000000003</c:v>
                </c:pt>
                <c:pt idx="88" formatCode="0.0">
                  <c:v>154</c:v>
                </c:pt>
                <c:pt idx="89" formatCode="0.0">
                  <c:v>156</c:v>
                </c:pt>
                <c:pt idx="90" formatCode="0.0">
                  <c:v>158</c:v>
                </c:pt>
                <c:pt idx="91" formatCode="0.0">
                  <c:v>160.00000000000003</c:v>
                </c:pt>
                <c:pt idx="92" formatCode="0.0">
                  <c:v>162.00000000000003</c:v>
                </c:pt>
                <c:pt idx="93" formatCode="0.0">
                  <c:v>164</c:v>
                </c:pt>
                <c:pt idx="94" formatCode="0.0">
                  <c:v>166.00000000000003</c:v>
                </c:pt>
                <c:pt idx="95" formatCode="0.0">
                  <c:v>168.00000000000003</c:v>
                </c:pt>
                <c:pt idx="96" formatCode="0.0">
                  <c:v>170</c:v>
                </c:pt>
                <c:pt idx="97" formatCode="0.0">
                  <c:v>172</c:v>
                </c:pt>
                <c:pt idx="98" formatCode="0.0">
                  <c:v>174.00000000000003</c:v>
                </c:pt>
                <c:pt idx="99" formatCode="0.0">
                  <c:v>176.00000000000003</c:v>
                </c:pt>
                <c:pt idx="100" formatCode="0.0">
                  <c:v>178</c:v>
                </c:pt>
                <c:pt idx="101" formatCode="0.0">
                  <c:v>180.00000000000003</c:v>
                </c:pt>
                <c:pt idx="102" formatCode="0.0">
                  <c:v>182</c:v>
                </c:pt>
                <c:pt idx="103" formatCode="0.0">
                  <c:v>184.00000000000003</c:v>
                </c:pt>
                <c:pt idx="104" formatCode="0.0">
                  <c:v>186</c:v>
                </c:pt>
                <c:pt idx="105" formatCode="0.0">
                  <c:v>188</c:v>
                </c:pt>
                <c:pt idx="106" formatCode="0.0">
                  <c:v>190</c:v>
                </c:pt>
                <c:pt idx="107" formatCode="0.0">
                  <c:v>192.00000000000003</c:v>
                </c:pt>
                <c:pt idx="108" formatCode="0.0">
                  <c:v>194.00000000000003</c:v>
                </c:pt>
                <c:pt idx="109" formatCode="0.0">
                  <c:v>196</c:v>
                </c:pt>
                <c:pt idx="110" formatCode="0.0">
                  <c:v>198.00000000000003</c:v>
                </c:pt>
                <c:pt idx="111" formatCode="0.0">
                  <c:v>200.00000000000003</c:v>
                </c:pt>
                <c:pt idx="112" formatCode="0.0">
                  <c:v>202</c:v>
                </c:pt>
                <c:pt idx="113" formatCode="0.0">
                  <c:v>204</c:v>
                </c:pt>
                <c:pt idx="114" formatCode="0.0">
                  <c:v>206.00000000000003</c:v>
                </c:pt>
                <c:pt idx="115" formatCode="0.0">
                  <c:v>208</c:v>
                </c:pt>
                <c:pt idx="116" formatCode="0.0">
                  <c:v>210.00000000000003</c:v>
                </c:pt>
                <c:pt idx="117" formatCode="0.0">
                  <c:v>212.00000000000003</c:v>
                </c:pt>
                <c:pt idx="118" formatCode="0.0">
                  <c:v>214</c:v>
                </c:pt>
                <c:pt idx="119" formatCode="0.0">
                  <c:v>216</c:v>
                </c:pt>
                <c:pt idx="120" formatCode="0.0">
                  <c:v>218</c:v>
                </c:pt>
              </c:numCache>
            </c:numRef>
          </c:xVal>
          <c:yVal>
            <c:numRef>
              <c:f>'new_freslens1_python grid'!$P$4:$P$124</c:f>
              <c:numCache>
                <c:formatCode>General</c:formatCode>
                <c:ptCount val="121"/>
                <c:pt idx="11" formatCode="0.0">
                  <c:v>0</c:v>
                </c:pt>
                <c:pt idx="12" formatCode="0.0">
                  <c:v>1.1460542319753879E-2</c:v>
                </c:pt>
                <c:pt idx="13" formatCode="0.0">
                  <c:v>4.5845341655751715E-2</c:v>
                </c:pt>
                <c:pt idx="14" formatCode="0.0">
                  <c:v>0.1031639190817747</c:v>
                </c:pt>
                <c:pt idx="15" formatCode="0.0">
                  <c:v>0.18343215619397349</c:v>
                </c:pt>
                <c:pt idx="16" formatCode="0.0">
                  <c:v>0.28667231480312816</c:v>
                </c:pt>
                <c:pt idx="17" formatCode="0.0">
                  <c:v>0.41291306446909803</c:v>
                </c:pt>
                <c:pt idx="18" formatCode="0.0">
                  <c:v>0.56218951784356863</c:v>
                </c:pt>
                <c:pt idx="19" formatCode="0.0">
                  <c:v>0.73454327377880801</c:v>
                </c:pt>
                <c:pt idx="20" formatCode="0.0">
                  <c:v>0.93002246815261014</c:v>
                </c:pt>
                <c:pt idx="21" formatCode="0.0">
                  <c:v>1.1486818323534098</c:v>
                </c:pt>
                <c:pt idx="22" formatCode="0.0">
                  <c:v>1.3905827593637161</c:v>
                </c:pt>
                <c:pt idx="23" formatCode="0.0">
                  <c:v>1.6557933773775315</c:v>
                </c:pt>
                <c:pt idx="24" formatCode="0.0">
                  <c:v>1.9443886308840763</c:v>
                </c:pt>
                <c:pt idx="25" formatCode="0.0">
                  <c:v>2.256450369150949</c:v>
                </c:pt>
                <c:pt idx="26" formatCode="0.0">
                  <c:v>2.5920674420408636</c:v>
                </c:pt>
                <c:pt idx="27" formatCode="0.0">
                  <c:v>2.9513358030997816</c:v>
                </c:pt>
                <c:pt idx="28" formatCode="0.0">
                  <c:v>3.3343586198607422</c:v>
                </c:pt>
                <c:pt idx="29" formatCode="0.0">
                  <c:v>3.7412463913146556</c:v>
                </c:pt>
                <c:pt idx="30" formatCode="0.0">
                  <c:v>4.1721170725107442</c:v>
                </c:pt>
                <c:pt idx="31" formatCode="0.0">
                  <c:v>4.6270962062612471</c:v>
                </c:pt>
                <c:pt idx="32" formatCode="0.0">
                  <c:v>5.1063170619408051</c:v>
                </c:pt>
                <c:pt idx="33" formatCode="0.0">
                  <c:v>5.6099207813879381</c:v>
                </c:pt>
                <c:pt idx="34" formatCode="0.0">
                  <c:v>6.1380565319366767</c:v>
                </c:pt>
                <c:pt idx="35" formatCode="0.0">
                  <c:v>6.6908816666284237</c:v>
                </c:pt>
                <c:pt idx="36" formatCode="0.0">
                  <c:v>7.2685618916796271</c:v>
                </c:pt>
                <c:pt idx="37" formatCode="0.0">
                  <c:v>7.8712714413079476</c:v>
                </c:pt>
                <c:pt idx="38" formatCode="0.0">
                  <c:v>8.4991932600496192</c:v>
                </c:pt>
                <c:pt idx="39" formatCode="0.0">
                  <c:v>9.1525191927327398</c:v>
                </c:pt>
                <c:pt idx="40" formatCode="0.0">
                  <c:v>9.8314501823061207</c:v>
                </c:pt>
                <c:pt idx="41" formatCode="0.0">
                  <c:v>10.536196475759716</c:v>
                </c:pt>
                <c:pt idx="42" formatCode="0.0">
                  <c:v>11.266977838412062</c:v>
                </c:pt>
                <c:pt idx="43" formatCode="0.0">
                  <c:v>12.024023776881036</c:v>
                </c:pt>
                <c:pt idx="44" formatCode="0.0">
                  <c:v>12.807573771097747</c:v>
                </c:pt>
                <c:pt idx="45" formatCode="0.0">
                  <c:v>13.617877515768983</c:v>
                </c:pt>
                <c:pt idx="46" formatCode="0.0">
                  <c:v>14.455195171740725</c:v>
                </c:pt>
                <c:pt idx="47" formatCode="0.0">
                  <c:v>15.319797627764917</c:v>
                </c:pt>
                <c:pt idx="48" formatCode="0.0">
                  <c:v>16.211966773223565</c:v>
                </c:pt>
                <c:pt idx="49" formatCode="0.0">
                  <c:v>17.131995782417636</c:v>
                </c:pt>
                <c:pt idx="50" formatCode="0.0">
                  <c:v>18.080189411084032</c:v>
                </c:pt>
                <c:pt idx="51" formatCode="0.0">
                  <c:v>19.056864305861961</c:v>
                </c:pt>
                <c:pt idx="52" formatCode="0.0">
                  <c:v>20.062349327490605</c:v>
                </c:pt>
                <c:pt idx="53" formatCode="0.0">
                  <c:v>21.096985888582307</c:v>
                </c:pt>
                <c:pt idx="54" formatCode="0.0">
                  <c:v>22.161128306881153</c:v>
                </c:pt>
                <c:pt idx="55" formatCode="0.0">
                  <c:v>23.255144174985073</c:v>
                </c:pt>
                <c:pt idx="56" formatCode="0.0">
                  <c:v>24.379414747580459</c:v>
                </c:pt>
                <c:pt idx="57" formatCode="0.0">
                  <c:v>25.53433534731349</c:v>
                </c:pt>
                <c:pt idx="58" formatCode="0.0">
                  <c:v>26.720315790500191</c:v>
                </c:pt>
                <c:pt idx="59" formatCode="0.0">
                  <c:v>27.937780833959977</c:v>
                </c:pt>
                <c:pt idx="60" formatCode="0.0">
                  <c:v>29.187170644344164</c:v>
                </c:pt>
                <c:pt idx="61" formatCode="0.0">
                  <c:v>30.468941291423487</c:v>
                </c:pt>
                <c:pt idx="62" formatCode="0.0">
                  <c:v>31.783565266895074</c:v>
                </c:pt>
                <c:pt idx="63" formatCode="0.0">
                  <c:v>33.131532030375304</c:v>
                </c:pt>
                <c:pt idx="64" formatCode="0.0">
                  <c:v>34.513348584353146</c:v>
                </c:pt>
                <c:pt idx="65" formatCode="0.0">
                  <c:v>35.929540079999562</c:v>
                </c:pt>
                <c:pt idx="66" formatCode="0.0">
                  <c:v>37.380650455854024</c:v>
                </c:pt>
                <c:pt idx="67" formatCode="0.0">
                  <c:v>38.867243111546806</c:v>
                </c:pt>
                <c:pt idx="68" formatCode="0.0">
                  <c:v>40.389901618862275</c:v>
                </c:pt>
                <c:pt idx="69" formatCode="0.0">
                  <c:v>41.949230472607944</c:v>
                </c:pt>
                <c:pt idx="70" formatCode="0.0">
                  <c:v>43.545855883925803</c:v>
                </c:pt>
                <c:pt idx="71" formatCode="0.0">
                  <c:v>45.180426618868601</c:v>
                </c:pt>
                <c:pt idx="72" formatCode="0.0">
                  <c:v>46.853614885266822</c:v>
                </c:pt>
                <c:pt idx="73" formatCode="0.0">
                  <c:v>48.566117271131027</c:v>
                </c:pt>
                <c:pt idx="74" formatCode="0.0">
                  <c:v>50.318655738075101</c:v>
                </c:pt>
                <c:pt idx="75" formatCode="0.0">
                  <c:v>52.111978673506307</c:v>
                </c:pt>
                <c:pt idx="76" formatCode="0.0">
                  <c:v>53.946862005613596</c:v>
                </c:pt>
                <c:pt idx="77" formatCode="0.0">
                  <c:v>55.824110385497306</c:v>
                </c:pt>
                <c:pt idx="78" formatCode="0.0">
                  <c:v>57.744558441124624</c:v>
                </c:pt>
                <c:pt idx="79" formatCode="0.0">
                  <c:v>59.709072108169281</c:v>
                </c:pt>
                <c:pt idx="80" formatCode="0.0">
                  <c:v>61.71855004320274</c:v>
                </c:pt>
                <c:pt idx="81" formatCode="0.0">
                  <c:v>63.773925125155721</c:v>
                </c:pt>
                <c:pt idx="82" formatCode="0.0">
                  <c:v>65.876166051461936</c:v>
                </c:pt>
                <c:pt idx="83" formatCode="0.0">
                  <c:v>68.026279035840716</c:v>
                </c:pt>
                <c:pt idx="84" formatCode="0.0">
                  <c:v>70.225309615274313</c:v>
                </c:pt>
                <c:pt idx="85" formatCode="0.0">
                  <c:v>72.474344574395701</c:v>
                </c:pt>
                <c:pt idx="86" formatCode="0.0">
                  <c:v>74.774513996231391</c:v>
                </c:pt>
                <c:pt idx="87" formatCode="0.0">
                  <c:v>77.126993449050318</c:v>
                </c:pt>
                <c:pt idx="88" formatCode="0.0">
                  <c:v>79.533006319958304</c:v>
                </c:pt>
                <c:pt idx="89" formatCode="0.0">
                  <c:v>81.993826306866325</c:v>
                </c:pt>
                <c:pt idx="90" formatCode="0.0">
                  <c:v>84.510780081551871</c:v>
                </c:pt>
                <c:pt idx="91" formatCode="0.0">
                  <c:v>87.085250137749185</c:v>
                </c:pt>
                <c:pt idx="92" formatCode="0.0">
                  <c:v>89.718677839550097</c:v>
                </c:pt>
                <c:pt idx="93" formatCode="0.0">
                  <c:v>92.412566686902991</c:v>
                </c:pt>
                <c:pt idx="94" formatCode="0.0">
                  <c:v>95.168485816665907</c:v>
                </c:pt>
                <c:pt idx="95" formatCode="0.0">
                  <c:v>97.988073759543099</c:v>
                </c:pt>
                <c:pt idx="96" formatCode="0.0">
                  <c:v>100.87304247531715</c:v>
                </c:pt>
                <c:pt idx="97" formatCode="0.0">
                  <c:v>103.82518169112971</c:v>
                </c:pt>
                <c:pt idx="98" formatCode="0.0">
                  <c:v>106.84636357018189</c:v>
                </c:pt>
                <c:pt idx="99" formatCode="0.0">
                  <c:v>109.93854774116878</c:v>
                </c:pt>
                <c:pt idx="100" formatCode="0.0">
                  <c:v>113.10378672207278</c:v>
                </c:pt>
                <c:pt idx="101" formatCode="0.0">
                  <c:v>116.34423177566961</c:v>
                </c:pt>
                <c:pt idx="102" formatCode="0.0">
                  <c:v>119.66213923831296</c:v>
                </c:pt>
                <c:pt idx="103" formatCode="0.0">
                  <c:v>123.05987736832195</c:v>
                </c:pt>
                <c:pt idx="104" formatCode="0.0">
                  <c:v>126.53993376569595</c:v>
                </c:pt>
                <c:pt idx="105" formatCode="0.0">
                  <c:v>130.10492342100193</c:v>
                </c:pt>
                <c:pt idx="106" formatCode="0.0">
                  <c:v>133.75759745825147</c:v>
                </c:pt>
                <c:pt idx="107" formatCode="0.0">
                  <c:v>137.50085264452662</c:v>
                </c:pt>
                <c:pt idx="108" formatCode="0.0">
                  <c:v>141.33774174819263</c:v>
                </c:pt>
                <c:pt idx="109" formatCode="0.0">
                  <c:v>145.27148483792695</c:v>
                </c:pt>
                <c:pt idx="110" formatCode="0.0">
                  <c:v>149.3054816267254</c:v>
                </c:pt>
                <c:pt idx="111" formatCode="0.0">
                  <c:v>153.44332497877031</c:v>
                </c:pt>
                <c:pt idx="112" formatCode="0.0">
                  <c:v>157.68881571287832</c:v>
                </c:pt>
                <c:pt idx="113" formatCode="0.0">
                  <c:v>162.0459788545532</c:v>
                </c:pt>
                <c:pt idx="114" formatCode="0.0">
                  <c:v>166.51908150989757</c:v>
                </c:pt>
                <c:pt idx="115" formatCode="0.0">
                  <c:v>171.1126525593252</c:v>
                </c:pt>
                <c:pt idx="116" formatCode="0.0">
                  <c:v>175.83150439779931</c:v>
                </c:pt>
                <c:pt idx="117" formatCode="0.0">
                  <c:v>180.68075698200235</c:v>
                </c:pt>
                <c:pt idx="118" formatCode="0.0">
                  <c:v>185.66586448434407</c:v>
                </c:pt>
                <c:pt idx="119" formatCode="0.0">
                  <c:v>190.79264490024212</c:v>
                </c:pt>
                <c:pt idx="120" formatCode="0.0">
                  <c:v>196.06731301004106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1-CE4D-AD60-E6AFC45D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368"/>
        <c:axId val="1976118895"/>
      </c:scatterChart>
      <c:valAx>
        <c:axId val="492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8895"/>
        <c:crosses val="autoZero"/>
        <c:crossBetween val="midCat"/>
      </c:valAx>
      <c:valAx>
        <c:axId val="19761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'new_freslens1_python grid'!$O$15:$O$135</c:f>
              <c:numCache>
                <c:formatCode>0.0</c:formatCode>
                <c:ptCount val="1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6.0000000000000009</c:v>
                </c:pt>
                <c:pt idx="4">
                  <c:v>8</c:v>
                </c:pt>
                <c:pt idx="5">
                  <c:v>10.000000000000002</c:v>
                </c:pt>
                <c:pt idx="6">
                  <c:v>12.000000000000002</c:v>
                </c:pt>
                <c:pt idx="7">
                  <c:v>14.000000000000002</c:v>
                </c:pt>
                <c:pt idx="8">
                  <c:v>16</c:v>
                </c:pt>
                <c:pt idx="9">
                  <c:v>18</c:v>
                </c:pt>
                <c:pt idx="10">
                  <c:v>20.000000000000004</c:v>
                </c:pt>
                <c:pt idx="11">
                  <c:v>22.000000000000004</c:v>
                </c:pt>
                <c:pt idx="12">
                  <c:v>24.000000000000004</c:v>
                </c:pt>
                <c:pt idx="13">
                  <c:v>26</c:v>
                </c:pt>
                <c:pt idx="14">
                  <c:v>28.000000000000004</c:v>
                </c:pt>
                <c:pt idx="15">
                  <c:v>30.000000000000007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38.000000000000007</c:v>
                </c:pt>
                <c:pt idx="20">
                  <c:v>40.000000000000007</c:v>
                </c:pt>
                <c:pt idx="21">
                  <c:v>42.000000000000007</c:v>
                </c:pt>
                <c:pt idx="22">
                  <c:v>44.000000000000007</c:v>
                </c:pt>
                <c:pt idx="23">
                  <c:v>46.000000000000007</c:v>
                </c:pt>
                <c:pt idx="24">
                  <c:v>48.000000000000007</c:v>
                </c:pt>
                <c:pt idx="25">
                  <c:v>50.000000000000007</c:v>
                </c:pt>
                <c:pt idx="26">
                  <c:v>52</c:v>
                </c:pt>
                <c:pt idx="27">
                  <c:v>54</c:v>
                </c:pt>
                <c:pt idx="28">
                  <c:v>56.000000000000007</c:v>
                </c:pt>
                <c:pt idx="29">
                  <c:v>58</c:v>
                </c:pt>
                <c:pt idx="30">
                  <c:v>60.000000000000014</c:v>
                </c:pt>
                <c:pt idx="31">
                  <c:v>62.000000000000007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74.000000000000014</c:v>
                </c:pt>
                <c:pt idx="38">
                  <c:v>76.000000000000014</c:v>
                </c:pt>
                <c:pt idx="39">
                  <c:v>78</c:v>
                </c:pt>
                <c:pt idx="40">
                  <c:v>80.000000000000014</c:v>
                </c:pt>
                <c:pt idx="41">
                  <c:v>82</c:v>
                </c:pt>
                <c:pt idx="42">
                  <c:v>84.000000000000014</c:v>
                </c:pt>
                <c:pt idx="43">
                  <c:v>86</c:v>
                </c:pt>
                <c:pt idx="44">
                  <c:v>88.000000000000014</c:v>
                </c:pt>
                <c:pt idx="45">
                  <c:v>90.000000000000014</c:v>
                </c:pt>
                <c:pt idx="46">
                  <c:v>92.000000000000014</c:v>
                </c:pt>
                <c:pt idx="47">
                  <c:v>94</c:v>
                </c:pt>
                <c:pt idx="48">
                  <c:v>96.000000000000014</c:v>
                </c:pt>
                <c:pt idx="49">
                  <c:v>98</c:v>
                </c:pt>
                <c:pt idx="50">
                  <c:v>100.00000000000001</c:v>
                </c:pt>
                <c:pt idx="51">
                  <c:v>102</c:v>
                </c:pt>
                <c:pt idx="52">
                  <c:v>104</c:v>
                </c:pt>
                <c:pt idx="53">
                  <c:v>106.00000000000001</c:v>
                </c:pt>
                <c:pt idx="54">
                  <c:v>108</c:v>
                </c:pt>
                <c:pt idx="55">
                  <c:v>110.00000000000001</c:v>
                </c:pt>
                <c:pt idx="56">
                  <c:v>112.00000000000001</c:v>
                </c:pt>
                <c:pt idx="57">
                  <c:v>114</c:v>
                </c:pt>
                <c:pt idx="58">
                  <c:v>116</c:v>
                </c:pt>
                <c:pt idx="59">
                  <c:v>118.00000000000001</c:v>
                </c:pt>
                <c:pt idx="60">
                  <c:v>120.00000000000003</c:v>
                </c:pt>
                <c:pt idx="61">
                  <c:v>122.00000000000001</c:v>
                </c:pt>
                <c:pt idx="62">
                  <c:v>124.00000000000001</c:v>
                </c:pt>
                <c:pt idx="63">
                  <c:v>126</c:v>
                </c:pt>
                <c:pt idx="64">
                  <c:v>128</c:v>
                </c:pt>
                <c:pt idx="65">
                  <c:v>130.00000000000003</c:v>
                </c:pt>
                <c:pt idx="66">
                  <c:v>132</c:v>
                </c:pt>
                <c:pt idx="67">
                  <c:v>134.00000000000003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142.00000000000003</c:v>
                </c:pt>
                <c:pt idx="72">
                  <c:v>144</c:v>
                </c:pt>
                <c:pt idx="73">
                  <c:v>146</c:v>
                </c:pt>
                <c:pt idx="74">
                  <c:v>148.00000000000003</c:v>
                </c:pt>
                <c:pt idx="75">
                  <c:v>150</c:v>
                </c:pt>
                <c:pt idx="76">
                  <c:v>152.00000000000003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160.00000000000003</c:v>
                </c:pt>
                <c:pt idx="81">
                  <c:v>162.00000000000003</c:v>
                </c:pt>
                <c:pt idx="82">
                  <c:v>164</c:v>
                </c:pt>
                <c:pt idx="83">
                  <c:v>166.00000000000003</c:v>
                </c:pt>
                <c:pt idx="84">
                  <c:v>168.00000000000003</c:v>
                </c:pt>
                <c:pt idx="85">
                  <c:v>170</c:v>
                </c:pt>
                <c:pt idx="86">
                  <c:v>172</c:v>
                </c:pt>
                <c:pt idx="87">
                  <c:v>174.00000000000003</c:v>
                </c:pt>
                <c:pt idx="88">
                  <c:v>176.00000000000003</c:v>
                </c:pt>
                <c:pt idx="89">
                  <c:v>178</c:v>
                </c:pt>
                <c:pt idx="90">
                  <c:v>180.00000000000003</c:v>
                </c:pt>
                <c:pt idx="91">
                  <c:v>182</c:v>
                </c:pt>
                <c:pt idx="92">
                  <c:v>184.00000000000003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192.00000000000003</c:v>
                </c:pt>
                <c:pt idx="97">
                  <c:v>194.00000000000003</c:v>
                </c:pt>
                <c:pt idx="98">
                  <c:v>196</c:v>
                </c:pt>
                <c:pt idx="99">
                  <c:v>198.00000000000003</c:v>
                </c:pt>
                <c:pt idx="100">
                  <c:v>200.00000000000003</c:v>
                </c:pt>
                <c:pt idx="101">
                  <c:v>202</c:v>
                </c:pt>
                <c:pt idx="102">
                  <c:v>204</c:v>
                </c:pt>
                <c:pt idx="103">
                  <c:v>206.00000000000003</c:v>
                </c:pt>
                <c:pt idx="104">
                  <c:v>208</c:v>
                </c:pt>
                <c:pt idx="105">
                  <c:v>210.00000000000003</c:v>
                </c:pt>
                <c:pt idx="106">
                  <c:v>212.00000000000003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220.00000000000003</c:v>
                </c:pt>
                <c:pt idx="111">
                  <c:v>221.99999999999997</c:v>
                </c:pt>
                <c:pt idx="112">
                  <c:v>224.00000000000003</c:v>
                </c:pt>
                <c:pt idx="113">
                  <c:v>226.00000000000003</c:v>
                </c:pt>
                <c:pt idx="114">
                  <c:v>228</c:v>
                </c:pt>
                <c:pt idx="115">
                  <c:v>230.00000000000006</c:v>
                </c:pt>
                <c:pt idx="116">
                  <c:v>232</c:v>
                </c:pt>
                <c:pt idx="117">
                  <c:v>234.00000000000003</c:v>
                </c:pt>
                <c:pt idx="118">
                  <c:v>236.00000000000003</c:v>
                </c:pt>
                <c:pt idx="119">
                  <c:v>238.00000000000003</c:v>
                </c:pt>
                <c:pt idx="120">
                  <c:v>240.00000000000006</c:v>
                </c:pt>
              </c:numCache>
            </c:numRef>
          </c:xVal>
          <c:yVal>
            <c:numRef>
              <c:f>'new_freslens1_python grid'!$R$15:$R$135</c:f>
              <c:numCache>
                <c:formatCode>0.0</c:formatCode>
                <c:ptCount val="121"/>
                <c:pt idx="0">
                  <c:v>32.021347565043364</c:v>
                </c:pt>
                <c:pt idx="1">
                  <c:v>32.009887022723611</c:v>
                </c:pt>
                <c:pt idx="2">
                  <c:v>31.975502223387611</c:v>
                </c:pt>
                <c:pt idx="3">
                  <c:v>31.918183645961591</c:v>
                </c:pt>
                <c:pt idx="4">
                  <c:v>31.837915408849391</c:v>
                </c:pt>
                <c:pt idx="5">
                  <c:v>31.734675250240237</c:v>
                </c:pt>
                <c:pt idx="6">
                  <c:v>31.608434500574266</c:v>
                </c:pt>
                <c:pt idx="7">
                  <c:v>31.459158047199796</c:v>
                </c:pt>
                <c:pt idx="8">
                  <c:v>31.286804291264556</c:v>
                </c:pt>
                <c:pt idx="9">
                  <c:v>31.091325096890749</c:v>
                </c:pt>
                <c:pt idx="10">
                  <c:v>30.872665732689953</c:v>
                </c:pt>
                <c:pt idx="11">
                  <c:v>30.630764805679647</c:v>
                </c:pt>
                <c:pt idx="12">
                  <c:v>30.365554187665833</c:v>
                </c:pt>
                <c:pt idx="13">
                  <c:v>30.076958934159283</c:v>
                </c:pt>
                <c:pt idx="14">
                  <c:v>29.764897195892413</c:v>
                </c:pt>
                <c:pt idx="15">
                  <c:v>29.429280123002496</c:v>
                </c:pt>
                <c:pt idx="16">
                  <c:v>29.070011761943579</c:v>
                </c:pt>
                <c:pt idx="17">
                  <c:v>28.68698894518262</c:v>
                </c:pt>
                <c:pt idx="18">
                  <c:v>28.280101173728706</c:v>
                </c:pt>
                <c:pt idx="19">
                  <c:v>27.84923049253262</c:v>
                </c:pt>
                <c:pt idx="20">
                  <c:v>27.394251358782114</c:v>
                </c:pt>
                <c:pt idx="21">
                  <c:v>26.91503050310256</c:v>
                </c:pt>
                <c:pt idx="22">
                  <c:v>26.411426783655426</c:v>
                </c:pt>
                <c:pt idx="23">
                  <c:v>25.883291033106687</c:v>
                </c:pt>
                <c:pt idx="24">
                  <c:v>28.532600654919275</c:v>
                </c:pt>
                <c:pt idx="25">
                  <c:v>27.954920429868071</c:v>
                </c:pt>
                <c:pt idx="26">
                  <c:v>27.352210880239753</c:v>
                </c:pt>
                <c:pt idx="27">
                  <c:v>26.72428906149808</c:v>
                </c:pt>
                <c:pt idx="28">
                  <c:v>26.070963128814959</c:v>
                </c:pt>
                <c:pt idx="29">
                  <c:v>25.392032139241579</c:v>
                </c:pt>
                <c:pt idx="30">
                  <c:v>24.687285845787983</c:v>
                </c:pt>
                <c:pt idx="31">
                  <c:v>23.956504483135639</c:v>
                </c:pt>
                <c:pt idx="32">
                  <c:v>23.199458544666665</c:v>
                </c:pt>
                <c:pt idx="33">
                  <c:v>27.219110685206456</c:v>
                </c:pt>
                <c:pt idx="34">
                  <c:v>26.408806940535221</c:v>
                </c:pt>
                <c:pt idx="35">
                  <c:v>25.57148928456348</c:v>
                </c:pt>
                <c:pt idx="36">
                  <c:v>24.70688682853929</c:v>
                </c:pt>
                <c:pt idx="37">
                  <c:v>23.814717683080637</c:v>
                </c:pt>
                <c:pt idx="38">
                  <c:v>22.894688673886566</c:v>
                </c:pt>
                <c:pt idx="39">
                  <c:v>21.946495045220171</c:v>
                </c:pt>
                <c:pt idx="40">
                  <c:v>20.969820150442242</c:v>
                </c:pt>
                <c:pt idx="41">
                  <c:v>27.969672020074437</c:v>
                </c:pt>
                <c:pt idx="42">
                  <c:v>26.935035458982739</c:v>
                </c:pt>
                <c:pt idx="43">
                  <c:v>25.870893040683892</c:v>
                </c:pt>
                <c:pt idx="44">
                  <c:v>24.776877172579972</c:v>
                </c:pt>
                <c:pt idx="45">
                  <c:v>23.652606599984583</c:v>
                </c:pt>
                <c:pt idx="46">
                  <c:v>22.497686000251555</c:v>
                </c:pt>
                <c:pt idx="47">
                  <c:v>21.311705557064851</c:v>
                </c:pt>
                <c:pt idx="48">
                  <c:v>20.094240513605069</c:v>
                </c:pt>
                <c:pt idx="49">
                  <c:v>26.850187594481717</c:v>
                </c:pt>
                <c:pt idx="50">
                  <c:v>25.568416947402397</c:v>
                </c:pt>
                <c:pt idx="51">
                  <c:v>24.25379297193081</c:v>
                </c:pt>
                <c:pt idx="52">
                  <c:v>22.905826208450581</c:v>
                </c:pt>
                <c:pt idx="53">
                  <c:v>21.524009654472739</c:v>
                </c:pt>
                <c:pt idx="54">
                  <c:v>20.107818158826326</c:v>
                </c:pt>
                <c:pt idx="55">
                  <c:v>18.656707782971861</c:v>
                </c:pt>
                <c:pt idx="56">
                  <c:v>17.170115127279079</c:v>
                </c:pt>
                <c:pt idx="57">
                  <c:v>26.854928267728791</c:v>
                </c:pt>
                <c:pt idx="58">
                  <c:v>25.295599413983119</c:v>
                </c:pt>
                <c:pt idx="59">
                  <c:v>23.698974002665267</c:v>
                </c:pt>
                <c:pt idx="60">
                  <c:v>22.064403267722462</c:v>
                </c:pt>
                <c:pt idx="61">
                  <c:v>20.391215001324241</c:v>
                </c:pt>
                <c:pt idx="62">
                  <c:v>18.678712615460039</c:v>
                </c:pt>
                <c:pt idx="63">
                  <c:v>16.926174148515962</c:v>
                </c:pt>
                <c:pt idx="64">
                  <c:v>15.132851213084757</c:v>
                </c:pt>
                <c:pt idx="65">
                  <c:v>26.106506906994813</c:v>
                </c:pt>
                <c:pt idx="66">
                  <c:v>24.229258527111096</c:v>
                </c:pt>
                <c:pt idx="67">
                  <c:v>22.308810471483778</c:v>
                </c:pt>
                <c:pt idx="68">
                  <c:v>20.344296804439121</c:v>
                </c:pt>
                <c:pt idx="69">
                  <c:v>18.334818869405666</c:v>
                </c:pt>
                <c:pt idx="70">
                  <c:v>16.279443787452681</c:v>
                </c:pt>
                <c:pt idx="71">
                  <c:v>14.177202861146462</c:v>
                </c:pt>
                <c:pt idx="72">
                  <c:v>12.027089876767686</c:v>
                </c:pt>
                <c:pt idx="73">
                  <c:v>25.838733079855778</c:v>
                </c:pt>
                <c:pt idx="74">
                  <c:v>23.589698120734386</c:v>
                </c:pt>
                <c:pt idx="75">
                  <c:v>21.2895286988987</c:v>
                </c:pt>
                <c:pt idx="76">
                  <c:v>18.937049246079777</c:v>
                </c:pt>
                <c:pt idx="77">
                  <c:v>16.531036375171784</c:v>
                </c:pt>
                <c:pt idx="78">
                  <c:v>14.070216388263763</c:v>
                </c:pt>
                <c:pt idx="79">
                  <c:v>11.553262613578214</c:v>
                </c:pt>
                <c:pt idx="80">
                  <c:v>8.9787925573808991</c:v>
                </c:pt>
                <c:pt idx="81">
                  <c:v>30.361375529362515</c:v>
                </c:pt>
                <c:pt idx="82">
                  <c:v>27.667486682009621</c:v>
                </c:pt>
                <c:pt idx="83">
                  <c:v>24.911567552246709</c:v>
                </c:pt>
                <c:pt idx="84">
                  <c:v>22.09197960936951</c:v>
                </c:pt>
                <c:pt idx="85">
                  <c:v>19.207010893595456</c:v>
                </c:pt>
                <c:pt idx="86">
                  <c:v>16.254871677782894</c:v>
                </c:pt>
                <c:pt idx="87">
                  <c:v>13.233689798730724</c:v>
                </c:pt>
                <c:pt idx="88">
                  <c:v>10.141505627743832</c:v>
                </c:pt>
                <c:pt idx="89">
                  <c:v>30.992277320622357</c:v>
                </c:pt>
                <c:pt idx="90">
                  <c:v>27.751832267025531</c:v>
                </c:pt>
                <c:pt idx="91">
                  <c:v>24.433924804382176</c:v>
                </c:pt>
                <c:pt idx="92">
                  <c:v>21.036186674373194</c:v>
                </c:pt>
                <c:pt idx="93">
                  <c:v>17.556130276999195</c:v>
                </c:pt>
                <c:pt idx="94">
                  <c:v>13.991140621693216</c:v>
                </c:pt>
                <c:pt idx="95">
                  <c:v>10.338466584443669</c:v>
                </c:pt>
                <c:pt idx="96">
                  <c:v>6.5952113981685336</c:v>
                </c:pt>
                <c:pt idx="97">
                  <c:v>26.774332968285037</c:v>
                </c:pt>
                <c:pt idx="98">
                  <c:v>22.84058987855073</c:v>
                </c:pt>
                <c:pt idx="99">
                  <c:v>18.806593089752258</c:v>
                </c:pt>
                <c:pt idx="100">
                  <c:v>14.668749737707367</c:v>
                </c:pt>
                <c:pt idx="101">
                  <c:v>26.433932786121009</c:v>
                </c:pt>
                <c:pt idx="102">
                  <c:v>22.076769644446149</c:v>
                </c:pt>
                <c:pt idx="103">
                  <c:v>17.603666989101775</c:v>
                </c:pt>
                <c:pt idx="104">
                  <c:v>13.010095939674146</c:v>
                </c:pt>
                <c:pt idx="105">
                  <c:v>27.50405264022605</c:v>
                </c:pt>
                <c:pt idx="106">
                  <c:v>22.654800056023003</c:v>
                </c:pt>
                <c:pt idx="107">
                  <c:v>17.669692553681283</c:v>
                </c:pt>
                <c:pt idx="108">
                  <c:v>12.542912137783214</c:v>
                </c:pt>
                <c:pt idx="109">
                  <c:v>28.082119945262459</c:v>
                </c:pt>
                <c:pt idx="110">
                  <c:v>22.652915793223155</c:v>
                </c:pt>
                <c:pt idx="111">
                  <c:v>17.062052534391231</c:v>
                </c:pt>
                <c:pt idx="112">
                  <c:v>11.301886238055836</c:v>
                </c:pt>
                <c:pt idx="113">
                  <c:v>27.779143503611532</c:v>
                </c:pt>
                <c:pt idx="114">
                  <c:v>21.655089748544523</c:v>
                </c:pt>
                <c:pt idx="115">
                  <c:v>15.335122778032483</c:v>
                </c:pt>
                <c:pt idx="116">
                  <c:v>8.8089244858832814</c:v>
                </c:pt>
                <c:pt idx="117">
                  <c:v>27.68239669201596</c:v>
                </c:pt>
                <c:pt idx="118">
                  <c:v>20.709251256509429</c:v>
                </c:pt>
                <c:pt idx="119">
                  <c:v>13.49336640782075</c:v>
                </c:pt>
                <c:pt idx="120">
                  <c:v>6.0203456543150446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B-1549-91A3-9DE6B534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064079"/>
        <c:axId val="1989854143"/>
      </c:scatterChart>
      <c:valAx>
        <c:axId val="18400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54143"/>
        <c:crosses val="autoZero"/>
        <c:crossBetween val="midCat"/>
      </c:valAx>
      <c:valAx>
        <c:axId val="19898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'new_freslens1_python grid'!$T$15:$T$135</c:f>
              <c:numCache>
                <c:formatCode>0.00</c:formatCode>
                <c:ptCount val="121"/>
                <c:pt idx="0">
                  <c:v>0</c:v>
                </c:pt>
                <c:pt idx="1">
                  <c:v>1.2491666666666668</c:v>
                </c:pt>
                <c:pt idx="2">
                  <c:v>2.4983333333333335</c:v>
                </c:pt>
                <c:pt idx="3">
                  <c:v>3.7475000000000005</c:v>
                </c:pt>
                <c:pt idx="4">
                  <c:v>4.996666666666667</c:v>
                </c:pt>
                <c:pt idx="5">
                  <c:v>6.2458333333333345</c:v>
                </c:pt>
                <c:pt idx="6">
                  <c:v>7.495000000000001</c:v>
                </c:pt>
                <c:pt idx="7">
                  <c:v>8.7441666666666666</c:v>
                </c:pt>
                <c:pt idx="8">
                  <c:v>9.9933333333333341</c:v>
                </c:pt>
                <c:pt idx="9">
                  <c:v>11.2425</c:v>
                </c:pt>
                <c:pt idx="10">
                  <c:v>12.491666666666669</c:v>
                </c:pt>
                <c:pt idx="11">
                  <c:v>13.740833333333336</c:v>
                </c:pt>
                <c:pt idx="12">
                  <c:v>14.990000000000002</c:v>
                </c:pt>
                <c:pt idx="13">
                  <c:v>16.239166666666666</c:v>
                </c:pt>
                <c:pt idx="14">
                  <c:v>17.488333333333333</c:v>
                </c:pt>
                <c:pt idx="15">
                  <c:v>18.737500000000004</c:v>
                </c:pt>
                <c:pt idx="16">
                  <c:v>19.986666666666668</c:v>
                </c:pt>
                <c:pt idx="17">
                  <c:v>21.235833333333332</c:v>
                </c:pt>
                <c:pt idx="18">
                  <c:v>22.484999999999999</c:v>
                </c:pt>
                <c:pt idx="19">
                  <c:v>23.73416666666667</c:v>
                </c:pt>
                <c:pt idx="20">
                  <c:v>24.983333333333338</c:v>
                </c:pt>
                <c:pt idx="21">
                  <c:v>26.232500000000002</c:v>
                </c:pt>
                <c:pt idx="22">
                  <c:v>27.481666666666673</c:v>
                </c:pt>
                <c:pt idx="23">
                  <c:v>28.730833333333337</c:v>
                </c:pt>
                <c:pt idx="24">
                  <c:v>29.980000000000004</c:v>
                </c:pt>
                <c:pt idx="25">
                  <c:v>31.229166666666668</c:v>
                </c:pt>
                <c:pt idx="26">
                  <c:v>32.478333333333332</c:v>
                </c:pt>
                <c:pt idx="27">
                  <c:v>33.727499999999999</c:v>
                </c:pt>
                <c:pt idx="28">
                  <c:v>34.976666666666667</c:v>
                </c:pt>
                <c:pt idx="29">
                  <c:v>36.225833333333334</c:v>
                </c:pt>
                <c:pt idx="30">
                  <c:v>37.475000000000009</c:v>
                </c:pt>
                <c:pt idx="31">
                  <c:v>38.724166666666669</c:v>
                </c:pt>
                <c:pt idx="32">
                  <c:v>39.973333333333336</c:v>
                </c:pt>
                <c:pt idx="33">
                  <c:v>41.222500000000004</c:v>
                </c:pt>
                <c:pt idx="34">
                  <c:v>42.471666666666664</c:v>
                </c:pt>
                <c:pt idx="35">
                  <c:v>43.720833333333331</c:v>
                </c:pt>
                <c:pt idx="36">
                  <c:v>44.97</c:v>
                </c:pt>
                <c:pt idx="37">
                  <c:v>46.219166666666673</c:v>
                </c:pt>
                <c:pt idx="38">
                  <c:v>47.468333333333341</c:v>
                </c:pt>
                <c:pt idx="39">
                  <c:v>48.717500000000001</c:v>
                </c:pt>
                <c:pt idx="40">
                  <c:v>49.966666666666676</c:v>
                </c:pt>
                <c:pt idx="41">
                  <c:v>51.215833333333336</c:v>
                </c:pt>
                <c:pt idx="42">
                  <c:v>52.465000000000003</c:v>
                </c:pt>
                <c:pt idx="43">
                  <c:v>53.714166666666664</c:v>
                </c:pt>
                <c:pt idx="44">
                  <c:v>54.963333333333345</c:v>
                </c:pt>
                <c:pt idx="45">
                  <c:v>56.212500000000006</c:v>
                </c:pt>
                <c:pt idx="46">
                  <c:v>57.461666666666673</c:v>
                </c:pt>
                <c:pt idx="47">
                  <c:v>58.710833333333341</c:v>
                </c:pt>
                <c:pt idx="48">
                  <c:v>59.960000000000008</c:v>
                </c:pt>
                <c:pt idx="49">
                  <c:v>61.209166666666668</c:v>
                </c:pt>
                <c:pt idx="50">
                  <c:v>62.458333333333336</c:v>
                </c:pt>
                <c:pt idx="51">
                  <c:v>63.707500000000003</c:v>
                </c:pt>
                <c:pt idx="52">
                  <c:v>64.956666666666663</c:v>
                </c:pt>
                <c:pt idx="53">
                  <c:v>66.205833333333345</c:v>
                </c:pt>
                <c:pt idx="54">
                  <c:v>67.454999999999998</c:v>
                </c:pt>
                <c:pt idx="55">
                  <c:v>68.70416666666668</c:v>
                </c:pt>
                <c:pt idx="56">
                  <c:v>69.953333333333333</c:v>
                </c:pt>
                <c:pt idx="57">
                  <c:v>71.202500000000001</c:v>
                </c:pt>
                <c:pt idx="58">
                  <c:v>72.451666666666668</c:v>
                </c:pt>
                <c:pt idx="59">
                  <c:v>73.700833333333335</c:v>
                </c:pt>
                <c:pt idx="60">
                  <c:v>74.950000000000017</c:v>
                </c:pt>
                <c:pt idx="61">
                  <c:v>76.199166666666684</c:v>
                </c:pt>
                <c:pt idx="62">
                  <c:v>77.448333333333338</c:v>
                </c:pt>
                <c:pt idx="63">
                  <c:v>78.697500000000005</c:v>
                </c:pt>
                <c:pt idx="64">
                  <c:v>79.946666666666673</c:v>
                </c:pt>
                <c:pt idx="65">
                  <c:v>81.19583333333334</c:v>
                </c:pt>
                <c:pt idx="66">
                  <c:v>82.445000000000007</c:v>
                </c:pt>
                <c:pt idx="67">
                  <c:v>83.694166666666675</c:v>
                </c:pt>
                <c:pt idx="68">
                  <c:v>84.943333333333328</c:v>
                </c:pt>
                <c:pt idx="69">
                  <c:v>86.19250000000001</c:v>
                </c:pt>
                <c:pt idx="70">
                  <c:v>87.441666666666663</c:v>
                </c:pt>
                <c:pt idx="71">
                  <c:v>88.690833333333345</c:v>
                </c:pt>
                <c:pt idx="72">
                  <c:v>89.94</c:v>
                </c:pt>
                <c:pt idx="73">
                  <c:v>91.189166666666665</c:v>
                </c:pt>
                <c:pt idx="74">
                  <c:v>92.438333333333347</c:v>
                </c:pt>
                <c:pt idx="75">
                  <c:v>93.6875</c:v>
                </c:pt>
                <c:pt idx="76">
                  <c:v>94.936666666666682</c:v>
                </c:pt>
                <c:pt idx="77">
                  <c:v>96.185833333333335</c:v>
                </c:pt>
                <c:pt idx="78">
                  <c:v>97.435000000000002</c:v>
                </c:pt>
                <c:pt idx="79">
                  <c:v>98.68416666666667</c:v>
                </c:pt>
                <c:pt idx="80">
                  <c:v>99.933333333333351</c:v>
                </c:pt>
                <c:pt idx="81">
                  <c:v>101.1825</c:v>
                </c:pt>
                <c:pt idx="82">
                  <c:v>102.43166666666667</c:v>
                </c:pt>
                <c:pt idx="83">
                  <c:v>103.68083333333335</c:v>
                </c:pt>
                <c:pt idx="84">
                  <c:v>104.93</c:v>
                </c:pt>
                <c:pt idx="85">
                  <c:v>106.17916666666667</c:v>
                </c:pt>
                <c:pt idx="86">
                  <c:v>107.42833333333333</c:v>
                </c:pt>
                <c:pt idx="87">
                  <c:v>108.67750000000001</c:v>
                </c:pt>
                <c:pt idx="88">
                  <c:v>109.92666666666669</c:v>
                </c:pt>
                <c:pt idx="89">
                  <c:v>111.17583333333333</c:v>
                </c:pt>
                <c:pt idx="90">
                  <c:v>112.42500000000001</c:v>
                </c:pt>
                <c:pt idx="91">
                  <c:v>113.67416666666668</c:v>
                </c:pt>
                <c:pt idx="92">
                  <c:v>114.92333333333335</c:v>
                </c:pt>
                <c:pt idx="93">
                  <c:v>116.1725</c:v>
                </c:pt>
                <c:pt idx="94">
                  <c:v>117.42166666666668</c:v>
                </c:pt>
                <c:pt idx="95">
                  <c:v>118.67083333333333</c:v>
                </c:pt>
                <c:pt idx="96">
                  <c:v>119.92000000000002</c:v>
                </c:pt>
                <c:pt idx="97">
                  <c:v>121.16916666666668</c:v>
                </c:pt>
                <c:pt idx="98">
                  <c:v>122.41833333333334</c:v>
                </c:pt>
                <c:pt idx="99">
                  <c:v>123.66750000000002</c:v>
                </c:pt>
                <c:pt idx="100">
                  <c:v>124.91666666666667</c:v>
                </c:pt>
                <c:pt idx="101">
                  <c:v>126.16583333333334</c:v>
                </c:pt>
                <c:pt idx="102">
                  <c:v>127.41500000000001</c:v>
                </c:pt>
                <c:pt idx="103">
                  <c:v>128.66416666666669</c:v>
                </c:pt>
                <c:pt idx="104">
                  <c:v>129.91333333333333</c:v>
                </c:pt>
                <c:pt idx="105">
                  <c:v>131.16250000000002</c:v>
                </c:pt>
                <c:pt idx="106">
                  <c:v>132.41166666666669</c:v>
                </c:pt>
                <c:pt idx="107">
                  <c:v>133.66083333333333</c:v>
                </c:pt>
                <c:pt idx="108">
                  <c:v>134.91</c:v>
                </c:pt>
                <c:pt idx="109">
                  <c:v>136.15916666666666</c:v>
                </c:pt>
                <c:pt idx="110">
                  <c:v>137.40833333333336</c:v>
                </c:pt>
                <c:pt idx="111">
                  <c:v>138.6575</c:v>
                </c:pt>
                <c:pt idx="112">
                  <c:v>139.90666666666667</c:v>
                </c:pt>
                <c:pt idx="113">
                  <c:v>141.15583333333333</c:v>
                </c:pt>
                <c:pt idx="114">
                  <c:v>142.405</c:v>
                </c:pt>
                <c:pt idx="115">
                  <c:v>143.6541666666667</c:v>
                </c:pt>
                <c:pt idx="116">
                  <c:v>144.90333333333334</c:v>
                </c:pt>
                <c:pt idx="117">
                  <c:v>146.15250000000003</c:v>
                </c:pt>
                <c:pt idx="118">
                  <c:v>147.40166666666667</c:v>
                </c:pt>
                <c:pt idx="119">
                  <c:v>148.65083333333334</c:v>
                </c:pt>
                <c:pt idx="120">
                  <c:v>149.90000000000003</c:v>
                </c:pt>
              </c:numCache>
            </c:numRef>
          </c:xVal>
          <c:yVal>
            <c:numRef>
              <c:f>'new_freslens1_python grid'!$U$15:$U$135</c:f>
              <c:numCache>
                <c:formatCode>0.00</c:formatCode>
                <c:ptCount val="121"/>
                <c:pt idx="0">
                  <c:v>0</c:v>
                </c:pt>
                <c:pt idx="1">
                  <c:v>7.15806372387961E-3</c:v>
                </c:pt>
                <c:pt idx="2">
                  <c:v>2.8634236309154928E-2</c:v>
                </c:pt>
                <c:pt idx="3">
                  <c:v>6.4434464459825119E-2</c:v>
                </c:pt>
                <c:pt idx="4">
                  <c:v>0.11456866755615261</c:v>
                </c:pt>
                <c:pt idx="5">
                  <c:v>0.17905074995412046</c:v>
                </c:pt>
                <c:pt idx="6">
                  <c:v>0.25789861818299081</c:v>
                </c:pt>
                <c:pt idx="7">
                  <c:v>0.35113420301979553</c:v>
                </c:pt>
                <c:pt idx="8">
                  <c:v>0.45878348641434713</c:v>
                </c:pt>
                <c:pt idx="9">
                  <c:v>0.58087653323365107</c:v>
                </c:pt>
                <c:pt idx="10">
                  <c:v>0.71744752779073384</c:v>
                </c:pt>
                <c:pt idx="11">
                  <c:v>0.86853481511925434</c:v>
                </c:pt>
                <c:pt idx="12">
                  <c:v>1.0341809469537167</c:v>
                </c:pt>
                <c:pt idx="13">
                  <c:v>1.2144327323730126</c:v>
                </c:pt>
                <c:pt idx="14">
                  <c:v>1.4093412930655302</c:v>
                </c:pt>
                <c:pt idx="15">
                  <c:v>1.6189621231746893</c:v>
                </c:pt>
                <c:pt idx="16">
                  <c:v>1.8433551536860719</c:v>
                </c:pt>
                <c:pt idx="17">
                  <c:v>2.0825848213213551</c:v>
                </c:pt>
                <c:pt idx="18">
                  <c:v>2.3367201419086121</c:v>
                </c:pt>
                <c:pt idx="19">
                  <c:v>2.6058347882056685</c:v>
                </c:pt>
                <c:pt idx="20">
                  <c:v>2.8900071721606704</c:v>
                </c:pt>
                <c:pt idx="21">
                  <c:v>3.1893205316038613</c:v>
                </c:pt>
                <c:pt idx="22">
                  <c:v>3.5038630213752167</c:v>
                </c:pt>
                <c:pt idx="23">
                  <c:v>3.833727808905449</c:v>
                </c:pt>
                <c:pt idx="24">
                  <c:v>4.1790131742816694</c:v>
                </c:pt>
                <c:pt idx="25">
                  <c:v>4.5398226148449004</c:v>
                </c:pt>
                <c:pt idx="26">
                  <c:v>4.916264954383589</c:v>
                </c:pt>
                <c:pt idx="27">
                  <c:v>5.3084544570059906</c:v>
                </c:pt>
                <c:pt idx="28">
                  <c:v>5.7165109457943242</c:v>
                </c:pt>
                <c:pt idx="29">
                  <c:v>6.1405599263653636</c:v>
                </c:pt>
                <c:pt idx="30">
                  <c:v>6.5807327154849231</c:v>
                </c:pt>
                <c:pt idx="31">
                  <c:v>7.0371665749082011</c:v>
                </c:pt>
                <c:pt idx="32">
                  <c:v>7.5100048506436137</c:v>
                </c:pt>
                <c:pt idx="33">
                  <c:v>7.9993971178648016</c:v>
                </c:pt>
                <c:pt idx="34">
                  <c:v>8.5054993317240442</c:v>
                </c:pt>
                <c:pt idx="35">
                  <c:v>9.028473984349727</c:v>
                </c:pt>
                <c:pt idx="36">
                  <c:v>9.5684902683415043</c:v>
                </c:pt>
                <c:pt idx="37">
                  <c:v>10.12572424710922</c:v>
                </c:pt>
                <c:pt idx="38">
                  <c:v>10.700359032435015</c:v>
                </c:pt>
                <c:pt idx="39">
                  <c:v>11.2925849696729</c:v>
                </c:pt>
                <c:pt idx="40">
                  <c:v>11.902599831036284</c:v>
                </c:pt>
                <c:pt idx="41">
                  <c:v>12.53060901746184</c:v>
                </c:pt>
                <c:pt idx="42">
                  <c:v>13.176825769577032</c:v>
                </c:pt>
                <c:pt idx="43">
                  <c:v>13.841471388339519</c:v>
                </c:pt>
                <c:pt idx="44">
                  <c:v>14.524775465959427</c:v>
                </c:pt>
                <c:pt idx="45">
                  <c:v>15.226976127759629</c:v>
                </c:pt>
                <c:pt idx="46">
                  <c:v>15.948320285676218</c:v>
                </c:pt>
                <c:pt idx="47">
                  <c:v>16.689063904149911</c:v>
                </c:pt>
                <c:pt idx="48">
                  <c:v>17.449472279210834</c:v>
                </c:pt>
                <c:pt idx="49">
                  <c:v>18.229820331613293</c:v>
                </c:pt>
                <c:pt idx="50">
                  <c:v>19.030392914934918</c:v>
                </c:pt>
                <c:pt idx="51">
                  <c:v>19.85148513961488</c:v>
                </c:pt>
                <c:pt idx="52">
                  <c:v>20.69340271397191</c:v>
                </c:pt>
                <c:pt idx="53">
                  <c:v>21.556462303310571</c:v>
                </c:pt>
                <c:pt idx="54">
                  <c:v>22.440991908299726</c:v>
                </c:pt>
                <c:pt idx="55">
                  <c:v>23.347331263885494</c:v>
                </c:pt>
                <c:pt idx="56">
                  <c:v>24.275832260086943</c:v>
                </c:pt>
                <c:pt idx="57">
                  <c:v>25.226859386114395</c:v>
                </c:pt>
                <c:pt idx="58">
                  <c:v>26.200790199349711</c:v>
                </c:pt>
                <c:pt idx="59">
                  <c:v>27.198015820835323</c:v>
                </c:pt>
                <c:pt idx="60">
                  <c:v>28.218941459035015</c:v>
                </c:pt>
                <c:pt idx="61">
                  <c:v>29.263986963756238</c:v>
                </c:pt>
                <c:pt idx="62">
                  <c:v>30.333587412260584</c:v>
                </c:pt>
                <c:pt idx="63">
                  <c:v>31.428193729739409</c:v>
                </c:pt>
                <c:pt idx="64">
                  <c:v>32.548273346494149</c:v>
                </c:pt>
                <c:pt idx="65">
                  <c:v>33.694310894339488</c:v>
                </c:pt>
                <c:pt idx="66">
                  <c:v>34.866808944941859</c:v>
                </c:pt>
                <c:pt idx="67">
                  <c:v>36.066288793019091</c:v>
                </c:pt>
                <c:pt idx="68">
                  <c:v>37.293291287560734</c:v>
                </c:pt>
                <c:pt idx="69">
                  <c:v>38.548377714483713</c:v>
                </c:pt>
                <c:pt idx="70">
                  <c:v>39.832130734420176</c:v>
                </c:pt>
                <c:pt idx="71">
                  <c:v>41.145155379642269</c:v>
                </c:pt>
                <c:pt idx="72">
                  <c:v>42.48808011446885</c:v>
                </c:pt>
                <c:pt idx="73">
                  <c:v>43.861557963873416</c:v>
                </c:pt>
                <c:pt idx="74">
                  <c:v>45.266267715424647</c:v>
                </c:pt>
                <c:pt idx="75">
                  <c:v>46.702915200146187</c:v>
                </c:pt>
                <c:pt idx="76">
                  <c:v>48.17223465838601</c:v>
                </c:pt>
                <c:pt idx="77">
                  <c:v>49.674990197340627</c:v>
                </c:pt>
                <c:pt idx="78">
                  <c:v>51.211977347496926</c:v>
                </c:pt>
                <c:pt idx="79">
                  <c:v>52.784024725935943</c:v>
                </c:pt>
                <c:pt idx="80">
                  <c:v>54.391995815202513</c:v>
                </c:pt>
                <c:pt idx="81">
                  <c:v>56.03679086728566</c:v>
                </c:pt>
                <c:pt idx="82">
                  <c:v>57.719348943194824</c:v>
                </c:pt>
                <c:pt idx="83">
                  <c:v>59.440650099659244</c:v>
                </c:pt>
                <c:pt idx="84">
                  <c:v>61.201717735647961</c:v>
                </c:pt>
                <c:pt idx="85">
                  <c:v>63.003621112708508</c:v>
                </c:pt>
                <c:pt idx="86">
                  <c:v>64.847478064584763</c:v>
                </c:pt>
                <c:pt idx="87">
                  <c:v>66.73445791320944</c:v>
                </c:pt>
                <c:pt idx="88">
                  <c:v>68.665784610005005</c:v>
                </c:pt>
                <c:pt idx="89">
                  <c:v>70.642740123494633</c:v>
                </c:pt>
                <c:pt idx="90">
                  <c:v>72.66666809655365</c:v>
                </c:pt>
                <c:pt idx="91">
                  <c:v>74.738977799262969</c:v>
                </c:pt>
                <c:pt idx="92">
                  <c:v>76.861148406297744</c:v>
                </c:pt>
                <c:pt idx="93">
                  <c:v>79.034733631157593</c:v>
                </c:pt>
                <c:pt idx="94">
                  <c:v>81.261366753367454</c:v>
                </c:pt>
                <c:pt idx="95">
                  <c:v>83.542766079132903</c:v>
                </c:pt>
                <c:pt idx="96">
                  <c:v>85.88074088089391</c:v>
                </c:pt>
                <c:pt idx="97">
                  <c:v>88.277197866891981</c:v>
                </c:pt>
                <c:pt idx="98">
                  <c:v>90.734148238355203</c:v>
                </c:pt>
                <c:pt idx="99">
                  <c:v>93.25371539935891</c:v>
                </c:pt>
                <c:pt idx="100">
                  <c:v>95.838143392990276</c:v>
                </c:pt>
                <c:pt idx="101">
                  <c:v>98.489806147335258</c:v>
                </c:pt>
                <c:pt idx="102">
                  <c:v>101.21121762623967</c:v>
                </c:pt>
                <c:pt idx="103">
                  <c:v>104.00504299305685</c:v>
                </c:pt>
                <c:pt idx="104">
                  <c:v>106.87411091101185</c:v>
                </c:pt>
                <c:pt idx="105">
                  <c:v>109.82142712179214</c:v>
                </c:pt>
                <c:pt idx="106">
                  <c:v>112.85018946500897</c:v>
                </c:pt>
                <c:pt idx="107">
                  <c:v>115.96380452584657</c:v>
                </c:pt>
                <c:pt idx="108">
                  <c:v>119.16590612727623</c:v>
                </c:pt>
                <c:pt idx="109">
                  <c:v>122.46037591752149</c:v>
                </c:pt>
                <c:pt idx="110">
                  <c:v>125.85136634414937</c:v>
                </c:pt>
                <c:pt idx="111">
                  <c:v>129.34332635456147</c:v>
                </c:pt>
                <c:pt idx="112">
                  <c:v>132.94103022048097</c:v>
                </c:pt>
                <c:pt idx="113">
                  <c:v>136.64960995336929</c:v>
                </c:pt>
                <c:pt idx="114">
                  <c:v>140.47459186122157</c:v>
                </c:pt>
                <c:pt idx="115">
                  <c:v>144.42193789822056</c:v>
                </c:pt>
                <c:pt idx="116">
                  <c:v>148.49809258152541</c:v>
                </c:pt>
                <c:pt idx="117">
                  <c:v>152.71003639944502</c:v>
                </c:pt>
                <c:pt idx="118">
                  <c:v>157.06534681937183</c:v>
                </c:pt>
                <c:pt idx="119">
                  <c:v>161.57226823111529</c:v>
                </c:pt>
                <c:pt idx="120">
                  <c:v>166.23979244340904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2-8B40-B92B-F73E1BE8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1744"/>
        <c:axId val="240883456"/>
      </c:scatterChart>
      <c:valAx>
        <c:axId val="2408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3456"/>
        <c:crosses val="autoZero"/>
        <c:crossBetween val="midCat"/>
      </c:valAx>
      <c:valAx>
        <c:axId val="240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'new_freslens1_python grid'!$T$15:$T$135</c:f>
              <c:numCache>
                <c:formatCode>0.00</c:formatCode>
                <c:ptCount val="121"/>
                <c:pt idx="0">
                  <c:v>0</c:v>
                </c:pt>
                <c:pt idx="1">
                  <c:v>1.2491666666666668</c:v>
                </c:pt>
                <c:pt idx="2">
                  <c:v>2.4983333333333335</c:v>
                </c:pt>
                <c:pt idx="3">
                  <c:v>3.7475000000000005</c:v>
                </c:pt>
                <c:pt idx="4">
                  <c:v>4.996666666666667</c:v>
                </c:pt>
                <c:pt idx="5">
                  <c:v>6.2458333333333345</c:v>
                </c:pt>
                <c:pt idx="6">
                  <c:v>7.495000000000001</c:v>
                </c:pt>
                <c:pt idx="7">
                  <c:v>8.7441666666666666</c:v>
                </c:pt>
                <c:pt idx="8">
                  <c:v>9.9933333333333341</c:v>
                </c:pt>
                <c:pt idx="9">
                  <c:v>11.2425</c:v>
                </c:pt>
                <c:pt idx="10">
                  <c:v>12.491666666666669</c:v>
                </c:pt>
                <c:pt idx="11">
                  <c:v>13.740833333333336</c:v>
                </c:pt>
                <c:pt idx="12">
                  <c:v>14.990000000000002</c:v>
                </c:pt>
                <c:pt idx="13">
                  <c:v>16.239166666666666</c:v>
                </c:pt>
                <c:pt idx="14">
                  <c:v>17.488333333333333</c:v>
                </c:pt>
                <c:pt idx="15">
                  <c:v>18.737500000000004</c:v>
                </c:pt>
                <c:pt idx="16">
                  <c:v>19.986666666666668</c:v>
                </c:pt>
                <c:pt idx="17">
                  <c:v>21.235833333333332</c:v>
                </c:pt>
                <c:pt idx="18">
                  <c:v>22.484999999999999</c:v>
                </c:pt>
                <c:pt idx="19">
                  <c:v>23.73416666666667</c:v>
                </c:pt>
                <c:pt idx="20">
                  <c:v>24.983333333333338</c:v>
                </c:pt>
                <c:pt idx="21">
                  <c:v>26.232500000000002</c:v>
                </c:pt>
                <c:pt idx="22">
                  <c:v>27.481666666666673</c:v>
                </c:pt>
                <c:pt idx="23">
                  <c:v>28.730833333333337</c:v>
                </c:pt>
                <c:pt idx="24">
                  <c:v>29.980000000000004</c:v>
                </c:pt>
                <c:pt idx="25">
                  <c:v>31.229166666666668</c:v>
                </c:pt>
                <c:pt idx="26">
                  <c:v>32.478333333333332</c:v>
                </c:pt>
                <c:pt idx="27">
                  <c:v>33.727499999999999</c:v>
                </c:pt>
                <c:pt idx="28">
                  <c:v>34.976666666666667</c:v>
                </c:pt>
                <c:pt idx="29">
                  <c:v>36.225833333333334</c:v>
                </c:pt>
                <c:pt idx="30">
                  <c:v>37.475000000000009</c:v>
                </c:pt>
                <c:pt idx="31">
                  <c:v>38.724166666666669</c:v>
                </c:pt>
                <c:pt idx="32">
                  <c:v>39.973333333333336</c:v>
                </c:pt>
                <c:pt idx="33">
                  <c:v>41.222500000000004</c:v>
                </c:pt>
                <c:pt idx="34">
                  <c:v>42.471666666666664</c:v>
                </c:pt>
                <c:pt idx="35">
                  <c:v>43.720833333333331</c:v>
                </c:pt>
                <c:pt idx="36">
                  <c:v>44.97</c:v>
                </c:pt>
                <c:pt idx="37">
                  <c:v>46.219166666666673</c:v>
                </c:pt>
                <c:pt idx="38">
                  <c:v>47.468333333333341</c:v>
                </c:pt>
                <c:pt idx="39">
                  <c:v>48.717500000000001</c:v>
                </c:pt>
                <c:pt idx="40">
                  <c:v>49.966666666666676</c:v>
                </c:pt>
                <c:pt idx="41">
                  <c:v>51.215833333333336</c:v>
                </c:pt>
                <c:pt idx="42">
                  <c:v>52.465000000000003</c:v>
                </c:pt>
                <c:pt idx="43">
                  <c:v>53.714166666666664</c:v>
                </c:pt>
                <c:pt idx="44">
                  <c:v>54.963333333333345</c:v>
                </c:pt>
                <c:pt idx="45">
                  <c:v>56.212500000000006</c:v>
                </c:pt>
                <c:pt idx="46">
                  <c:v>57.461666666666673</c:v>
                </c:pt>
                <c:pt idx="47">
                  <c:v>58.710833333333341</c:v>
                </c:pt>
                <c:pt idx="48">
                  <c:v>59.960000000000008</c:v>
                </c:pt>
                <c:pt idx="49">
                  <c:v>61.209166666666668</c:v>
                </c:pt>
                <c:pt idx="50">
                  <c:v>62.458333333333336</c:v>
                </c:pt>
                <c:pt idx="51">
                  <c:v>63.707500000000003</c:v>
                </c:pt>
                <c:pt idx="52">
                  <c:v>64.956666666666663</c:v>
                </c:pt>
                <c:pt idx="53">
                  <c:v>66.205833333333345</c:v>
                </c:pt>
                <c:pt idx="54">
                  <c:v>67.454999999999998</c:v>
                </c:pt>
                <c:pt idx="55">
                  <c:v>68.70416666666668</c:v>
                </c:pt>
                <c:pt idx="56">
                  <c:v>69.953333333333333</c:v>
                </c:pt>
                <c:pt idx="57">
                  <c:v>71.202500000000001</c:v>
                </c:pt>
                <c:pt idx="58">
                  <c:v>72.451666666666668</c:v>
                </c:pt>
                <c:pt idx="59">
                  <c:v>73.700833333333335</c:v>
                </c:pt>
                <c:pt idx="60">
                  <c:v>74.950000000000017</c:v>
                </c:pt>
                <c:pt idx="61">
                  <c:v>76.199166666666684</c:v>
                </c:pt>
                <c:pt idx="62">
                  <c:v>77.448333333333338</c:v>
                </c:pt>
                <c:pt idx="63">
                  <c:v>78.697500000000005</c:v>
                </c:pt>
                <c:pt idx="64">
                  <c:v>79.946666666666673</c:v>
                </c:pt>
                <c:pt idx="65">
                  <c:v>81.19583333333334</c:v>
                </c:pt>
                <c:pt idx="66">
                  <c:v>82.445000000000007</c:v>
                </c:pt>
                <c:pt idx="67">
                  <c:v>83.694166666666675</c:v>
                </c:pt>
                <c:pt idx="68">
                  <c:v>84.943333333333328</c:v>
                </c:pt>
                <c:pt idx="69">
                  <c:v>86.19250000000001</c:v>
                </c:pt>
                <c:pt idx="70">
                  <c:v>87.441666666666663</c:v>
                </c:pt>
                <c:pt idx="71">
                  <c:v>88.690833333333345</c:v>
                </c:pt>
                <c:pt idx="72">
                  <c:v>89.94</c:v>
                </c:pt>
                <c:pt idx="73">
                  <c:v>91.189166666666665</c:v>
                </c:pt>
                <c:pt idx="74">
                  <c:v>92.438333333333347</c:v>
                </c:pt>
                <c:pt idx="75">
                  <c:v>93.6875</c:v>
                </c:pt>
                <c:pt idx="76">
                  <c:v>94.936666666666682</c:v>
                </c:pt>
                <c:pt idx="77">
                  <c:v>96.185833333333335</c:v>
                </c:pt>
                <c:pt idx="78">
                  <c:v>97.435000000000002</c:v>
                </c:pt>
                <c:pt idx="79">
                  <c:v>98.68416666666667</c:v>
                </c:pt>
                <c:pt idx="80">
                  <c:v>99.933333333333351</c:v>
                </c:pt>
                <c:pt idx="81">
                  <c:v>101.1825</c:v>
                </c:pt>
                <c:pt idx="82">
                  <c:v>102.43166666666667</c:v>
                </c:pt>
                <c:pt idx="83">
                  <c:v>103.68083333333335</c:v>
                </c:pt>
                <c:pt idx="84">
                  <c:v>104.93</c:v>
                </c:pt>
                <c:pt idx="85">
                  <c:v>106.17916666666667</c:v>
                </c:pt>
                <c:pt idx="86">
                  <c:v>107.42833333333333</c:v>
                </c:pt>
                <c:pt idx="87">
                  <c:v>108.67750000000001</c:v>
                </c:pt>
                <c:pt idx="88">
                  <c:v>109.92666666666669</c:v>
                </c:pt>
                <c:pt idx="89">
                  <c:v>111.17583333333333</c:v>
                </c:pt>
                <c:pt idx="90">
                  <c:v>112.42500000000001</c:v>
                </c:pt>
                <c:pt idx="91">
                  <c:v>113.67416666666668</c:v>
                </c:pt>
                <c:pt idx="92">
                  <c:v>114.92333333333335</c:v>
                </c:pt>
                <c:pt idx="93">
                  <c:v>116.1725</c:v>
                </c:pt>
                <c:pt idx="94">
                  <c:v>117.42166666666668</c:v>
                </c:pt>
                <c:pt idx="95">
                  <c:v>118.67083333333333</c:v>
                </c:pt>
                <c:pt idx="96">
                  <c:v>119.92000000000002</c:v>
                </c:pt>
                <c:pt idx="97">
                  <c:v>121.16916666666668</c:v>
                </c:pt>
                <c:pt idx="98">
                  <c:v>122.41833333333334</c:v>
                </c:pt>
                <c:pt idx="99">
                  <c:v>123.66750000000002</c:v>
                </c:pt>
                <c:pt idx="100">
                  <c:v>124.91666666666667</c:v>
                </c:pt>
                <c:pt idx="101">
                  <c:v>126.16583333333334</c:v>
                </c:pt>
                <c:pt idx="102">
                  <c:v>127.41500000000001</c:v>
                </c:pt>
                <c:pt idx="103">
                  <c:v>128.66416666666669</c:v>
                </c:pt>
                <c:pt idx="104">
                  <c:v>129.91333333333333</c:v>
                </c:pt>
                <c:pt idx="105">
                  <c:v>131.16250000000002</c:v>
                </c:pt>
                <c:pt idx="106">
                  <c:v>132.41166666666669</c:v>
                </c:pt>
                <c:pt idx="107">
                  <c:v>133.66083333333333</c:v>
                </c:pt>
                <c:pt idx="108">
                  <c:v>134.91</c:v>
                </c:pt>
                <c:pt idx="109">
                  <c:v>136.15916666666666</c:v>
                </c:pt>
                <c:pt idx="110">
                  <c:v>137.40833333333336</c:v>
                </c:pt>
                <c:pt idx="111">
                  <c:v>138.6575</c:v>
                </c:pt>
                <c:pt idx="112">
                  <c:v>139.90666666666667</c:v>
                </c:pt>
                <c:pt idx="113">
                  <c:v>141.15583333333333</c:v>
                </c:pt>
                <c:pt idx="114">
                  <c:v>142.405</c:v>
                </c:pt>
                <c:pt idx="115">
                  <c:v>143.6541666666667</c:v>
                </c:pt>
                <c:pt idx="116">
                  <c:v>144.90333333333334</c:v>
                </c:pt>
                <c:pt idx="117">
                  <c:v>146.15250000000003</c:v>
                </c:pt>
                <c:pt idx="118">
                  <c:v>147.40166666666667</c:v>
                </c:pt>
                <c:pt idx="119">
                  <c:v>148.65083333333334</c:v>
                </c:pt>
                <c:pt idx="120">
                  <c:v>149.90000000000003</c:v>
                </c:pt>
              </c:numCache>
            </c:numRef>
          </c:xVal>
          <c:yVal>
            <c:numRef>
              <c:f>'new_freslens1_python grid'!$Y$15:$Y$135</c:f>
              <c:numCache>
                <c:formatCode>0.00</c:formatCode>
                <c:ptCount val="121"/>
                <c:pt idx="0">
                  <c:v>170</c:v>
                </c:pt>
                <c:pt idx="1">
                  <c:v>169.99284193627611</c:v>
                </c:pt>
                <c:pt idx="2">
                  <c:v>169.97136576369084</c:v>
                </c:pt>
                <c:pt idx="3">
                  <c:v>169.93556553554018</c:v>
                </c:pt>
                <c:pt idx="4">
                  <c:v>169.88543133244386</c:v>
                </c:pt>
                <c:pt idx="5">
                  <c:v>169.82094925004589</c:v>
                </c:pt>
                <c:pt idx="6">
                  <c:v>169.74210138181701</c:v>
                </c:pt>
                <c:pt idx="7">
                  <c:v>169.6488657969802</c:v>
                </c:pt>
                <c:pt idx="8">
                  <c:v>169.54121651358565</c:v>
                </c:pt>
                <c:pt idx="9">
                  <c:v>169.41912346676634</c:v>
                </c:pt>
                <c:pt idx="10">
                  <c:v>169.28255247220926</c:v>
                </c:pt>
                <c:pt idx="11">
                  <c:v>169.13146518488074</c:v>
                </c:pt>
                <c:pt idx="12">
                  <c:v>168.96581905304629</c:v>
                </c:pt>
                <c:pt idx="13">
                  <c:v>168.78556726762699</c:v>
                </c:pt>
                <c:pt idx="14">
                  <c:v>168.59065870693448</c:v>
                </c:pt>
                <c:pt idx="15">
                  <c:v>168.3810378768253</c:v>
                </c:pt>
                <c:pt idx="16">
                  <c:v>168.15664484631392</c:v>
                </c:pt>
                <c:pt idx="17">
                  <c:v>167.91741517867865</c:v>
                </c:pt>
                <c:pt idx="18">
                  <c:v>167.66327985809139</c:v>
                </c:pt>
                <c:pt idx="19">
                  <c:v>167.39416521179433</c:v>
                </c:pt>
                <c:pt idx="20">
                  <c:v>167.10999282783933</c:v>
                </c:pt>
                <c:pt idx="21">
                  <c:v>166.81067946839613</c:v>
                </c:pt>
                <c:pt idx="22">
                  <c:v>166.49613697862478</c:v>
                </c:pt>
                <c:pt idx="23">
                  <c:v>166.16627219109455</c:v>
                </c:pt>
                <c:pt idx="24">
                  <c:v>165.82098682571834</c:v>
                </c:pt>
                <c:pt idx="25">
                  <c:v>165.46017738515511</c:v>
                </c:pt>
                <c:pt idx="26">
                  <c:v>165.08373504561641</c:v>
                </c:pt>
                <c:pt idx="27">
                  <c:v>164.69154554299402</c:v>
                </c:pt>
                <c:pt idx="28">
                  <c:v>164.28348905420569</c:v>
                </c:pt>
                <c:pt idx="29">
                  <c:v>163.85944007363463</c:v>
                </c:pt>
                <c:pt idx="30">
                  <c:v>163.41926728451509</c:v>
                </c:pt>
                <c:pt idx="31">
                  <c:v>162.96283342509179</c:v>
                </c:pt>
                <c:pt idx="32">
                  <c:v>162.48999514935639</c:v>
                </c:pt>
                <c:pt idx="33">
                  <c:v>162.00060288213521</c:v>
                </c:pt>
                <c:pt idx="34">
                  <c:v>161.49450066827595</c:v>
                </c:pt>
                <c:pt idx="35">
                  <c:v>160.97152601565028</c:v>
                </c:pt>
                <c:pt idx="36">
                  <c:v>160.43150973165851</c:v>
                </c:pt>
                <c:pt idx="37">
                  <c:v>159.87427575289078</c:v>
                </c:pt>
                <c:pt idx="38">
                  <c:v>159.29964096756498</c:v>
                </c:pt>
                <c:pt idx="39">
                  <c:v>158.7074150303271</c:v>
                </c:pt>
                <c:pt idx="40">
                  <c:v>158.0974001689637</c:v>
                </c:pt>
                <c:pt idx="41">
                  <c:v>157.46939098253816</c:v>
                </c:pt>
                <c:pt idx="42">
                  <c:v>156.82317423042298</c:v>
                </c:pt>
                <c:pt idx="43">
                  <c:v>156.15852861166047</c:v>
                </c:pt>
                <c:pt idx="44">
                  <c:v>155.47522453404056</c:v>
                </c:pt>
                <c:pt idx="45">
                  <c:v>154.77302387224037</c:v>
                </c:pt>
                <c:pt idx="46">
                  <c:v>154.05167971432377</c:v>
                </c:pt>
                <c:pt idx="47">
                  <c:v>153.31093609585008</c:v>
                </c:pt>
                <c:pt idx="48">
                  <c:v>152.55052772078918</c:v>
                </c:pt>
                <c:pt idx="49">
                  <c:v>151.7701796683867</c:v>
                </c:pt>
                <c:pt idx="50">
                  <c:v>150.96960708506509</c:v>
                </c:pt>
                <c:pt idx="51">
                  <c:v>150.14851486038512</c:v>
                </c:pt>
                <c:pt idx="52">
                  <c:v>149.30659728602808</c:v>
                </c:pt>
                <c:pt idx="53">
                  <c:v>148.44353769668942</c:v>
                </c:pt>
                <c:pt idx="54">
                  <c:v>147.55900809170026</c:v>
                </c:pt>
                <c:pt idx="55">
                  <c:v>146.65266873611449</c:v>
                </c:pt>
                <c:pt idx="56">
                  <c:v>145.72416773991307</c:v>
                </c:pt>
                <c:pt idx="57">
                  <c:v>144.7731406138856</c:v>
                </c:pt>
                <c:pt idx="58">
                  <c:v>143.79920980065029</c:v>
                </c:pt>
                <c:pt idx="59">
                  <c:v>142.80198417916466</c:v>
                </c:pt>
                <c:pt idx="60">
                  <c:v>141.78105854096498</c:v>
                </c:pt>
                <c:pt idx="61">
                  <c:v>140.73601303624378</c:v>
                </c:pt>
                <c:pt idx="62">
                  <c:v>139.66641258773942</c:v>
                </c:pt>
                <c:pt idx="63">
                  <c:v>138.57180627026059</c:v>
                </c:pt>
                <c:pt idx="64">
                  <c:v>137.45172665350586</c:v>
                </c:pt>
                <c:pt idx="65">
                  <c:v>136.30568910566052</c:v>
                </c:pt>
                <c:pt idx="66">
                  <c:v>135.13319105505815</c:v>
                </c:pt>
                <c:pt idx="67">
                  <c:v>133.93371120698092</c:v>
                </c:pt>
                <c:pt idx="68">
                  <c:v>132.70670871243925</c:v>
                </c:pt>
                <c:pt idx="69">
                  <c:v>131.45162228551629</c:v>
                </c:pt>
                <c:pt idx="70">
                  <c:v>130.16786926557984</c:v>
                </c:pt>
                <c:pt idx="71">
                  <c:v>128.85484462035774</c:v>
                </c:pt>
                <c:pt idx="72">
                  <c:v>127.51191988553114</c:v>
                </c:pt>
                <c:pt idx="73">
                  <c:v>126.13844203612658</c:v>
                </c:pt>
                <c:pt idx="74">
                  <c:v>124.73373228457535</c:v>
                </c:pt>
                <c:pt idx="75">
                  <c:v>123.29708479985382</c:v>
                </c:pt>
                <c:pt idx="76">
                  <c:v>121.827765341614</c:v>
                </c:pt>
                <c:pt idx="77">
                  <c:v>120.32500980265937</c:v>
                </c:pt>
                <c:pt idx="78">
                  <c:v>118.78802265250307</c:v>
                </c:pt>
                <c:pt idx="79">
                  <c:v>117.21597527406405</c:v>
                </c:pt>
                <c:pt idx="80">
                  <c:v>115.60800418479749</c:v>
                </c:pt>
                <c:pt idx="81">
                  <c:v>113.96320913271434</c:v>
                </c:pt>
                <c:pt idx="82">
                  <c:v>112.28065105680517</c:v>
                </c:pt>
                <c:pt idx="83">
                  <c:v>110.55934990034075</c:v>
                </c:pt>
                <c:pt idx="84">
                  <c:v>108.79828226435204</c:v>
                </c:pt>
                <c:pt idx="85">
                  <c:v>106.99637888729148</c:v>
                </c:pt>
                <c:pt idx="86">
                  <c:v>105.15252193541524</c:v>
                </c:pt>
                <c:pt idx="87">
                  <c:v>103.26554208679056</c:v>
                </c:pt>
                <c:pt idx="88">
                  <c:v>101.33421538999499</c:v>
                </c:pt>
                <c:pt idx="89">
                  <c:v>99.357259876505367</c:v>
                </c:pt>
                <c:pt idx="90">
                  <c:v>97.33333190344635</c:v>
                </c:pt>
                <c:pt idx="91">
                  <c:v>95.261022200737031</c:v>
                </c:pt>
                <c:pt idx="92">
                  <c:v>93.138851593702256</c:v>
                </c:pt>
                <c:pt idx="93">
                  <c:v>90.965266368842407</c:v>
                </c:pt>
                <c:pt idx="94">
                  <c:v>88.738633246632546</c:v>
                </c:pt>
                <c:pt idx="95">
                  <c:v>86.457233920867097</c:v>
                </c:pt>
                <c:pt idx="96">
                  <c:v>84.11925911910609</c:v>
                </c:pt>
                <c:pt idx="97">
                  <c:v>81.722802133108019</c:v>
                </c:pt>
                <c:pt idx="98">
                  <c:v>79.265851761644797</c:v>
                </c:pt>
                <c:pt idx="99">
                  <c:v>76.74628460064109</c:v>
                </c:pt>
                <c:pt idx="100">
                  <c:v>74.161856607009724</c:v>
                </c:pt>
                <c:pt idx="101">
                  <c:v>71.510193852664742</c:v>
                </c:pt>
                <c:pt idx="102">
                  <c:v>68.788782373760327</c:v>
                </c:pt>
                <c:pt idx="103">
                  <c:v>65.994957006943153</c:v>
                </c:pt>
                <c:pt idx="104">
                  <c:v>63.125889088988146</c:v>
                </c:pt>
                <c:pt idx="105">
                  <c:v>60.178572878207859</c:v>
                </c:pt>
                <c:pt idx="106">
                  <c:v>57.149810534991033</c:v>
                </c:pt>
                <c:pt idx="107">
                  <c:v>54.03619547415343</c:v>
                </c:pt>
                <c:pt idx="108">
                  <c:v>50.83409387272377</c:v>
                </c:pt>
                <c:pt idx="109">
                  <c:v>47.539624082478511</c:v>
                </c:pt>
                <c:pt idx="110">
                  <c:v>44.148633655850631</c:v>
                </c:pt>
                <c:pt idx="111">
                  <c:v>40.656673645438531</c:v>
                </c:pt>
                <c:pt idx="112">
                  <c:v>37.058969779519032</c:v>
                </c:pt>
                <c:pt idx="113">
                  <c:v>33.350390046630707</c:v>
                </c:pt>
                <c:pt idx="114">
                  <c:v>29.525408138778431</c:v>
                </c:pt>
                <c:pt idx="115">
                  <c:v>25.578062101779437</c:v>
                </c:pt>
                <c:pt idx="116">
                  <c:v>21.501907418474588</c:v>
                </c:pt>
                <c:pt idx="117">
                  <c:v>17.289963600554984</c:v>
                </c:pt>
                <c:pt idx="118">
                  <c:v>12.934653180628175</c:v>
                </c:pt>
                <c:pt idx="119">
                  <c:v>8.427731768884712</c:v>
                </c:pt>
                <c:pt idx="120">
                  <c:v>3.7602075565909558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5-B94C-935B-27BDD19A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71888"/>
        <c:axId val="240865936"/>
      </c:scatterChart>
      <c:valAx>
        <c:axId val="18212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5936"/>
        <c:crosses val="autoZero"/>
        <c:crossBetween val="midCat"/>
      </c:valAx>
      <c:valAx>
        <c:axId val="2408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'new_fresnel2_python grid'!$G$15:$G$175</c:f>
              <c:numCache>
                <c:formatCode>0.0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1.2500000000000002</c:v>
                </c:pt>
                <c:pt idx="6">
                  <c:v>1.5000000000000002</c:v>
                </c:pt>
                <c:pt idx="7">
                  <c:v>1.7500000000000002</c:v>
                </c:pt>
                <c:pt idx="8">
                  <c:v>2</c:v>
                </c:pt>
                <c:pt idx="9">
                  <c:v>2.25</c:v>
                </c:pt>
                <c:pt idx="10">
                  <c:v>2.4999999999999996</c:v>
                </c:pt>
                <c:pt idx="11">
                  <c:v>2.7499999999999996</c:v>
                </c:pt>
                <c:pt idx="12">
                  <c:v>2.9999999999999991</c:v>
                </c:pt>
                <c:pt idx="13">
                  <c:v>3.2499999999999991</c:v>
                </c:pt>
                <c:pt idx="14">
                  <c:v>3.4999999999999991</c:v>
                </c:pt>
                <c:pt idx="15">
                  <c:v>3.7499999999999982</c:v>
                </c:pt>
                <c:pt idx="16">
                  <c:v>3.9999999999999987</c:v>
                </c:pt>
                <c:pt idx="17">
                  <c:v>4.2499999999999982</c:v>
                </c:pt>
                <c:pt idx="18">
                  <c:v>4.4999999999999982</c:v>
                </c:pt>
                <c:pt idx="19">
                  <c:v>4.7499999999999982</c:v>
                </c:pt>
                <c:pt idx="20">
                  <c:v>4.9999999999999982</c:v>
                </c:pt>
                <c:pt idx="21">
                  <c:v>5.2499999999999973</c:v>
                </c:pt>
                <c:pt idx="22">
                  <c:v>5.4999999999999982</c:v>
                </c:pt>
                <c:pt idx="23">
                  <c:v>5.7499999999999973</c:v>
                </c:pt>
                <c:pt idx="24">
                  <c:v>5.9999999999999973</c:v>
                </c:pt>
                <c:pt idx="25">
                  <c:v>6.2499999999999973</c:v>
                </c:pt>
                <c:pt idx="26">
                  <c:v>6.4999999999999964</c:v>
                </c:pt>
                <c:pt idx="27">
                  <c:v>6.7499999999999964</c:v>
                </c:pt>
                <c:pt idx="28">
                  <c:v>6.9999999999999964</c:v>
                </c:pt>
                <c:pt idx="29">
                  <c:v>7.2499999999999956</c:v>
                </c:pt>
                <c:pt idx="30">
                  <c:v>7.4999999999999973</c:v>
                </c:pt>
                <c:pt idx="31">
                  <c:v>7.7499999999999964</c:v>
                </c:pt>
                <c:pt idx="32">
                  <c:v>7.9999999999999956</c:v>
                </c:pt>
                <c:pt idx="33">
                  <c:v>8.2499999999999964</c:v>
                </c:pt>
                <c:pt idx="34">
                  <c:v>8.4999999999999947</c:v>
                </c:pt>
                <c:pt idx="35">
                  <c:v>8.7499999999999947</c:v>
                </c:pt>
                <c:pt idx="36">
                  <c:v>8.9999999999999964</c:v>
                </c:pt>
                <c:pt idx="37">
                  <c:v>9.2499999999999947</c:v>
                </c:pt>
                <c:pt idx="38">
                  <c:v>9.4999999999999964</c:v>
                </c:pt>
                <c:pt idx="39">
                  <c:v>9.7499999999999947</c:v>
                </c:pt>
                <c:pt idx="40">
                  <c:v>9.9999999999999929</c:v>
                </c:pt>
                <c:pt idx="41">
                  <c:v>10.249999999999993</c:v>
                </c:pt>
                <c:pt idx="42">
                  <c:v>10.499999999999993</c:v>
                </c:pt>
                <c:pt idx="43">
                  <c:v>10.749999999999995</c:v>
                </c:pt>
                <c:pt idx="44">
                  <c:v>10.999999999999993</c:v>
                </c:pt>
                <c:pt idx="45">
                  <c:v>11.249999999999993</c:v>
                </c:pt>
                <c:pt idx="46">
                  <c:v>11.499999999999993</c:v>
                </c:pt>
                <c:pt idx="47">
                  <c:v>11.749999999999993</c:v>
                </c:pt>
                <c:pt idx="48">
                  <c:v>11.999999999999991</c:v>
                </c:pt>
                <c:pt idx="49">
                  <c:v>12.249999999999993</c:v>
                </c:pt>
                <c:pt idx="50">
                  <c:v>12.499999999999989</c:v>
                </c:pt>
                <c:pt idx="51">
                  <c:v>12.749999999999991</c:v>
                </c:pt>
                <c:pt idx="52">
                  <c:v>12.999999999999993</c:v>
                </c:pt>
                <c:pt idx="53">
                  <c:v>13.249999999999993</c:v>
                </c:pt>
                <c:pt idx="54">
                  <c:v>13.499999999999993</c:v>
                </c:pt>
                <c:pt idx="55">
                  <c:v>13.749999999999991</c:v>
                </c:pt>
                <c:pt idx="56">
                  <c:v>13.999999999999991</c:v>
                </c:pt>
                <c:pt idx="57">
                  <c:v>14.249999999999989</c:v>
                </c:pt>
                <c:pt idx="58">
                  <c:v>14.499999999999991</c:v>
                </c:pt>
                <c:pt idx="59">
                  <c:v>14.749999999999991</c:v>
                </c:pt>
                <c:pt idx="60">
                  <c:v>14.999999999999989</c:v>
                </c:pt>
                <c:pt idx="61">
                  <c:v>15.249999999999989</c:v>
                </c:pt>
                <c:pt idx="62">
                  <c:v>15.499999999999991</c:v>
                </c:pt>
                <c:pt idx="63">
                  <c:v>15.749999999999988</c:v>
                </c:pt>
                <c:pt idx="64">
                  <c:v>15.999999999999989</c:v>
                </c:pt>
                <c:pt idx="65">
                  <c:v>16.249999999999989</c:v>
                </c:pt>
                <c:pt idx="66">
                  <c:v>16.499999999999989</c:v>
                </c:pt>
                <c:pt idx="67">
                  <c:v>16.749999999999993</c:v>
                </c:pt>
                <c:pt idx="68">
                  <c:v>16.999999999999993</c:v>
                </c:pt>
                <c:pt idx="69">
                  <c:v>17.249999999999996</c:v>
                </c:pt>
                <c:pt idx="70">
                  <c:v>17.5</c:v>
                </c:pt>
                <c:pt idx="71">
                  <c:v>17.750000000000004</c:v>
                </c:pt>
                <c:pt idx="72">
                  <c:v>18</c:v>
                </c:pt>
                <c:pt idx="73">
                  <c:v>18.25</c:v>
                </c:pt>
                <c:pt idx="74">
                  <c:v>18.500000000000004</c:v>
                </c:pt>
                <c:pt idx="75">
                  <c:v>18.750000000000007</c:v>
                </c:pt>
                <c:pt idx="76">
                  <c:v>19.000000000000007</c:v>
                </c:pt>
                <c:pt idx="77">
                  <c:v>19.250000000000007</c:v>
                </c:pt>
                <c:pt idx="78">
                  <c:v>19.500000000000011</c:v>
                </c:pt>
                <c:pt idx="79">
                  <c:v>19.750000000000011</c:v>
                </c:pt>
                <c:pt idx="80">
                  <c:v>20.000000000000007</c:v>
                </c:pt>
                <c:pt idx="81">
                  <c:v>20.250000000000014</c:v>
                </c:pt>
                <c:pt idx="82">
                  <c:v>20.500000000000014</c:v>
                </c:pt>
                <c:pt idx="83">
                  <c:v>20.750000000000014</c:v>
                </c:pt>
                <c:pt idx="84">
                  <c:v>21.000000000000014</c:v>
                </c:pt>
                <c:pt idx="85">
                  <c:v>21.250000000000021</c:v>
                </c:pt>
                <c:pt idx="86">
                  <c:v>21.500000000000021</c:v>
                </c:pt>
                <c:pt idx="87">
                  <c:v>21.750000000000025</c:v>
                </c:pt>
                <c:pt idx="88">
                  <c:v>22.000000000000025</c:v>
                </c:pt>
                <c:pt idx="89">
                  <c:v>22.250000000000025</c:v>
                </c:pt>
                <c:pt idx="90">
                  <c:v>22.500000000000028</c:v>
                </c:pt>
                <c:pt idx="91">
                  <c:v>22.750000000000028</c:v>
                </c:pt>
                <c:pt idx="92">
                  <c:v>23.000000000000028</c:v>
                </c:pt>
                <c:pt idx="93">
                  <c:v>23.250000000000032</c:v>
                </c:pt>
                <c:pt idx="94">
                  <c:v>23.500000000000036</c:v>
                </c:pt>
                <c:pt idx="95">
                  <c:v>23.750000000000036</c:v>
                </c:pt>
                <c:pt idx="96">
                  <c:v>24.000000000000039</c:v>
                </c:pt>
                <c:pt idx="97">
                  <c:v>24.250000000000039</c:v>
                </c:pt>
                <c:pt idx="98">
                  <c:v>24.500000000000046</c:v>
                </c:pt>
                <c:pt idx="99">
                  <c:v>24.750000000000039</c:v>
                </c:pt>
                <c:pt idx="100">
                  <c:v>25.000000000000046</c:v>
                </c:pt>
                <c:pt idx="101">
                  <c:v>25.250000000000046</c:v>
                </c:pt>
                <c:pt idx="102">
                  <c:v>25.500000000000046</c:v>
                </c:pt>
                <c:pt idx="103">
                  <c:v>25.75000000000005</c:v>
                </c:pt>
                <c:pt idx="104">
                  <c:v>26.00000000000005</c:v>
                </c:pt>
                <c:pt idx="105">
                  <c:v>26.250000000000053</c:v>
                </c:pt>
                <c:pt idx="106">
                  <c:v>26.500000000000053</c:v>
                </c:pt>
                <c:pt idx="107">
                  <c:v>26.750000000000057</c:v>
                </c:pt>
                <c:pt idx="108">
                  <c:v>27.000000000000057</c:v>
                </c:pt>
                <c:pt idx="109">
                  <c:v>27.25000000000005</c:v>
                </c:pt>
                <c:pt idx="110">
                  <c:v>27.50000000000006</c:v>
                </c:pt>
                <c:pt idx="111">
                  <c:v>27.750000000000064</c:v>
                </c:pt>
                <c:pt idx="112">
                  <c:v>28.000000000000064</c:v>
                </c:pt>
                <c:pt idx="113">
                  <c:v>28.250000000000064</c:v>
                </c:pt>
                <c:pt idx="114">
                  <c:v>28.500000000000075</c:v>
                </c:pt>
                <c:pt idx="115">
                  <c:v>28.750000000000068</c:v>
                </c:pt>
                <c:pt idx="116">
                  <c:v>29.000000000000071</c:v>
                </c:pt>
                <c:pt idx="117">
                  <c:v>29.250000000000071</c:v>
                </c:pt>
                <c:pt idx="118">
                  <c:v>29.500000000000064</c:v>
                </c:pt>
                <c:pt idx="119">
                  <c:v>29.750000000000075</c:v>
                </c:pt>
                <c:pt idx="120">
                  <c:v>30.000000000000078</c:v>
                </c:pt>
                <c:pt idx="121">
                  <c:v>30.250000000000078</c:v>
                </c:pt>
                <c:pt idx="122">
                  <c:v>30.500000000000082</c:v>
                </c:pt>
                <c:pt idx="123">
                  <c:v>30.750000000000082</c:v>
                </c:pt>
                <c:pt idx="124">
                  <c:v>31.000000000000082</c:v>
                </c:pt>
                <c:pt idx="125">
                  <c:v>31.250000000000092</c:v>
                </c:pt>
                <c:pt idx="126">
                  <c:v>31.500000000000092</c:v>
                </c:pt>
                <c:pt idx="127">
                  <c:v>31.750000000000085</c:v>
                </c:pt>
                <c:pt idx="128">
                  <c:v>32.000000000000092</c:v>
                </c:pt>
                <c:pt idx="129">
                  <c:v>32.250000000000085</c:v>
                </c:pt>
                <c:pt idx="130">
                  <c:v>32.500000000000092</c:v>
                </c:pt>
                <c:pt idx="131">
                  <c:v>32.750000000000085</c:v>
                </c:pt>
                <c:pt idx="132">
                  <c:v>33.000000000000099</c:v>
                </c:pt>
                <c:pt idx="133">
                  <c:v>33.250000000000092</c:v>
                </c:pt>
                <c:pt idx="134">
                  <c:v>33.500000000000092</c:v>
                </c:pt>
                <c:pt idx="135">
                  <c:v>33.750000000000099</c:v>
                </c:pt>
                <c:pt idx="136">
                  <c:v>34.000000000000099</c:v>
                </c:pt>
                <c:pt idx="137">
                  <c:v>34.250000000000107</c:v>
                </c:pt>
                <c:pt idx="138">
                  <c:v>34.500000000000099</c:v>
                </c:pt>
                <c:pt idx="139">
                  <c:v>34.750000000000099</c:v>
                </c:pt>
                <c:pt idx="140">
                  <c:v>35.000000000000107</c:v>
                </c:pt>
                <c:pt idx="141">
                  <c:v>35.250000000000114</c:v>
                </c:pt>
                <c:pt idx="142">
                  <c:v>35.500000000000107</c:v>
                </c:pt>
                <c:pt idx="143">
                  <c:v>35.750000000000107</c:v>
                </c:pt>
                <c:pt idx="144">
                  <c:v>36.000000000000121</c:v>
                </c:pt>
                <c:pt idx="145">
                  <c:v>36.250000000000114</c:v>
                </c:pt>
                <c:pt idx="146">
                  <c:v>36.500000000000121</c:v>
                </c:pt>
                <c:pt idx="147">
                  <c:v>36.750000000000121</c:v>
                </c:pt>
                <c:pt idx="148">
                  <c:v>37.000000000000121</c:v>
                </c:pt>
                <c:pt idx="149">
                  <c:v>37.250000000000128</c:v>
                </c:pt>
                <c:pt idx="150">
                  <c:v>37.500000000000128</c:v>
                </c:pt>
                <c:pt idx="151">
                  <c:v>37.750000000000128</c:v>
                </c:pt>
                <c:pt idx="152">
                  <c:v>38.000000000000121</c:v>
                </c:pt>
                <c:pt idx="153">
                  <c:v>38.250000000000135</c:v>
                </c:pt>
                <c:pt idx="154">
                  <c:v>38.500000000000128</c:v>
                </c:pt>
                <c:pt idx="155">
                  <c:v>38.750000000000121</c:v>
                </c:pt>
                <c:pt idx="156">
                  <c:v>39.000000000000128</c:v>
                </c:pt>
                <c:pt idx="157">
                  <c:v>39.250000000000135</c:v>
                </c:pt>
                <c:pt idx="158">
                  <c:v>39.500000000000142</c:v>
                </c:pt>
                <c:pt idx="159">
                  <c:v>39.750000000000128</c:v>
                </c:pt>
                <c:pt idx="160">
                  <c:v>40.000000000000142</c:v>
                </c:pt>
              </c:numCache>
            </c:numRef>
          </c:xVal>
          <c:yVal>
            <c:numRef>
              <c:f>'new_fresnel2_python grid'!$H$15:$H$175</c:f>
              <c:numCache>
                <c:formatCode>0.0</c:formatCode>
                <c:ptCount val="161"/>
                <c:pt idx="0">
                  <c:v>0</c:v>
                </c:pt>
                <c:pt idx="1">
                  <c:v>6.2457943493912248E-4</c:v>
                </c:pt>
                <c:pt idx="2">
                  <c:v>2.4983177403425658E-3</c:v>
                </c:pt>
                <c:pt idx="3">
                  <c:v>5.6212149179576017E-3</c:v>
                </c:pt>
                <c:pt idx="4">
                  <c:v>9.9932709707058406E-3</c:v>
                </c:pt>
                <c:pt idx="5">
                  <c:v>1.5614485902669327E-2</c:v>
                </c:pt>
                <c:pt idx="6">
                  <c:v>2.2484859719095193E-2</c:v>
                </c:pt>
                <c:pt idx="7">
                  <c:v>3.0604392426393335E-2</c:v>
                </c:pt>
                <c:pt idx="8">
                  <c:v>3.9973084032123463E-2</c:v>
                </c:pt>
                <c:pt idx="9">
                  <c:v>5.0590934545004691E-2</c:v>
                </c:pt>
                <c:pt idx="10">
                  <c:v>6.2457943974908933E-2</c:v>
                </c:pt>
                <c:pt idx="11">
                  <c:v>7.5574112332848636E-2</c:v>
                </c:pt>
                <c:pt idx="12">
                  <c:v>8.9939439630968579E-2</c:v>
                </c:pt>
                <c:pt idx="13">
                  <c:v>0.10555392588256106</c:v>
                </c:pt>
                <c:pt idx="14">
                  <c:v>0.12241757110202635</c:v>
                </c:pt>
                <c:pt idx="15">
                  <c:v>0.14053037530490245</c:v>
                </c:pt>
                <c:pt idx="16">
                  <c:v>0.15989233850783072</c:v>
                </c:pt>
                <c:pt idx="17">
                  <c:v>0.18050346072854936</c:v>
                </c:pt>
                <c:pt idx="18">
                  <c:v>0.2023637419859092</c:v>
                </c:pt>
                <c:pt idx="19">
                  <c:v>0.22547318229982585</c:v>
                </c:pt>
                <c:pt idx="20">
                  <c:v>0.24983178169130629</c:v>
                </c:pt>
                <c:pt idx="21">
                  <c:v>0.27543954018241507</c:v>
                </c:pt>
                <c:pt idx="22">
                  <c:v>0.30229645779627823</c:v>
                </c:pt>
                <c:pt idx="23">
                  <c:v>0.33040253455705654</c:v>
                </c:pt>
                <c:pt idx="24">
                  <c:v>0.35975777048995811</c:v>
                </c:pt>
                <c:pt idx="25">
                  <c:v>0.39036216562120263</c:v>
                </c:pt>
                <c:pt idx="26">
                  <c:v>0.42221571997800811</c:v>
                </c:pt>
                <c:pt idx="27">
                  <c:v>0.45531843358861052</c:v>
                </c:pt>
                <c:pt idx="28">
                  <c:v>0.48967030648220722</c:v>
                </c:pt>
                <c:pt idx="29">
                  <c:v>0.5252713386889738</c:v>
                </c:pt>
                <c:pt idx="30">
                  <c:v>0.56212153024004163</c:v>
                </c:pt>
                <c:pt idx="31">
                  <c:v>0.60022088116746786</c:v>
                </c:pt>
                <c:pt idx="32">
                  <c:v>0.63956939150426029</c:v>
                </c:pt>
                <c:pt idx="33">
                  <c:v>0.68016706128431448</c:v>
                </c:pt>
                <c:pt idx="34">
                  <c:v>0.7220138905424256</c:v>
                </c:pt>
                <c:pt idx="35">
                  <c:v>0.76510987931426833</c:v>
                </c:pt>
                <c:pt idx="36">
                  <c:v>0.80945502763639077</c:v>
                </c:pt>
                <c:pt idx="37">
                  <c:v>0.85504933554616647</c:v>
                </c:pt>
                <c:pt idx="38">
                  <c:v>0.90189280308182085</c:v>
                </c:pt>
                <c:pt idx="39">
                  <c:v>0.94998543028237292</c:v>
                </c:pt>
                <c:pt idx="40">
                  <c:v>0.9993272171876485</c:v>
                </c:pt>
                <c:pt idx="41">
                  <c:v>1.0499181638382469</c:v>
                </c:pt>
                <c:pt idx="42">
                  <c:v>1.1017582702755344</c:v>
                </c:pt>
                <c:pt idx="43">
                  <c:v>1.1548475365416184</c:v>
                </c:pt>
                <c:pt idx="44">
                  <c:v>1.2091859626793222</c:v>
                </c:pt>
                <c:pt idx="45">
                  <c:v>1.2647735487321845</c:v>
                </c:pt>
                <c:pt idx="46">
                  <c:v>1.3216102947444386</c:v>
                </c:pt>
                <c:pt idx="47">
                  <c:v>1.3796962007609761</c:v>
                </c:pt>
                <c:pt idx="48">
                  <c:v>1.4390312668273451</c:v>
                </c:pt>
                <c:pt idx="49">
                  <c:v>1.4996154929897343</c:v>
                </c:pt>
                <c:pt idx="50">
                  <c:v>1.5614488792949237</c:v>
                </c:pt>
                <c:pt idx="51">
                  <c:v>1.6245314257903267</c:v>
                </c:pt>
                <c:pt idx="52">
                  <c:v>1.6888631325239019</c:v>
                </c:pt>
                <c:pt idx="53">
                  <c:v>1.7544439995441785</c:v>
                </c:pt>
                <c:pt idx="54">
                  <c:v>1.821274026900217</c:v>
                </c:pt>
                <c:pt idx="55">
                  <c:v>1.8893532146416134</c:v>
                </c:pt>
                <c:pt idx="56">
                  <c:v>1.958681562818456</c:v>
                </c:pt>
                <c:pt idx="57">
                  <c:v>2.0292590714813068</c:v>
                </c:pt>
                <c:pt idx="58">
                  <c:v>2.1010857406812056</c:v>
                </c:pt>
                <c:pt idx="59">
                  <c:v>2.1741615704696344</c:v>
                </c:pt>
                <c:pt idx="60">
                  <c:v>2.2484865608984905</c:v>
                </c:pt>
                <c:pt idx="61">
                  <c:v>2.3240607120200862</c:v>
                </c:pt>
                <c:pt idx="62">
                  <c:v>2.4008840238871216</c:v>
                </c:pt>
                <c:pt idx="63">
                  <c:v>2.4789564965526654</c:v>
                </c:pt>
                <c:pt idx="64">
                  <c:v>2.5582781300701405</c:v>
                </c:pt>
                <c:pt idx="65">
                  <c:v>2.6388489244932898</c:v>
                </c:pt>
                <c:pt idx="66">
                  <c:v>2.7206688798761873</c:v>
                </c:pt>
                <c:pt idx="67">
                  <c:v>2.803737996273183</c:v>
                </c:pt>
                <c:pt idx="68">
                  <c:v>2.8880562737389277</c:v>
                </c:pt>
                <c:pt idx="69">
                  <c:v>2.9736237123283242</c:v>
                </c:pt>
                <c:pt idx="70">
                  <c:v>3.0604403120964974</c:v>
                </c:pt>
                <c:pt idx="71">
                  <c:v>3.1485060730988192</c:v>
                </c:pt>
                <c:pt idx="72">
                  <c:v>3.2378209953908641</c:v>
                </c:pt>
                <c:pt idx="73">
                  <c:v>3.3283850790283922</c:v>
                </c:pt>
                <c:pt idx="74">
                  <c:v>3.4201983240673379</c:v>
                </c:pt>
                <c:pt idx="75">
                  <c:v>3.5132607305637928</c:v>
                </c:pt>
                <c:pt idx="76">
                  <c:v>3.6075722985739809</c:v>
                </c:pt>
                <c:pt idx="77">
                  <c:v>3.7031330281542512</c:v>
                </c:pt>
                <c:pt idx="78">
                  <c:v>3.7999429193610696</c:v>
                </c:pt>
                <c:pt idx="79">
                  <c:v>3.8980019722509707</c:v>
                </c:pt>
                <c:pt idx="80">
                  <c:v>3.9973101868805818</c:v>
                </c:pt>
                <c:pt idx="81">
                  <c:v>4.0978675633065818</c:v>
                </c:pt>
                <c:pt idx="82">
                  <c:v>4.1996741015856935</c:v>
                </c:pt>
                <c:pt idx="83">
                  <c:v>4.302729801774662</c:v>
                </c:pt>
                <c:pt idx="84">
                  <c:v>4.4070346639302658</c:v>
                </c:pt>
                <c:pt idx="85">
                  <c:v>4.5125886881092523</c:v>
                </c:pt>
                <c:pt idx="86">
                  <c:v>4.6193918743683708</c:v>
                </c:pt>
                <c:pt idx="87">
                  <c:v>4.7274442227643361</c:v>
                </c:pt>
                <c:pt idx="88">
                  <c:v>4.8367457333538342</c:v>
                </c:pt>
                <c:pt idx="89">
                  <c:v>4.9472964061934634</c:v>
                </c:pt>
                <c:pt idx="90">
                  <c:v>5.0590962413397733</c:v>
                </c:pt>
                <c:pt idx="91">
                  <c:v>5.1721452388492359</c:v>
                </c:pt>
                <c:pt idx="92">
                  <c:v>5.2864433987781991</c:v>
                </c:pt>
                <c:pt idx="93">
                  <c:v>5.4019907211829361</c:v>
                </c:pt>
                <c:pt idx="94">
                  <c:v>5.5187872061195717</c:v>
                </c:pt>
                <c:pt idx="95">
                  <c:v>5.6368328536441057</c:v>
                </c:pt>
                <c:pt idx="96">
                  <c:v>5.7561276638124017</c:v>
                </c:pt>
                <c:pt idx="97">
                  <c:v>5.8766716366801539</c:v>
                </c:pt>
                <c:pt idx="98">
                  <c:v>5.998464772302909</c:v>
                </c:pt>
                <c:pt idx="99">
                  <c:v>6.1215070707360031</c:v>
                </c:pt>
                <c:pt idx="100">
                  <c:v>6.2457985320346285</c:v>
                </c:pt>
                <c:pt idx="101">
                  <c:v>6.371339156253736</c:v>
                </c:pt>
                <c:pt idx="102">
                  <c:v>6.4981289434480871</c:v>
                </c:pt>
                <c:pt idx="103">
                  <c:v>6.6261678936722417</c:v>
                </c:pt>
                <c:pt idx="104">
                  <c:v>6.7554560069804914</c:v>
                </c:pt>
                <c:pt idx="105">
                  <c:v>6.8859932834269326</c:v>
                </c:pt>
                <c:pt idx="106">
                  <c:v>7.0177797230653862</c:v>
                </c:pt>
                <c:pt idx="107">
                  <c:v>7.1508153259494325</c:v>
                </c:pt>
                <c:pt idx="108">
                  <c:v>7.2851000921323923</c:v>
                </c:pt>
                <c:pt idx="109">
                  <c:v>7.4206340216672961</c:v>
                </c:pt>
                <c:pt idx="110">
                  <c:v>7.5574171146069373</c:v>
                </c:pt>
                <c:pt idx="111">
                  <c:v>7.695449371003777</c:v>
                </c:pt>
                <c:pt idx="112">
                  <c:v>7.8347307909099975</c:v>
                </c:pt>
                <c:pt idx="113">
                  <c:v>7.9752613743774976</c:v>
                </c:pt>
                <c:pt idx="114">
                  <c:v>8.1170411214578664</c:v>
                </c:pt>
                <c:pt idx="115">
                  <c:v>8.2600700322023464</c:v>
                </c:pt>
                <c:pt idx="116">
                  <c:v>8.4043481066619137</c:v>
                </c:pt>
                <c:pt idx="117">
                  <c:v>8.5498753448871643</c:v>
                </c:pt>
                <c:pt idx="118">
                  <c:v>8.6966517469284152</c:v>
                </c:pt>
                <c:pt idx="119">
                  <c:v>8.8446773128356142</c:v>
                </c:pt>
                <c:pt idx="120">
                  <c:v>8.9939520426583712</c:v>
                </c:pt>
                <c:pt idx="121">
                  <c:v>9.1444759364459589</c:v>
                </c:pt>
                <c:pt idx="122">
                  <c:v>9.2962489942472786</c:v>
                </c:pt>
                <c:pt idx="123">
                  <c:v>9.4492712161109136</c:v>
                </c:pt>
                <c:pt idx="124">
                  <c:v>9.6035426020850476</c:v>
                </c:pt>
                <c:pt idx="125">
                  <c:v>9.7590631522175322</c:v>
                </c:pt>
                <c:pt idx="126">
                  <c:v>9.9158328665558155</c:v>
                </c:pt>
                <c:pt idx="127">
                  <c:v>10.073851745146991</c:v>
                </c:pt>
                <c:pt idx="128">
                  <c:v>10.233119788037801</c:v>
                </c:pt>
                <c:pt idx="129">
                  <c:v>10.393636995274568</c:v>
                </c:pt>
                <c:pt idx="130">
                  <c:v>10.555403366903285</c:v>
                </c:pt>
                <c:pt idx="131">
                  <c:v>10.718418902969486</c:v>
                </c:pt>
                <c:pt idx="132">
                  <c:v>10.882683603518394</c:v>
                </c:pt>
                <c:pt idx="133">
                  <c:v>11.048197468594804</c:v>
                </c:pt>
                <c:pt idx="134">
                  <c:v>11.2149604982431</c:v>
                </c:pt>
                <c:pt idx="135">
                  <c:v>11.382972692507336</c:v>
                </c:pt>
                <c:pt idx="136">
                  <c:v>11.552234051431114</c:v>
                </c:pt>
                <c:pt idx="137">
                  <c:v>11.722744575057671</c:v>
                </c:pt>
                <c:pt idx="138">
                  <c:v>11.894504263429807</c:v>
                </c:pt>
                <c:pt idx="139">
                  <c:v>12.067513116589968</c:v>
                </c:pt>
                <c:pt idx="140">
                  <c:v>12.241771134580198</c:v>
                </c:pt>
                <c:pt idx="141">
                  <c:v>12.41727831744209</c:v>
                </c:pt>
                <c:pt idx="142">
                  <c:v>12.594034665216864</c:v>
                </c:pt>
                <c:pt idx="143">
                  <c:v>12.772040177945373</c:v>
                </c:pt>
                <c:pt idx="144">
                  <c:v>12.951294855667999</c:v>
                </c:pt>
                <c:pt idx="145">
                  <c:v>13.131798698424758</c:v>
                </c:pt>
                <c:pt idx="146">
                  <c:v>13.313551706255247</c:v>
                </c:pt>
                <c:pt idx="147">
                  <c:v>13.496553879198691</c:v>
                </c:pt>
                <c:pt idx="148">
                  <c:v>13.680805217293855</c:v>
                </c:pt>
                <c:pt idx="149">
                  <c:v>13.866305720579165</c:v>
                </c:pt>
                <c:pt idx="150">
                  <c:v>14.053055389092574</c:v>
                </c:pt>
                <c:pt idx="151">
                  <c:v>14.241054222871664</c:v>
                </c:pt>
                <c:pt idx="152">
                  <c:v>14.430302221953662</c:v>
                </c:pt>
                <c:pt idx="153">
                  <c:v>14.620799386375282</c:v>
                </c:pt>
                <c:pt idx="154">
                  <c:v>14.812545716172934</c:v>
                </c:pt>
                <c:pt idx="155">
                  <c:v>15.005541211382578</c:v>
                </c:pt>
                <c:pt idx="156">
                  <c:v>15.199785872039806</c:v>
                </c:pt>
                <c:pt idx="157">
                  <c:v>15.395279698179767</c:v>
                </c:pt>
                <c:pt idx="158">
                  <c:v>15.592022689837252</c:v>
                </c:pt>
                <c:pt idx="159">
                  <c:v>15.790014847046619</c:v>
                </c:pt>
                <c:pt idx="160">
                  <c:v>15.989256169841882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4-594C-8F68-B1E684A87547}"/>
            </c:ext>
          </c:extLst>
        </c:ser>
        <c:ser>
          <c:idx val="1"/>
          <c:order val="1"/>
          <c:tx>
            <c:strRef>
              <c:f>new_freslens_keep!$CF$1:$CF$14</c:f>
              <c:strCache>
                <c:ptCount val="14"/>
                <c:pt idx="0">
                  <c:v>1.25E+01</c:v>
                </c:pt>
                <c:pt idx="1">
                  <c:v>1.2</c:v>
                </c:pt>
                <c:pt idx="2">
                  <c:v>5</c:v>
                </c:pt>
                <c:pt idx="3">
                  <c:v>6.8</c:v>
                </c:pt>
                <c:pt idx="4">
                  <c:v>18.3</c:v>
                </c:pt>
                <c:pt idx="5">
                  <c:v>0.0</c:v>
                </c:pt>
                <c:pt idx="6">
                  <c:v>15</c:v>
                </c:pt>
                <c:pt idx="7">
                  <c:v>2</c:v>
                </c:pt>
                <c:pt idx="11">
                  <c:v>neg</c:v>
                </c:pt>
                <c:pt idx="12">
                  <c:v>-6.25</c:v>
                </c:pt>
                <c:pt idx="13">
                  <c:v>in electrical 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'new_fresnel2_python grid'!$G$15:$G$175</c:f>
              <c:numCache>
                <c:formatCode>0.0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1.2500000000000002</c:v>
                </c:pt>
                <c:pt idx="6">
                  <c:v>1.5000000000000002</c:v>
                </c:pt>
                <c:pt idx="7">
                  <c:v>1.7500000000000002</c:v>
                </c:pt>
                <c:pt idx="8">
                  <c:v>2</c:v>
                </c:pt>
                <c:pt idx="9">
                  <c:v>2.25</c:v>
                </c:pt>
                <c:pt idx="10">
                  <c:v>2.4999999999999996</c:v>
                </c:pt>
                <c:pt idx="11">
                  <c:v>2.7499999999999996</c:v>
                </c:pt>
                <c:pt idx="12">
                  <c:v>2.9999999999999991</c:v>
                </c:pt>
                <c:pt idx="13">
                  <c:v>3.2499999999999991</c:v>
                </c:pt>
                <c:pt idx="14">
                  <c:v>3.4999999999999991</c:v>
                </c:pt>
                <c:pt idx="15">
                  <c:v>3.7499999999999982</c:v>
                </c:pt>
                <c:pt idx="16">
                  <c:v>3.9999999999999987</c:v>
                </c:pt>
                <c:pt idx="17">
                  <c:v>4.2499999999999982</c:v>
                </c:pt>
                <c:pt idx="18">
                  <c:v>4.4999999999999982</c:v>
                </c:pt>
                <c:pt idx="19">
                  <c:v>4.7499999999999982</c:v>
                </c:pt>
                <c:pt idx="20">
                  <c:v>4.9999999999999982</c:v>
                </c:pt>
                <c:pt idx="21">
                  <c:v>5.2499999999999973</c:v>
                </c:pt>
                <c:pt idx="22">
                  <c:v>5.4999999999999982</c:v>
                </c:pt>
                <c:pt idx="23">
                  <c:v>5.7499999999999973</c:v>
                </c:pt>
                <c:pt idx="24">
                  <c:v>5.9999999999999973</c:v>
                </c:pt>
                <c:pt idx="25">
                  <c:v>6.2499999999999973</c:v>
                </c:pt>
                <c:pt idx="26">
                  <c:v>6.4999999999999964</c:v>
                </c:pt>
                <c:pt idx="27">
                  <c:v>6.7499999999999964</c:v>
                </c:pt>
                <c:pt idx="28">
                  <c:v>6.9999999999999964</c:v>
                </c:pt>
                <c:pt idx="29">
                  <c:v>7.2499999999999956</c:v>
                </c:pt>
                <c:pt idx="30">
                  <c:v>7.4999999999999973</c:v>
                </c:pt>
                <c:pt idx="31">
                  <c:v>7.7499999999999964</c:v>
                </c:pt>
                <c:pt idx="32">
                  <c:v>7.9999999999999956</c:v>
                </c:pt>
                <c:pt idx="33">
                  <c:v>8.2499999999999964</c:v>
                </c:pt>
                <c:pt idx="34">
                  <c:v>8.4999999999999947</c:v>
                </c:pt>
                <c:pt idx="35">
                  <c:v>8.7499999999999947</c:v>
                </c:pt>
                <c:pt idx="36">
                  <c:v>8.9999999999999964</c:v>
                </c:pt>
                <c:pt idx="37">
                  <c:v>9.2499999999999947</c:v>
                </c:pt>
                <c:pt idx="38">
                  <c:v>9.4999999999999964</c:v>
                </c:pt>
                <c:pt idx="39">
                  <c:v>9.7499999999999947</c:v>
                </c:pt>
                <c:pt idx="40">
                  <c:v>9.9999999999999929</c:v>
                </c:pt>
                <c:pt idx="41">
                  <c:v>10.249999999999993</c:v>
                </c:pt>
                <c:pt idx="42">
                  <c:v>10.499999999999993</c:v>
                </c:pt>
                <c:pt idx="43">
                  <c:v>10.749999999999995</c:v>
                </c:pt>
                <c:pt idx="44">
                  <c:v>10.999999999999993</c:v>
                </c:pt>
                <c:pt idx="45">
                  <c:v>11.249999999999993</c:v>
                </c:pt>
                <c:pt idx="46">
                  <c:v>11.499999999999993</c:v>
                </c:pt>
                <c:pt idx="47">
                  <c:v>11.749999999999993</c:v>
                </c:pt>
                <c:pt idx="48">
                  <c:v>11.999999999999991</c:v>
                </c:pt>
                <c:pt idx="49">
                  <c:v>12.249999999999993</c:v>
                </c:pt>
                <c:pt idx="50">
                  <c:v>12.499999999999989</c:v>
                </c:pt>
                <c:pt idx="51">
                  <c:v>12.749999999999991</c:v>
                </c:pt>
                <c:pt idx="52">
                  <c:v>12.999999999999993</c:v>
                </c:pt>
                <c:pt idx="53">
                  <c:v>13.249999999999993</c:v>
                </c:pt>
                <c:pt idx="54">
                  <c:v>13.499999999999993</c:v>
                </c:pt>
                <c:pt idx="55">
                  <c:v>13.749999999999991</c:v>
                </c:pt>
                <c:pt idx="56">
                  <c:v>13.999999999999991</c:v>
                </c:pt>
                <c:pt idx="57">
                  <c:v>14.249999999999989</c:v>
                </c:pt>
                <c:pt idx="58">
                  <c:v>14.499999999999991</c:v>
                </c:pt>
                <c:pt idx="59">
                  <c:v>14.749999999999991</c:v>
                </c:pt>
                <c:pt idx="60">
                  <c:v>14.999999999999989</c:v>
                </c:pt>
                <c:pt idx="61">
                  <c:v>15.249999999999989</c:v>
                </c:pt>
                <c:pt idx="62">
                  <c:v>15.499999999999991</c:v>
                </c:pt>
                <c:pt idx="63">
                  <c:v>15.749999999999988</c:v>
                </c:pt>
                <c:pt idx="64">
                  <c:v>15.999999999999989</c:v>
                </c:pt>
                <c:pt idx="65">
                  <c:v>16.249999999999989</c:v>
                </c:pt>
                <c:pt idx="66">
                  <c:v>16.499999999999989</c:v>
                </c:pt>
                <c:pt idx="67">
                  <c:v>16.749999999999993</c:v>
                </c:pt>
                <c:pt idx="68">
                  <c:v>16.999999999999993</c:v>
                </c:pt>
                <c:pt idx="69">
                  <c:v>17.249999999999996</c:v>
                </c:pt>
                <c:pt idx="70">
                  <c:v>17.5</c:v>
                </c:pt>
                <c:pt idx="71">
                  <c:v>17.750000000000004</c:v>
                </c:pt>
                <c:pt idx="72">
                  <c:v>18</c:v>
                </c:pt>
                <c:pt idx="73">
                  <c:v>18.25</c:v>
                </c:pt>
                <c:pt idx="74">
                  <c:v>18.500000000000004</c:v>
                </c:pt>
                <c:pt idx="75">
                  <c:v>18.750000000000007</c:v>
                </c:pt>
                <c:pt idx="76">
                  <c:v>19.000000000000007</c:v>
                </c:pt>
                <c:pt idx="77">
                  <c:v>19.250000000000007</c:v>
                </c:pt>
                <c:pt idx="78">
                  <c:v>19.500000000000011</c:v>
                </c:pt>
                <c:pt idx="79">
                  <c:v>19.750000000000011</c:v>
                </c:pt>
                <c:pt idx="80">
                  <c:v>20.000000000000007</c:v>
                </c:pt>
                <c:pt idx="81">
                  <c:v>20.250000000000014</c:v>
                </c:pt>
                <c:pt idx="82">
                  <c:v>20.500000000000014</c:v>
                </c:pt>
                <c:pt idx="83">
                  <c:v>20.750000000000014</c:v>
                </c:pt>
                <c:pt idx="84">
                  <c:v>21.000000000000014</c:v>
                </c:pt>
                <c:pt idx="85">
                  <c:v>21.250000000000021</c:v>
                </c:pt>
                <c:pt idx="86">
                  <c:v>21.500000000000021</c:v>
                </c:pt>
                <c:pt idx="87">
                  <c:v>21.750000000000025</c:v>
                </c:pt>
                <c:pt idx="88">
                  <c:v>22.000000000000025</c:v>
                </c:pt>
                <c:pt idx="89">
                  <c:v>22.250000000000025</c:v>
                </c:pt>
                <c:pt idx="90">
                  <c:v>22.500000000000028</c:v>
                </c:pt>
                <c:pt idx="91">
                  <c:v>22.750000000000028</c:v>
                </c:pt>
                <c:pt idx="92">
                  <c:v>23.000000000000028</c:v>
                </c:pt>
                <c:pt idx="93">
                  <c:v>23.250000000000032</c:v>
                </c:pt>
                <c:pt idx="94">
                  <c:v>23.500000000000036</c:v>
                </c:pt>
                <c:pt idx="95">
                  <c:v>23.750000000000036</c:v>
                </c:pt>
                <c:pt idx="96">
                  <c:v>24.000000000000039</c:v>
                </c:pt>
                <c:pt idx="97">
                  <c:v>24.250000000000039</c:v>
                </c:pt>
                <c:pt idx="98">
                  <c:v>24.500000000000046</c:v>
                </c:pt>
                <c:pt idx="99">
                  <c:v>24.750000000000039</c:v>
                </c:pt>
                <c:pt idx="100">
                  <c:v>25.000000000000046</c:v>
                </c:pt>
                <c:pt idx="101">
                  <c:v>25.250000000000046</c:v>
                </c:pt>
                <c:pt idx="102">
                  <c:v>25.500000000000046</c:v>
                </c:pt>
                <c:pt idx="103">
                  <c:v>25.75000000000005</c:v>
                </c:pt>
                <c:pt idx="104">
                  <c:v>26.00000000000005</c:v>
                </c:pt>
                <c:pt idx="105">
                  <c:v>26.250000000000053</c:v>
                </c:pt>
                <c:pt idx="106">
                  <c:v>26.500000000000053</c:v>
                </c:pt>
                <c:pt idx="107">
                  <c:v>26.750000000000057</c:v>
                </c:pt>
                <c:pt idx="108">
                  <c:v>27.000000000000057</c:v>
                </c:pt>
                <c:pt idx="109">
                  <c:v>27.25000000000005</c:v>
                </c:pt>
                <c:pt idx="110">
                  <c:v>27.50000000000006</c:v>
                </c:pt>
                <c:pt idx="111">
                  <c:v>27.750000000000064</c:v>
                </c:pt>
                <c:pt idx="112">
                  <c:v>28.000000000000064</c:v>
                </c:pt>
                <c:pt idx="113">
                  <c:v>28.250000000000064</c:v>
                </c:pt>
                <c:pt idx="114">
                  <c:v>28.500000000000075</c:v>
                </c:pt>
                <c:pt idx="115">
                  <c:v>28.750000000000068</c:v>
                </c:pt>
                <c:pt idx="116">
                  <c:v>29.000000000000071</c:v>
                </c:pt>
                <c:pt idx="117">
                  <c:v>29.250000000000071</c:v>
                </c:pt>
                <c:pt idx="118">
                  <c:v>29.500000000000064</c:v>
                </c:pt>
                <c:pt idx="119">
                  <c:v>29.750000000000075</c:v>
                </c:pt>
                <c:pt idx="120">
                  <c:v>30.000000000000078</c:v>
                </c:pt>
                <c:pt idx="121">
                  <c:v>30.250000000000078</c:v>
                </c:pt>
                <c:pt idx="122">
                  <c:v>30.500000000000082</c:v>
                </c:pt>
                <c:pt idx="123">
                  <c:v>30.750000000000082</c:v>
                </c:pt>
                <c:pt idx="124">
                  <c:v>31.000000000000082</c:v>
                </c:pt>
                <c:pt idx="125">
                  <c:v>31.250000000000092</c:v>
                </c:pt>
                <c:pt idx="126">
                  <c:v>31.500000000000092</c:v>
                </c:pt>
                <c:pt idx="127">
                  <c:v>31.750000000000085</c:v>
                </c:pt>
                <c:pt idx="128">
                  <c:v>32.000000000000092</c:v>
                </c:pt>
                <c:pt idx="129">
                  <c:v>32.250000000000085</c:v>
                </c:pt>
                <c:pt idx="130">
                  <c:v>32.500000000000092</c:v>
                </c:pt>
                <c:pt idx="131">
                  <c:v>32.750000000000085</c:v>
                </c:pt>
                <c:pt idx="132">
                  <c:v>33.000000000000099</c:v>
                </c:pt>
                <c:pt idx="133">
                  <c:v>33.250000000000092</c:v>
                </c:pt>
                <c:pt idx="134">
                  <c:v>33.500000000000092</c:v>
                </c:pt>
                <c:pt idx="135">
                  <c:v>33.750000000000099</c:v>
                </c:pt>
                <c:pt idx="136">
                  <c:v>34.000000000000099</c:v>
                </c:pt>
                <c:pt idx="137">
                  <c:v>34.250000000000107</c:v>
                </c:pt>
                <c:pt idx="138">
                  <c:v>34.500000000000099</c:v>
                </c:pt>
                <c:pt idx="139">
                  <c:v>34.750000000000099</c:v>
                </c:pt>
                <c:pt idx="140">
                  <c:v>35.000000000000107</c:v>
                </c:pt>
                <c:pt idx="141">
                  <c:v>35.250000000000114</c:v>
                </c:pt>
                <c:pt idx="142">
                  <c:v>35.500000000000107</c:v>
                </c:pt>
                <c:pt idx="143">
                  <c:v>35.750000000000107</c:v>
                </c:pt>
                <c:pt idx="144">
                  <c:v>36.000000000000121</c:v>
                </c:pt>
                <c:pt idx="145">
                  <c:v>36.250000000000114</c:v>
                </c:pt>
                <c:pt idx="146">
                  <c:v>36.500000000000121</c:v>
                </c:pt>
                <c:pt idx="147">
                  <c:v>36.750000000000121</c:v>
                </c:pt>
                <c:pt idx="148">
                  <c:v>37.000000000000121</c:v>
                </c:pt>
                <c:pt idx="149">
                  <c:v>37.250000000000128</c:v>
                </c:pt>
                <c:pt idx="150">
                  <c:v>37.500000000000128</c:v>
                </c:pt>
                <c:pt idx="151">
                  <c:v>37.750000000000128</c:v>
                </c:pt>
                <c:pt idx="152">
                  <c:v>38.000000000000121</c:v>
                </c:pt>
                <c:pt idx="153">
                  <c:v>38.250000000000135</c:v>
                </c:pt>
                <c:pt idx="154">
                  <c:v>38.500000000000128</c:v>
                </c:pt>
                <c:pt idx="155">
                  <c:v>38.750000000000121</c:v>
                </c:pt>
                <c:pt idx="156">
                  <c:v>39.000000000000128</c:v>
                </c:pt>
                <c:pt idx="157">
                  <c:v>39.250000000000135</c:v>
                </c:pt>
                <c:pt idx="158">
                  <c:v>39.500000000000142</c:v>
                </c:pt>
                <c:pt idx="159">
                  <c:v>39.750000000000128</c:v>
                </c:pt>
                <c:pt idx="160">
                  <c:v>40.000000000000142</c:v>
                </c:pt>
              </c:numCache>
            </c:numRef>
          </c:xVal>
          <c:yVal>
            <c:numRef>
              <c:f>new_freslens_keep!$CF$15:$CF$180</c:f>
              <c:numCache>
                <c:formatCode>0.000</c:formatCode>
                <c:ptCount val="166"/>
                <c:pt idx="0">
                  <c:v>0</c:v>
                </c:pt>
                <c:pt idx="1">
                  <c:v>-7.8020381081145388E-5</c:v>
                </c:pt>
                <c:pt idx="2">
                  <c:v>-3.1208152439779219E-4</c:v>
                </c:pt>
                <c:pt idx="3">
                  <c:v>-7.0218343016820379E-4</c:v>
                </c:pt>
                <c:pt idx="4">
                  <c:v>-1.2483260987573379E-3</c:v>
                </c:pt>
                <c:pt idx="5">
                  <c:v>-1.9505095306751102E-3</c:v>
                </c:pt>
                <c:pt idx="6">
                  <c:v>-2.8087337265769747E-3</c:v>
                </c:pt>
                <c:pt idx="7">
                  <c:v>-3.8229986872636342E-3</c:v>
                </c:pt>
                <c:pt idx="8">
                  <c:v>-4.9933044136794228E-3</c:v>
                </c:pt>
                <c:pt idx="9">
                  <c:v>-6.3196509069135022E-3</c:v>
                </c:pt>
                <c:pt idx="10">
                  <c:v>-7.8020381681990405E-3</c:v>
                </c:pt>
                <c:pt idx="11">
                  <c:v>-9.4404661989116751E-3</c:v>
                </c:pt>
                <c:pt idx="12">
                  <c:v>-1.1234935000568491E-2</c:v>
                </c:pt>
                <c:pt idx="13">
                  <c:v>-1.3185444574829919E-2</c:v>
                </c:pt>
                <c:pt idx="14">
                  <c:v>-1.5291994923494791E-2</c:v>
                </c:pt>
                <c:pt idx="15">
                  <c:v>-1.7554586048504066E-2</c:v>
                </c:pt>
                <c:pt idx="16">
                  <c:v>-1.9973217951936521E-2</c:v>
                </c:pt>
                <c:pt idx="17">
                  <c:v>-2.2547890636007959E-2</c:v>
                </c:pt>
                <c:pt idx="18">
                  <c:v>-2.5278604103073154E-2</c:v>
                </c:pt>
                <c:pt idx="19">
                  <c:v>-2.816535835561991E-2</c:v>
                </c:pt>
                <c:pt idx="20">
                  <c:v>-3.1208153396272347E-2</c:v>
                </c:pt>
                <c:pt idx="21">
                  <c:v>-3.4406989227786677E-2</c:v>
                </c:pt>
                <c:pt idx="22">
                  <c:v>-3.7761865853051753E-2</c:v>
                </c:pt>
                <c:pt idx="23">
                  <c:v>-4.1272783275085642E-2</c:v>
                </c:pt>
                <c:pt idx="24">
                  <c:v>-4.4939741497037264E-2</c:v>
                </c:pt>
                <c:pt idx="25">
                  <c:v>-4.8762740522181894E-2</c:v>
                </c:pt>
                <c:pt idx="26">
                  <c:v>-5.2741780353919507E-2</c:v>
                </c:pt>
                <c:pt idx="27">
                  <c:v>-5.6876860995777268E-2</c:v>
                </c:pt>
                <c:pt idx="28">
                  <c:v>-6.1167982451402383E-2</c:v>
                </c:pt>
                <c:pt idx="29">
                  <c:v>-6.5615144724564312E-2</c:v>
                </c:pt>
                <c:pt idx="30">
                  <c:v>-7.0218347819151858E-2</c:v>
                </c:pt>
                <c:pt idx="31">
                  <c:v>-7.4977591739169527E-2</c:v>
                </c:pt>
                <c:pt idx="32">
                  <c:v>-7.9892876488740508E-2</c:v>
                </c:pt>
                <c:pt idx="33">
                  <c:v>-8.4964202072098954E-2</c:v>
                </c:pt>
                <c:pt idx="34">
                  <c:v>-9.0191568493591334E-2</c:v>
                </c:pt>
                <c:pt idx="35">
                  <c:v>-9.5574975757674013E-2</c:v>
                </c:pt>
                <c:pt idx="36">
                  <c:v>-0.10111442386891246</c:v>
                </c:pt>
                <c:pt idx="37">
                  <c:v>-0.1068099128319753</c:v>
                </c:pt>
                <c:pt idx="38">
                  <c:v>-0.11266144265163745</c:v>
                </c:pt>
                <c:pt idx="39">
                  <c:v>-0.11866901333277309</c:v>
                </c:pt>
                <c:pt idx="40">
                  <c:v>-0.1248326248803571</c:v>
                </c:pt>
                <c:pt idx="41">
                  <c:v>-0.131152277299461</c:v>
                </c:pt>
                <c:pt idx="42">
                  <c:v>-0.13762797059525217</c:v>
                </c:pt>
                <c:pt idx="43">
                  <c:v>-0.14425970477299049</c:v>
                </c:pt>
                <c:pt idx="44">
                  <c:v>-0.15104747983802533</c:v>
                </c:pt>
                <c:pt idx="45">
                  <c:v>-0.15799129579579538</c:v>
                </c:pt>
                <c:pt idx="46">
                  <c:v>-0.16509115265182611</c:v>
                </c:pt>
                <c:pt idx="47">
                  <c:v>-0.17234705041172527</c:v>
                </c:pt>
                <c:pt idx="48">
                  <c:v>-0.17975898908118251</c:v>
                </c:pt>
                <c:pt idx="49">
                  <c:v>-0.18732696866596762</c:v>
                </c:pt>
                <c:pt idx="50">
                  <c:v>-0.19505098917192423</c:v>
                </c:pt>
                <c:pt idx="51">
                  <c:v>-0.20293105060497499</c:v>
                </c:pt>
                <c:pt idx="52">
                  <c:v>-0.21096715297111074</c:v>
                </c:pt>
                <c:pt idx="53">
                  <c:v>-0.21915929627639363</c:v>
                </c:pt>
                <c:pt idx="54">
                  <c:v>-0.2275074805269521</c:v>
                </c:pt>
                <c:pt idx="55">
                  <c:v>-0.23601170572898156</c:v>
                </c:pt>
                <c:pt idx="56">
                  <c:v>-0.24467197188873879</c:v>
                </c:pt>
                <c:pt idx="57">
                  <c:v>-0.2534882790125399</c:v>
                </c:pt>
                <c:pt idx="58">
                  <c:v>-0.26246062710676055</c:v>
                </c:pt>
                <c:pt idx="59">
                  <c:v>-0.27158901617783182</c:v>
                </c:pt>
                <c:pt idx="60">
                  <c:v>-0.28087344623223642</c:v>
                </c:pt>
                <c:pt idx="61">
                  <c:v>-0.29031391727650907</c:v>
                </c:pt>
                <c:pt idx="62">
                  <c:v>-0.29991042931723294</c:v>
                </c:pt>
                <c:pt idx="63">
                  <c:v>-0.30966298236103712</c:v>
                </c:pt>
                <c:pt idx="64">
                  <c:v>-0.31957157641459505</c:v>
                </c:pt>
                <c:pt idx="65">
                  <c:v>-0.32963621148462013</c:v>
                </c:pt>
                <c:pt idx="66">
                  <c:v>-0.33985688757786708</c:v>
                </c:pt>
                <c:pt idx="67">
                  <c:v>-0.35023360470112513</c:v>
                </c:pt>
                <c:pt idx="68">
                  <c:v>-0.36076636286122105</c:v>
                </c:pt>
                <c:pt idx="69">
                  <c:v>-0.37145516206501317</c:v>
                </c:pt>
                <c:pt idx="70">
                  <c:v>-0.38230000231938743</c:v>
                </c:pt>
                <c:pt idx="71">
                  <c:v>-0.39330088363126087</c:v>
                </c:pt>
                <c:pt idx="72">
                  <c:v>-0.40445780600757542</c:v>
                </c:pt>
                <c:pt idx="73">
                  <c:v>-0.41577076945529662</c:v>
                </c:pt>
                <c:pt idx="74">
                  <c:v>-0.42723977398141161</c:v>
                </c:pt>
                <c:pt idx="75">
                  <c:v>-0.43886481959292711</c:v>
                </c:pt>
                <c:pt idx="76">
                  <c:v>-0.45064590629686641</c:v>
                </c:pt>
                <c:pt idx="77">
                  <c:v>-0.46258303410026852</c:v>
                </c:pt>
                <c:pt idx="78">
                  <c:v>-0.47467620301018698</c:v>
                </c:pt>
                <c:pt idx="79">
                  <c:v>-0.48692541303368375</c:v>
                </c:pt>
                <c:pt idx="80">
                  <c:v>-0.49933066417783273</c:v>
                </c:pt>
                <c:pt idx="81">
                  <c:v>-0.51189195644971386</c:v>
                </c:pt>
                <c:pt idx="82">
                  <c:v>-0.52460928985641286</c:v>
                </c:pt>
                <c:pt idx="83">
                  <c:v>-0.53748266440501824</c:v>
                </c:pt>
                <c:pt idx="84">
                  <c:v>-0.55051208010262231</c:v>
                </c:pt>
                <c:pt idx="85">
                  <c:v>-0.56369753695631408</c:v>
                </c:pt>
                <c:pt idx="86">
                  <c:v>-0.57703903497318232</c:v>
                </c:pt>
                <c:pt idx="87">
                  <c:v>-0.59053657416031169</c:v>
                </c:pt>
                <c:pt idx="88">
                  <c:v>-0.60419015452478309</c:v>
                </c:pt>
                <c:pt idx="89">
                  <c:v>-0.61799977607366685</c:v>
                </c:pt>
                <c:pt idx="90">
                  <c:v>-0.63196543881402667</c:v>
                </c:pt>
                <c:pt idx="91">
                  <c:v>-0.64608714275291701</c:v>
                </c:pt>
                <c:pt idx="92">
                  <c:v>-0.66036488789737668</c:v>
                </c:pt>
                <c:pt idx="93">
                  <c:v>-0.67479867425443507</c:v>
                </c:pt>
                <c:pt idx="94">
                  <c:v>-0.68938850183110312</c:v>
                </c:pt>
                <c:pt idx="95">
                  <c:v>-0.70413437063437623</c:v>
                </c:pt>
                <c:pt idx="96">
                  <c:v>-0.71903628067123249</c:v>
                </c:pt>
                <c:pt idx="97">
                  <c:v>-0.73409423194862922</c:v>
                </c:pt>
                <c:pt idx="98">
                  <c:v>-0.74930822447350509</c:v>
                </c:pt>
                <c:pt idx="99">
                  <c:v>-0.76467825825277236</c:v>
                </c:pt>
                <c:pt idx="100">
                  <c:v>-0.78020433329332561</c:v>
                </c:pt>
                <c:pt idx="101">
                  <c:v>-0.79588644960202926</c:v>
                </c:pt>
                <c:pt idx="102">
                  <c:v>-0.81172460718572359</c:v>
                </c:pt>
                <c:pt idx="103">
                  <c:v>-0.82771880605122428</c:v>
                </c:pt>
                <c:pt idx="104">
                  <c:v>-0.84386904620531311</c:v>
                </c:pt>
                <c:pt idx="105">
                  <c:v>-0.86017532765474758</c:v>
                </c:pt>
                <c:pt idx="106">
                  <c:v>-0.87663765040625119</c:v>
                </c:pt>
                <c:pt idx="107">
                  <c:v>-0.89325601446651659</c:v>
                </c:pt>
                <c:pt idx="108">
                  <c:v>-0.91003041984220456</c:v>
                </c:pt>
                <c:pt idx="109">
                  <c:v>-0.92696086653993981</c:v>
                </c:pt>
                <c:pt idx="110">
                  <c:v>-0.9440473545663165</c:v>
                </c:pt>
                <c:pt idx="111">
                  <c:v>-0.96128988392788839</c:v>
                </c:pt>
                <c:pt idx="112">
                  <c:v>-0.97868845463117382</c:v>
                </c:pt>
                <c:pt idx="113">
                  <c:v>-0.99624306668265572</c:v>
                </c:pt>
                <c:pt idx="114">
                  <c:v>-1.0139537200887785</c:v>
                </c:pt>
                <c:pt idx="115">
                  <c:v>-1.0318204148559431</c:v>
                </c:pt>
                <c:pt idx="116">
                  <c:v>-1.0498431509905173</c:v>
                </c:pt>
                <c:pt idx="117">
                  <c:v>-1.0680219284988217</c:v>
                </c:pt>
                <c:pt idx="118">
                  <c:v>-1.0863567473871412</c:v>
                </c:pt>
                <c:pt idx="119">
                  <c:v>-1.1048476076617155</c:v>
                </c:pt>
                <c:pt idx="120">
                  <c:v>-1.1234945093287416</c:v>
                </c:pt>
                <c:pt idx="121">
                  <c:v>-1.1422974523943743</c:v>
                </c:pt>
                <c:pt idx="122">
                  <c:v>-1.1612564368647227</c:v>
                </c:pt>
                <c:pt idx="123">
                  <c:v>-1.1803714627458548</c:v>
                </c:pt>
                <c:pt idx="124">
                  <c:v>-1.1996425300437905</c:v>
                </c:pt>
                <c:pt idx="125">
                  <c:v>-1.2190696387645066</c:v>
                </c:pt>
                <c:pt idx="126">
                  <c:v>-1.2386527889139305</c:v>
                </c:pt>
                <c:pt idx="127">
                  <c:v>-1.2583919804979451</c:v>
                </c:pt>
                <c:pt idx="128">
                  <c:v>-1.2782872135223886</c:v>
                </c:pt>
                <c:pt idx="129">
                  <c:v>-1.298338487993048</c:v>
                </c:pt>
                <c:pt idx="130">
                  <c:v>-1.3185458039156686</c:v>
                </c:pt>
                <c:pt idx="131">
                  <c:v>-1.3389091612959383</c:v>
                </c:pt>
                <c:pt idx="132">
                  <c:v>-1.3594285601395062</c:v>
                </c:pt>
                <c:pt idx="133">
                  <c:v>-1.3801040004519676</c:v>
                </c:pt>
                <c:pt idx="134">
                  <c:v>-1.4009354822388673</c:v>
                </c:pt>
                <c:pt idx="135">
                  <c:v>-1.4219230055057079</c:v>
                </c:pt>
                <c:pt idx="136">
                  <c:v>-1.4430665702579366</c:v>
                </c:pt>
                <c:pt idx="137">
                  <c:v>-1.4643661765009541</c:v>
                </c:pt>
                <c:pt idx="138">
                  <c:v>-1.4858218242401067</c:v>
                </c:pt>
                <c:pt idx="139">
                  <c:v>-1.5074335134806969</c:v>
                </c:pt>
                <c:pt idx="140">
                  <c:v>-1.5292012442279763</c:v>
                </c:pt>
                <c:pt idx="141">
                  <c:v>-1.5511250164871411</c:v>
                </c:pt>
                <c:pt idx="142">
                  <c:v>-1.5732048302633399</c:v>
                </c:pt>
                <c:pt idx="143">
                  <c:v>-1.5954406855616763</c:v>
                </c:pt>
                <c:pt idx="144">
                  <c:v>-1.6178325823871944</c:v>
                </c:pt>
                <c:pt idx="145">
                  <c:v>-1.6403805207448925</c:v>
                </c:pt>
                <c:pt idx="146">
                  <c:v>-1.6630845006397179</c:v>
                </c:pt>
                <c:pt idx="147">
                  <c:v>-1.6859445220765696</c:v>
                </c:pt>
                <c:pt idx="148">
                  <c:v>-1.7089605850602907</c:v>
                </c:pt>
                <c:pt idx="149">
                  <c:v>-1.7321326895956806</c:v>
                </c:pt>
                <c:pt idx="150">
                  <c:v>-1.7554608356874806</c:v>
                </c:pt>
                <c:pt idx="151">
                  <c:v>-1.7789450233403854</c:v>
                </c:pt>
                <c:pt idx="152">
                  <c:v>-1.8025852525590447</c:v>
                </c:pt>
                <c:pt idx="153">
                  <c:v>-1.8263815233480456</c:v>
                </c:pt>
                <c:pt idx="154">
                  <c:v>-1.8503338357119357</c:v>
                </c:pt>
                <c:pt idx="155">
                  <c:v>-1.874442189655207</c:v>
                </c:pt>
                <c:pt idx="156">
                  <c:v>-1.8987065851823057</c:v>
                </c:pt>
                <c:pt idx="157">
                  <c:v>-1.9231270222976227</c:v>
                </c:pt>
                <c:pt idx="158">
                  <c:v>-1.9477035010055035</c:v>
                </c:pt>
                <c:pt idx="159">
                  <c:v>-1.9724360213102399</c:v>
                </c:pt>
                <c:pt idx="160">
                  <c:v>-1.9973245832160815</c:v>
                </c:pt>
                <c:pt idx="161">
                  <c:v>-2.0223691867272211</c:v>
                </c:pt>
                <c:pt idx="162">
                  <c:v>-2.0475698318478064</c:v>
                </c:pt>
                <c:pt idx="163">
                  <c:v>-2.0729265185819346</c:v>
                </c:pt>
                <c:pt idx="164">
                  <c:v>-2.0984392469336557</c:v>
                </c:pt>
                <c:pt idx="165">
                  <c:v>-2.1241080169069697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9-424D-B076-DC45AA97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64864"/>
        <c:axId val="933815888"/>
      </c:scatterChart>
      <c:valAx>
        <c:axId val="9340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15888"/>
        <c:crosses val="autoZero"/>
        <c:crossBetween val="midCat"/>
      </c:valAx>
      <c:valAx>
        <c:axId val="933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'new_fresnel2_python grid'!$V$15:$V$175</c:f>
              <c:numCache>
                <c:formatCode>0.00E+00</c:formatCode>
                <c:ptCount val="161"/>
                <c:pt idx="0">
                  <c:v>0</c:v>
                </c:pt>
                <c:pt idx="1">
                  <c:v>3.1229166666666665E-2</c:v>
                </c:pt>
                <c:pt idx="2">
                  <c:v>6.2458333333333331E-2</c:v>
                </c:pt>
                <c:pt idx="3">
                  <c:v>9.3687500000000007E-2</c:v>
                </c:pt>
                <c:pt idx="4">
                  <c:v>0.12491666666666666</c:v>
                </c:pt>
                <c:pt idx="5">
                  <c:v>0.15614583333333334</c:v>
                </c:pt>
                <c:pt idx="6">
                  <c:v>0.18737500000000001</c:v>
                </c:pt>
                <c:pt idx="7">
                  <c:v>0.21860416666666668</c:v>
                </c:pt>
                <c:pt idx="8">
                  <c:v>0.24983333333333332</c:v>
                </c:pt>
                <c:pt idx="9">
                  <c:v>0.28106249999999999</c:v>
                </c:pt>
                <c:pt idx="10">
                  <c:v>0.31229166666666663</c:v>
                </c:pt>
                <c:pt idx="11">
                  <c:v>0.34352083333333328</c:v>
                </c:pt>
                <c:pt idx="12">
                  <c:v>0.37474999999999992</c:v>
                </c:pt>
                <c:pt idx="13">
                  <c:v>0.40597916666666656</c:v>
                </c:pt>
                <c:pt idx="14">
                  <c:v>0.4372083333333332</c:v>
                </c:pt>
                <c:pt idx="15">
                  <c:v>0.46843749999999973</c:v>
                </c:pt>
                <c:pt idx="16">
                  <c:v>0.49966666666666648</c:v>
                </c:pt>
                <c:pt idx="17">
                  <c:v>0.53089583333333312</c:v>
                </c:pt>
                <c:pt idx="18">
                  <c:v>0.56212499999999976</c:v>
                </c:pt>
                <c:pt idx="19">
                  <c:v>0.5933541666666664</c:v>
                </c:pt>
                <c:pt idx="20">
                  <c:v>0.62458333333333305</c:v>
                </c:pt>
                <c:pt idx="21">
                  <c:v>0.65581249999999969</c:v>
                </c:pt>
                <c:pt idx="22">
                  <c:v>0.68704166666666644</c:v>
                </c:pt>
                <c:pt idx="23">
                  <c:v>0.71827083333333297</c:v>
                </c:pt>
                <c:pt idx="24">
                  <c:v>0.74949999999999961</c:v>
                </c:pt>
                <c:pt idx="25">
                  <c:v>0.78072916666666625</c:v>
                </c:pt>
                <c:pt idx="26">
                  <c:v>0.81195833333333289</c:v>
                </c:pt>
                <c:pt idx="27">
                  <c:v>0.84318749999999953</c:v>
                </c:pt>
                <c:pt idx="28">
                  <c:v>0.87441666666666618</c:v>
                </c:pt>
                <c:pt idx="29">
                  <c:v>0.90564583333333282</c:v>
                </c:pt>
                <c:pt idx="30">
                  <c:v>0.93687499999999968</c:v>
                </c:pt>
                <c:pt idx="31">
                  <c:v>0.96810416666666621</c:v>
                </c:pt>
                <c:pt idx="32">
                  <c:v>0.99933333333333285</c:v>
                </c:pt>
                <c:pt idx="33">
                  <c:v>1.0305624999999996</c:v>
                </c:pt>
                <c:pt idx="34">
                  <c:v>1.061791666666666</c:v>
                </c:pt>
                <c:pt idx="35">
                  <c:v>1.0930208333333327</c:v>
                </c:pt>
                <c:pt idx="36">
                  <c:v>1.1242499999999995</c:v>
                </c:pt>
                <c:pt idx="37">
                  <c:v>1.1554791666666659</c:v>
                </c:pt>
                <c:pt idx="38">
                  <c:v>1.1867083333333328</c:v>
                </c:pt>
                <c:pt idx="39">
                  <c:v>1.2179374999999995</c:v>
                </c:pt>
                <c:pt idx="40">
                  <c:v>1.2491666666666659</c:v>
                </c:pt>
                <c:pt idx="41">
                  <c:v>1.2803958333333323</c:v>
                </c:pt>
                <c:pt idx="42">
                  <c:v>1.3116249999999992</c:v>
                </c:pt>
                <c:pt idx="43">
                  <c:v>1.342854166666666</c:v>
                </c:pt>
                <c:pt idx="44">
                  <c:v>1.3740833333333324</c:v>
                </c:pt>
                <c:pt idx="45">
                  <c:v>1.4053124999999991</c:v>
                </c:pt>
                <c:pt idx="46">
                  <c:v>1.4365416666666657</c:v>
                </c:pt>
                <c:pt idx="47">
                  <c:v>1.4677708333333324</c:v>
                </c:pt>
                <c:pt idx="48">
                  <c:v>1.498999999999999</c:v>
                </c:pt>
                <c:pt idx="49">
                  <c:v>1.5302291666666656</c:v>
                </c:pt>
                <c:pt idx="50">
                  <c:v>1.5614583333333321</c:v>
                </c:pt>
                <c:pt idx="51">
                  <c:v>1.5926874999999989</c:v>
                </c:pt>
                <c:pt idx="52">
                  <c:v>1.6239166666666658</c:v>
                </c:pt>
                <c:pt idx="53">
                  <c:v>1.6551458333333324</c:v>
                </c:pt>
                <c:pt idx="54">
                  <c:v>1.6863749999999991</c:v>
                </c:pt>
                <c:pt idx="55">
                  <c:v>1.7176041666666655</c:v>
                </c:pt>
                <c:pt idx="56">
                  <c:v>1.7488333333333321</c:v>
                </c:pt>
                <c:pt idx="57">
                  <c:v>1.7800624999999988</c:v>
                </c:pt>
                <c:pt idx="58">
                  <c:v>1.8112916666666656</c:v>
                </c:pt>
                <c:pt idx="59">
                  <c:v>1.8425208333333321</c:v>
                </c:pt>
                <c:pt idx="60">
                  <c:v>1.8737499999999987</c:v>
                </c:pt>
                <c:pt idx="61">
                  <c:v>1.9049791666666653</c:v>
                </c:pt>
                <c:pt idx="62">
                  <c:v>1.9362083333333322</c:v>
                </c:pt>
                <c:pt idx="63">
                  <c:v>1.9674374999999984</c:v>
                </c:pt>
                <c:pt idx="64">
                  <c:v>1.9986666666666653</c:v>
                </c:pt>
                <c:pt idx="65">
                  <c:v>2.0298958333333319</c:v>
                </c:pt>
                <c:pt idx="66">
                  <c:v>2.0611249999999988</c:v>
                </c:pt>
                <c:pt idx="67">
                  <c:v>2.0923541666666656</c:v>
                </c:pt>
                <c:pt idx="68">
                  <c:v>2.1235833333333325</c:v>
                </c:pt>
                <c:pt idx="69">
                  <c:v>2.1548124999999994</c:v>
                </c:pt>
                <c:pt idx="70">
                  <c:v>2.1860416666666667</c:v>
                </c:pt>
                <c:pt idx="71">
                  <c:v>2.2172708333333335</c:v>
                </c:pt>
                <c:pt idx="72">
                  <c:v>2.2484999999999999</c:v>
                </c:pt>
                <c:pt idx="73">
                  <c:v>2.2797291666666668</c:v>
                </c:pt>
                <c:pt idx="74">
                  <c:v>2.3109583333333337</c:v>
                </c:pt>
                <c:pt idx="75">
                  <c:v>2.342187500000001</c:v>
                </c:pt>
                <c:pt idx="76">
                  <c:v>2.3734166666666674</c:v>
                </c:pt>
                <c:pt idx="77">
                  <c:v>2.4046458333333343</c:v>
                </c:pt>
                <c:pt idx="78">
                  <c:v>2.4358750000000011</c:v>
                </c:pt>
                <c:pt idx="79">
                  <c:v>2.467104166666668</c:v>
                </c:pt>
                <c:pt idx="80">
                  <c:v>2.4983333333333344</c:v>
                </c:pt>
                <c:pt idx="81">
                  <c:v>2.5295625000000017</c:v>
                </c:pt>
                <c:pt idx="82">
                  <c:v>2.5607916666666686</c:v>
                </c:pt>
                <c:pt idx="83">
                  <c:v>2.592020833333335</c:v>
                </c:pt>
                <c:pt idx="84">
                  <c:v>2.6232500000000019</c:v>
                </c:pt>
                <c:pt idx="85">
                  <c:v>2.6544791666666692</c:v>
                </c:pt>
                <c:pt idx="86">
                  <c:v>2.685708333333336</c:v>
                </c:pt>
                <c:pt idx="87">
                  <c:v>2.7169375000000029</c:v>
                </c:pt>
                <c:pt idx="88">
                  <c:v>2.7481666666666698</c:v>
                </c:pt>
                <c:pt idx="89">
                  <c:v>2.7793958333333366</c:v>
                </c:pt>
                <c:pt idx="90">
                  <c:v>2.8106250000000035</c:v>
                </c:pt>
                <c:pt idx="91">
                  <c:v>2.8418541666666703</c:v>
                </c:pt>
                <c:pt idx="92">
                  <c:v>2.8730833333333368</c:v>
                </c:pt>
                <c:pt idx="93">
                  <c:v>2.9043125000000036</c:v>
                </c:pt>
                <c:pt idx="94">
                  <c:v>2.9355416666666709</c:v>
                </c:pt>
                <c:pt idx="95">
                  <c:v>2.9667708333333378</c:v>
                </c:pt>
                <c:pt idx="96">
                  <c:v>2.9980000000000047</c:v>
                </c:pt>
                <c:pt idx="97">
                  <c:v>3.0292291666666715</c:v>
                </c:pt>
                <c:pt idx="98">
                  <c:v>3.0604583333333388</c:v>
                </c:pt>
                <c:pt idx="99">
                  <c:v>3.0916875000000048</c:v>
                </c:pt>
                <c:pt idx="100">
                  <c:v>3.1229166666666726</c:v>
                </c:pt>
                <c:pt idx="101">
                  <c:v>3.154145833333339</c:v>
                </c:pt>
                <c:pt idx="102">
                  <c:v>3.1853750000000054</c:v>
                </c:pt>
                <c:pt idx="103">
                  <c:v>3.2166041666666727</c:v>
                </c:pt>
                <c:pt idx="104">
                  <c:v>3.2478333333333396</c:v>
                </c:pt>
                <c:pt idx="105">
                  <c:v>3.2790625000000064</c:v>
                </c:pt>
                <c:pt idx="106">
                  <c:v>3.3102916666666733</c:v>
                </c:pt>
                <c:pt idx="107">
                  <c:v>3.3415208333333406</c:v>
                </c:pt>
                <c:pt idx="108">
                  <c:v>3.372750000000007</c:v>
                </c:pt>
                <c:pt idx="109">
                  <c:v>3.403979166666673</c:v>
                </c:pt>
                <c:pt idx="110">
                  <c:v>3.4352083333333407</c:v>
                </c:pt>
                <c:pt idx="111">
                  <c:v>3.4664375000000081</c:v>
                </c:pt>
                <c:pt idx="112">
                  <c:v>3.4976666666666745</c:v>
                </c:pt>
                <c:pt idx="113">
                  <c:v>3.5288958333333413</c:v>
                </c:pt>
                <c:pt idx="114">
                  <c:v>3.5601250000000091</c:v>
                </c:pt>
                <c:pt idx="115">
                  <c:v>3.5913541666666751</c:v>
                </c:pt>
                <c:pt idx="116">
                  <c:v>3.6225833333333424</c:v>
                </c:pt>
                <c:pt idx="117">
                  <c:v>3.6538125000000088</c:v>
                </c:pt>
                <c:pt idx="118">
                  <c:v>3.6850416666666748</c:v>
                </c:pt>
                <c:pt idx="119">
                  <c:v>3.7162708333333425</c:v>
                </c:pt>
                <c:pt idx="120">
                  <c:v>3.7475000000000098</c:v>
                </c:pt>
                <c:pt idx="121">
                  <c:v>3.7787291666666762</c:v>
                </c:pt>
                <c:pt idx="122">
                  <c:v>3.8099583333333435</c:v>
                </c:pt>
                <c:pt idx="123">
                  <c:v>3.8411875000000104</c:v>
                </c:pt>
                <c:pt idx="124">
                  <c:v>3.8724166666666768</c:v>
                </c:pt>
                <c:pt idx="125">
                  <c:v>3.9036458333333446</c:v>
                </c:pt>
                <c:pt idx="126">
                  <c:v>3.9348750000000114</c:v>
                </c:pt>
                <c:pt idx="127">
                  <c:v>3.966104166666677</c:v>
                </c:pt>
                <c:pt idx="128">
                  <c:v>3.9973333333333443</c:v>
                </c:pt>
                <c:pt idx="129">
                  <c:v>4.0285625000000103</c:v>
                </c:pt>
                <c:pt idx="130">
                  <c:v>4.059791666666678</c:v>
                </c:pt>
                <c:pt idx="131">
                  <c:v>4.091020833333344</c:v>
                </c:pt>
                <c:pt idx="132">
                  <c:v>4.1222500000000117</c:v>
                </c:pt>
                <c:pt idx="133">
                  <c:v>4.1534791666666786</c:v>
                </c:pt>
                <c:pt idx="134">
                  <c:v>4.1847083333333455</c:v>
                </c:pt>
                <c:pt idx="135">
                  <c:v>4.2159375000000123</c:v>
                </c:pt>
                <c:pt idx="136">
                  <c:v>4.2471666666666792</c:v>
                </c:pt>
                <c:pt idx="137">
                  <c:v>4.2783958333333461</c:v>
                </c:pt>
                <c:pt idx="138">
                  <c:v>4.309625000000012</c:v>
                </c:pt>
                <c:pt idx="139">
                  <c:v>4.3408541666666789</c:v>
                </c:pt>
                <c:pt idx="140">
                  <c:v>4.3720833333333466</c:v>
                </c:pt>
                <c:pt idx="141">
                  <c:v>4.4033125000000144</c:v>
                </c:pt>
                <c:pt idx="142">
                  <c:v>4.4345416666666795</c:v>
                </c:pt>
                <c:pt idx="143">
                  <c:v>4.4657708333333472</c:v>
                </c:pt>
                <c:pt idx="144">
                  <c:v>4.497000000000015</c:v>
                </c:pt>
                <c:pt idx="145">
                  <c:v>4.528229166666681</c:v>
                </c:pt>
                <c:pt idx="146">
                  <c:v>4.5594583333333478</c:v>
                </c:pt>
                <c:pt idx="147">
                  <c:v>4.5906875000000156</c:v>
                </c:pt>
                <c:pt idx="148">
                  <c:v>4.6219166666666816</c:v>
                </c:pt>
                <c:pt idx="149">
                  <c:v>4.6531458333333493</c:v>
                </c:pt>
                <c:pt idx="150">
                  <c:v>4.6843750000000162</c:v>
                </c:pt>
                <c:pt idx="151">
                  <c:v>4.7156041666666821</c:v>
                </c:pt>
                <c:pt idx="152">
                  <c:v>4.746833333333349</c:v>
                </c:pt>
                <c:pt idx="153">
                  <c:v>4.7780625000000168</c:v>
                </c:pt>
                <c:pt idx="154">
                  <c:v>4.8092916666666827</c:v>
                </c:pt>
                <c:pt idx="155">
                  <c:v>4.8405208333333487</c:v>
                </c:pt>
                <c:pt idx="156">
                  <c:v>4.8717500000000165</c:v>
                </c:pt>
                <c:pt idx="157">
                  <c:v>4.9029791666666833</c:v>
                </c:pt>
                <c:pt idx="158">
                  <c:v>4.9342083333333511</c:v>
                </c:pt>
                <c:pt idx="159">
                  <c:v>4.9654375000000162</c:v>
                </c:pt>
                <c:pt idx="160">
                  <c:v>4.9966666666666839</c:v>
                </c:pt>
              </c:numCache>
            </c:numRef>
          </c:xVal>
          <c:yVal>
            <c:numRef>
              <c:f>'new_fresnel2_python grid'!$W$15:$W$175</c:f>
              <c:numCache>
                <c:formatCode>0.000</c:formatCode>
                <c:ptCount val="161"/>
                <c:pt idx="0">
                  <c:v>0</c:v>
                </c:pt>
                <c:pt idx="1">
                  <c:v>-7.8020381081145388E-5</c:v>
                </c:pt>
                <c:pt idx="2">
                  <c:v>-3.1208152439779219E-4</c:v>
                </c:pt>
                <c:pt idx="3">
                  <c:v>-7.0218343016820379E-4</c:v>
                </c:pt>
                <c:pt idx="4">
                  <c:v>-1.2483260987573379E-3</c:v>
                </c:pt>
                <c:pt idx="5">
                  <c:v>-1.9505095306751102E-3</c:v>
                </c:pt>
                <c:pt idx="6">
                  <c:v>-2.8087337265769747E-3</c:v>
                </c:pt>
                <c:pt idx="7">
                  <c:v>-3.8229986872636342E-3</c:v>
                </c:pt>
                <c:pt idx="8">
                  <c:v>-4.9933044136794228E-3</c:v>
                </c:pt>
                <c:pt idx="9">
                  <c:v>-6.3196509069135022E-3</c:v>
                </c:pt>
                <c:pt idx="10">
                  <c:v>-7.8020381681990405E-3</c:v>
                </c:pt>
                <c:pt idx="11">
                  <c:v>-9.4404661989116751E-3</c:v>
                </c:pt>
                <c:pt idx="12">
                  <c:v>-1.1234935000568491E-2</c:v>
                </c:pt>
                <c:pt idx="13">
                  <c:v>-1.3185444574829919E-2</c:v>
                </c:pt>
                <c:pt idx="14">
                  <c:v>-1.5291994923494791E-2</c:v>
                </c:pt>
                <c:pt idx="15">
                  <c:v>-1.7554586048504066E-2</c:v>
                </c:pt>
                <c:pt idx="16">
                  <c:v>-1.9973217951936521E-2</c:v>
                </c:pt>
                <c:pt idx="17">
                  <c:v>-2.2547890636007959E-2</c:v>
                </c:pt>
                <c:pt idx="18">
                  <c:v>-2.5278604103073154E-2</c:v>
                </c:pt>
                <c:pt idx="19">
                  <c:v>-2.816535835561991E-2</c:v>
                </c:pt>
                <c:pt idx="20">
                  <c:v>-3.1208153396272347E-2</c:v>
                </c:pt>
                <c:pt idx="21">
                  <c:v>-3.4406989227786677E-2</c:v>
                </c:pt>
                <c:pt idx="22">
                  <c:v>-3.7761865853051753E-2</c:v>
                </c:pt>
                <c:pt idx="23">
                  <c:v>-4.1272783275085642E-2</c:v>
                </c:pt>
                <c:pt idx="24">
                  <c:v>-4.4939741497037264E-2</c:v>
                </c:pt>
                <c:pt idx="25">
                  <c:v>-4.8762740522181894E-2</c:v>
                </c:pt>
                <c:pt idx="26">
                  <c:v>-5.2741780353919507E-2</c:v>
                </c:pt>
                <c:pt idx="27">
                  <c:v>-5.6876860995777268E-2</c:v>
                </c:pt>
                <c:pt idx="28">
                  <c:v>-6.1167982451402383E-2</c:v>
                </c:pt>
                <c:pt idx="29">
                  <c:v>-6.5615144724564312E-2</c:v>
                </c:pt>
                <c:pt idx="30">
                  <c:v>-7.0218347819151858E-2</c:v>
                </c:pt>
                <c:pt idx="31">
                  <c:v>-7.4977591739169527E-2</c:v>
                </c:pt>
                <c:pt idx="32">
                  <c:v>-7.9892876488740508E-2</c:v>
                </c:pt>
                <c:pt idx="33">
                  <c:v>-8.4964202072098954E-2</c:v>
                </c:pt>
                <c:pt idx="34">
                  <c:v>-9.0191568493591334E-2</c:v>
                </c:pt>
                <c:pt idx="35">
                  <c:v>-9.5574975757674013E-2</c:v>
                </c:pt>
                <c:pt idx="36">
                  <c:v>-0.10111442386891246</c:v>
                </c:pt>
                <c:pt idx="37">
                  <c:v>-0.1068099128319753</c:v>
                </c:pt>
                <c:pt idx="38">
                  <c:v>-0.11266144265163745</c:v>
                </c:pt>
                <c:pt idx="39">
                  <c:v>-0.11866901333277309</c:v>
                </c:pt>
                <c:pt idx="40">
                  <c:v>-0.1248326248803571</c:v>
                </c:pt>
                <c:pt idx="41">
                  <c:v>-0.131152277299461</c:v>
                </c:pt>
                <c:pt idx="42">
                  <c:v>-0.13762797059525217</c:v>
                </c:pt>
                <c:pt idx="43">
                  <c:v>-0.14425970477299049</c:v>
                </c:pt>
                <c:pt idx="44">
                  <c:v>-0.15104747983802533</c:v>
                </c:pt>
                <c:pt idx="45">
                  <c:v>-0.15799129579579538</c:v>
                </c:pt>
                <c:pt idx="46">
                  <c:v>-0.16509115265182611</c:v>
                </c:pt>
                <c:pt idx="47">
                  <c:v>-0.17234705041172527</c:v>
                </c:pt>
                <c:pt idx="48">
                  <c:v>-0.17975898908118251</c:v>
                </c:pt>
                <c:pt idx="49">
                  <c:v>-0.18732696866596762</c:v>
                </c:pt>
                <c:pt idx="50">
                  <c:v>-0.19505098917192423</c:v>
                </c:pt>
                <c:pt idx="51">
                  <c:v>-0.20293105060497499</c:v>
                </c:pt>
                <c:pt idx="52">
                  <c:v>-0.21096715297111074</c:v>
                </c:pt>
                <c:pt idx="53">
                  <c:v>-0.21915929627639363</c:v>
                </c:pt>
                <c:pt idx="54">
                  <c:v>-0.2275074805269521</c:v>
                </c:pt>
                <c:pt idx="55">
                  <c:v>-0.23601170572898156</c:v>
                </c:pt>
                <c:pt idx="56">
                  <c:v>-0.24467197188873879</c:v>
                </c:pt>
                <c:pt idx="57">
                  <c:v>-0.2534882790125399</c:v>
                </c:pt>
                <c:pt idx="58">
                  <c:v>-0.26246062710676055</c:v>
                </c:pt>
                <c:pt idx="59">
                  <c:v>-0.27158901617783182</c:v>
                </c:pt>
                <c:pt idx="60">
                  <c:v>-0.28087344623223642</c:v>
                </c:pt>
                <c:pt idx="61">
                  <c:v>-0.29031391727650907</c:v>
                </c:pt>
                <c:pt idx="62">
                  <c:v>-0.29991042931723294</c:v>
                </c:pt>
                <c:pt idx="63">
                  <c:v>-0.30966298236103712</c:v>
                </c:pt>
                <c:pt idx="64">
                  <c:v>-0.31957157641459505</c:v>
                </c:pt>
                <c:pt idx="65">
                  <c:v>-0.32963621148462013</c:v>
                </c:pt>
                <c:pt idx="66">
                  <c:v>-0.33985688757786708</c:v>
                </c:pt>
                <c:pt idx="67">
                  <c:v>-0.35023360470112513</c:v>
                </c:pt>
                <c:pt idx="68">
                  <c:v>-0.36076636286122105</c:v>
                </c:pt>
                <c:pt idx="69">
                  <c:v>-0.37145516206501317</c:v>
                </c:pt>
                <c:pt idx="70">
                  <c:v>-0.38230000231938743</c:v>
                </c:pt>
                <c:pt idx="71">
                  <c:v>-0.39330088363126087</c:v>
                </c:pt>
                <c:pt idx="72">
                  <c:v>-0.40445780600757542</c:v>
                </c:pt>
                <c:pt idx="73">
                  <c:v>-0.41577076945529662</c:v>
                </c:pt>
                <c:pt idx="74">
                  <c:v>-0.42723977398141161</c:v>
                </c:pt>
                <c:pt idx="75">
                  <c:v>-0.43886481959292711</c:v>
                </c:pt>
                <c:pt idx="76">
                  <c:v>-0.45064590629686641</c:v>
                </c:pt>
                <c:pt idx="77">
                  <c:v>-0.46258303410026852</c:v>
                </c:pt>
                <c:pt idx="78">
                  <c:v>-0.47467620301018698</c:v>
                </c:pt>
                <c:pt idx="79">
                  <c:v>-0.48692541303368375</c:v>
                </c:pt>
                <c:pt idx="80">
                  <c:v>-0.49933066417783273</c:v>
                </c:pt>
                <c:pt idx="81">
                  <c:v>-0.51189195644971386</c:v>
                </c:pt>
                <c:pt idx="82">
                  <c:v>-0.52460928985641286</c:v>
                </c:pt>
                <c:pt idx="83">
                  <c:v>-0.53748266440501824</c:v>
                </c:pt>
                <c:pt idx="84">
                  <c:v>-0.55051208010262231</c:v>
                </c:pt>
                <c:pt idx="85">
                  <c:v>-0.56369753695631408</c:v>
                </c:pt>
                <c:pt idx="86">
                  <c:v>-0.57703903497318232</c:v>
                </c:pt>
                <c:pt idx="87">
                  <c:v>-0.59053657416031169</c:v>
                </c:pt>
                <c:pt idx="88">
                  <c:v>-0.60419015452478309</c:v>
                </c:pt>
                <c:pt idx="89">
                  <c:v>-0.61799977607366685</c:v>
                </c:pt>
                <c:pt idx="90">
                  <c:v>-0.63196543881402667</c:v>
                </c:pt>
                <c:pt idx="91">
                  <c:v>-0.64608714275291701</c:v>
                </c:pt>
                <c:pt idx="92">
                  <c:v>-0.66036488789737668</c:v>
                </c:pt>
                <c:pt idx="93">
                  <c:v>-0.67479867425443507</c:v>
                </c:pt>
                <c:pt idx="94">
                  <c:v>-0.68938850183110312</c:v>
                </c:pt>
                <c:pt idx="95">
                  <c:v>-0.70413437063437623</c:v>
                </c:pt>
                <c:pt idx="96">
                  <c:v>-0.71903628067123249</c:v>
                </c:pt>
                <c:pt idx="97">
                  <c:v>-0.73409423194862922</c:v>
                </c:pt>
                <c:pt idx="98">
                  <c:v>-0.74930822447350509</c:v>
                </c:pt>
                <c:pt idx="99">
                  <c:v>-0.76467825825277236</c:v>
                </c:pt>
                <c:pt idx="100">
                  <c:v>-0.78020433329332561</c:v>
                </c:pt>
                <c:pt idx="101">
                  <c:v>-0.79588644960202926</c:v>
                </c:pt>
                <c:pt idx="102">
                  <c:v>-0.81172460718572359</c:v>
                </c:pt>
                <c:pt idx="103">
                  <c:v>-0.82771880605122428</c:v>
                </c:pt>
                <c:pt idx="104">
                  <c:v>-0.84386904620531311</c:v>
                </c:pt>
                <c:pt idx="105">
                  <c:v>-0.86017532765474758</c:v>
                </c:pt>
                <c:pt idx="106">
                  <c:v>-0.87663765040625119</c:v>
                </c:pt>
                <c:pt idx="107">
                  <c:v>-0.89325601446651659</c:v>
                </c:pt>
                <c:pt idx="108">
                  <c:v>-0.91003041984220456</c:v>
                </c:pt>
                <c:pt idx="109">
                  <c:v>-0.92696086653993981</c:v>
                </c:pt>
                <c:pt idx="110">
                  <c:v>-0.9440473545663165</c:v>
                </c:pt>
                <c:pt idx="111">
                  <c:v>-0.96128988392788839</c:v>
                </c:pt>
                <c:pt idx="112">
                  <c:v>-0.97868845463117382</c:v>
                </c:pt>
                <c:pt idx="113">
                  <c:v>-0.99624306668265572</c:v>
                </c:pt>
                <c:pt idx="114">
                  <c:v>-1.0139537200887785</c:v>
                </c:pt>
                <c:pt idx="115">
                  <c:v>-1.0318204148559431</c:v>
                </c:pt>
                <c:pt idx="116">
                  <c:v>-1.0498431509905173</c:v>
                </c:pt>
                <c:pt idx="117">
                  <c:v>-1.0680219284988217</c:v>
                </c:pt>
                <c:pt idx="118">
                  <c:v>-1.0863567473871412</c:v>
                </c:pt>
                <c:pt idx="119">
                  <c:v>-1.1048476076617155</c:v>
                </c:pt>
                <c:pt idx="120">
                  <c:v>-1.1234945093287416</c:v>
                </c:pt>
                <c:pt idx="121">
                  <c:v>-1.1422974523943743</c:v>
                </c:pt>
                <c:pt idx="122">
                  <c:v>-1.1612564368647227</c:v>
                </c:pt>
                <c:pt idx="123">
                  <c:v>-1.1803714627458548</c:v>
                </c:pt>
                <c:pt idx="124">
                  <c:v>-1.1996425300437905</c:v>
                </c:pt>
                <c:pt idx="125">
                  <c:v>-1.2190696387645066</c:v>
                </c:pt>
                <c:pt idx="126">
                  <c:v>-1.2386527889139305</c:v>
                </c:pt>
                <c:pt idx="127">
                  <c:v>-1.2583919804979451</c:v>
                </c:pt>
                <c:pt idx="128">
                  <c:v>-1.2782872135223886</c:v>
                </c:pt>
                <c:pt idx="129">
                  <c:v>-1.298338487993048</c:v>
                </c:pt>
                <c:pt idx="130">
                  <c:v>-1.3185458039156686</c:v>
                </c:pt>
                <c:pt idx="131">
                  <c:v>-1.3389091612959383</c:v>
                </c:pt>
                <c:pt idx="132">
                  <c:v>-1.3594285601395062</c:v>
                </c:pt>
                <c:pt idx="133">
                  <c:v>-1.3801040004519676</c:v>
                </c:pt>
                <c:pt idx="134">
                  <c:v>-1.4009354822388673</c:v>
                </c:pt>
                <c:pt idx="135">
                  <c:v>-1.4219230055057079</c:v>
                </c:pt>
                <c:pt idx="136">
                  <c:v>-1.4430665702579366</c:v>
                </c:pt>
                <c:pt idx="137">
                  <c:v>-1.4643661765009541</c:v>
                </c:pt>
                <c:pt idx="138">
                  <c:v>-1.4858218242401067</c:v>
                </c:pt>
                <c:pt idx="139">
                  <c:v>-1.5074335134806969</c:v>
                </c:pt>
                <c:pt idx="140">
                  <c:v>-1.5292012442279763</c:v>
                </c:pt>
                <c:pt idx="141">
                  <c:v>-1.5511250164871411</c:v>
                </c:pt>
                <c:pt idx="142">
                  <c:v>-1.5732048302633399</c:v>
                </c:pt>
                <c:pt idx="143">
                  <c:v>-1.5954406855616763</c:v>
                </c:pt>
                <c:pt idx="144">
                  <c:v>-1.6178325823871944</c:v>
                </c:pt>
                <c:pt idx="145">
                  <c:v>-1.6403805207448925</c:v>
                </c:pt>
                <c:pt idx="146">
                  <c:v>-1.6630845006397179</c:v>
                </c:pt>
                <c:pt idx="147">
                  <c:v>-1.6859445220765696</c:v>
                </c:pt>
                <c:pt idx="148">
                  <c:v>-1.7089605850602907</c:v>
                </c:pt>
                <c:pt idx="149">
                  <c:v>-1.7321326895956806</c:v>
                </c:pt>
                <c:pt idx="150">
                  <c:v>-1.7554608356874806</c:v>
                </c:pt>
                <c:pt idx="151">
                  <c:v>-1.7789450233403854</c:v>
                </c:pt>
                <c:pt idx="152">
                  <c:v>-1.8025852525590447</c:v>
                </c:pt>
                <c:pt idx="153">
                  <c:v>-1.8263815233480456</c:v>
                </c:pt>
                <c:pt idx="154">
                  <c:v>-1.8503338357119357</c:v>
                </c:pt>
                <c:pt idx="155">
                  <c:v>-1.874442189655207</c:v>
                </c:pt>
                <c:pt idx="156">
                  <c:v>-1.8987065851823057</c:v>
                </c:pt>
                <c:pt idx="157">
                  <c:v>-1.9231270222976227</c:v>
                </c:pt>
                <c:pt idx="158">
                  <c:v>-1.9477035010055035</c:v>
                </c:pt>
                <c:pt idx="159">
                  <c:v>-1.9724360213102399</c:v>
                </c:pt>
                <c:pt idx="160">
                  <c:v>-1.9973245832160815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1-714C-AA91-1AA79B3D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35440"/>
        <c:axId val="652816192"/>
      </c:scatterChart>
      <c:valAx>
        <c:axId val="4401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16192"/>
        <c:crosses val="autoZero"/>
        <c:crossBetween val="midCat"/>
      </c:valAx>
      <c:valAx>
        <c:axId val="6528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'new_fresnel2_python grid'!$AB$15:$AB$175</c:f>
              <c:numCache>
                <c:formatCode>0.00E+00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1.2500000000000002</c:v>
                </c:pt>
                <c:pt idx="6">
                  <c:v>1.5000000000000002</c:v>
                </c:pt>
                <c:pt idx="7">
                  <c:v>1.7500000000000002</c:v>
                </c:pt>
                <c:pt idx="8">
                  <c:v>2</c:v>
                </c:pt>
                <c:pt idx="9">
                  <c:v>2.25</c:v>
                </c:pt>
                <c:pt idx="10">
                  <c:v>2.4999999999999996</c:v>
                </c:pt>
                <c:pt idx="11">
                  <c:v>2.7499999999999996</c:v>
                </c:pt>
                <c:pt idx="12">
                  <c:v>2.9999999999999991</c:v>
                </c:pt>
                <c:pt idx="13">
                  <c:v>3.2499999999999991</c:v>
                </c:pt>
                <c:pt idx="14">
                  <c:v>3.4999999999999991</c:v>
                </c:pt>
                <c:pt idx="15">
                  <c:v>3.7499999999999982</c:v>
                </c:pt>
                <c:pt idx="16">
                  <c:v>3.9999999999999987</c:v>
                </c:pt>
                <c:pt idx="17">
                  <c:v>4.2499999999999982</c:v>
                </c:pt>
                <c:pt idx="18">
                  <c:v>4.4999999999999982</c:v>
                </c:pt>
                <c:pt idx="19">
                  <c:v>4.7499999999999982</c:v>
                </c:pt>
                <c:pt idx="20">
                  <c:v>4.9999999999999982</c:v>
                </c:pt>
                <c:pt idx="21">
                  <c:v>5.2499999999999973</c:v>
                </c:pt>
                <c:pt idx="22">
                  <c:v>5.4999999999999982</c:v>
                </c:pt>
                <c:pt idx="23">
                  <c:v>5.7499999999999973</c:v>
                </c:pt>
                <c:pt idx="24">
                  <c:v>5.9999999999999973</c:v>
                </c:pt>
                <c:pt idx="25">
                  <c:v>6.2499999999999973</c:v>
                </c:pt>
                <c:pt idx="26">
                  <c:v>6.4999999999999964</c:v>
                </c:pt>
                <c:pt idx="27">
                  <c:v>6.7499999999999964</c:v>
                </c:pt>
                <c:pt idx="28">
                  <c:v>6.9999999999999964</c:v>
                </c:pt>
                <c:pt idx="29">
                  <c:v>7.2499999999999956</c:v>
                </c:pt>
                <c:pt idx="30">
                  <c:v>7.4999999999999973</c:v>
                </c:pt>
                <c:pt idx="31">
                  <c:v>7.7499999999999964</c:v>
                </c:pt>
                <c:pt idx="32">
                  <c:v>7.9999999999999956</c:v>
                </c:pt>
                <c:pt idx="33">
                  <c:v>8.2499999999999964</c:v>
                </c:pt>
                <c:pt idx="34">
                  <c:v>8.4999999999999947</c:v>
                </c:pt>
                <c:pt idx="35">
                  <c:v>8.7499999999999947</c:v>
                </c:pt>
                <c:pt idx="36">
                  <c:v>8.9999999999999964</c:v>
                </c:pt>
                <c:pt idx="37">
                  <c:v>9.2499999999999947</c:v>
                </c:pt>
                <c:pt idx="38">
                  <c:v>9.4999999999999964</c:v>
                </c:pt>
                <c:pt idx="39">
                  <c:v>9.7499999999999947</c:v>
                </c:pt>
                <c:pt idx="40">
                  <c:v>9.9999999999999929</c:v>
                </c:pt>
                <c:pt idx="41">
                  <c:v>10.249999999999993</c:v>
                </c:pt>
                <c:pt idx="42">
                  <c:v>10.499999999999993</c:v>
                </c:pt>
                <c:pt idx="43">
                  <c:v>10.749999999999995</c:v>
                </c:pt>
                <c:pt idx="44">
                  <c:v>10.999999999999993</c:v>
                </c:pt>
                <c:pt idx="45">
                  <c:v>11.249999999999993</c:v>
                </c:pt>
                <c:pt idx="46">
                  <c:v>11.499999999999993</c:v>
                </c:pt>
                <c:pt idx="47">
                  <c:v>11.749999999999993</c:v>
                </c:pt>
                <c:pt idx="48">
                  <c:v>11.999999999999991</c:v>
                </c:pt>
                <c:pt idx="49">
                  <c:v>12.249999999999993</c:v>
                </c:pt>
                <c:pt idx="50">
                  <c:v>12.499999999999989</c:v>
                </c:pt>
                <c:pt idx="51">
                  <c:v>12.749999999999991</c:v>
                </c:pt>
                <c:pt idx="52">
                  <c:v>12.999999999999993</c:v>
                </c:pt>
                <c:pt idx="53">
                  <c:v>13.249999999999993</c:v>
                </c:pt>
                <c:pt idx="54">
                  <c:v>13.499999999999993</c:v>
                </c:pt>
                <c:pt idx="55">
                  <c:v>13.749999999999991</c:v>
                </c:pt>
                <c:pt idx="56">
                  <c:v>13.999999999999991</c:v>
                </c:pt>
                <c:pt idx="57">
                  <c:v>14.249999999999989</c:v>
                </c:pt>
                <c:pt idx="58">
                  <c:v>14.499999999999991</c:v>
                </c:pt>
                <c:pt idx="59">
                  <c:v>14.749999999999991</c:v>
                </c:pt>
                <c:pt idx="60">
                  <c:v>14.999999999999989</c:v>
                </c:pt>
                <c:pt idx="61">
                  <c:v>15.249999999999989</c:v>
                </c:pt>
                <c:pt idx="62">
                  <c:v>15.499999999999991</c:v>
                </c:pt>
                <c:pt idx="63">
                  <c:v>15.749999999999988</c:v>
                </c:pt>
                <c:pt idx="64">
                  <c:v>15.999999999999989</c:v>
                </c:pt>
                <c:pt idx="65">
                  <c:v>16.249999999999989</c:v>
                </c:pt>
                <c:pt idx="66">
                  <c:v>16.499999999999989</c:v>
                </c:pt>
                <c:pt idx="67">
                  <c:v>16.749999999999993</c:v>
                </c:pt>
                <c:pt idx="68">
                  <c:v>16.999999999999993</c:v>
                </c:pt>
                <c:pt idx="69">
                  <c:v>17.249999999999996</c:v>
                </c:pt>
                <c:pt idx="70">
                  <c:v>17.5</c:v>
                </c:pt>
                <c:pt idx="71">
                  <c:v>17.750000000000004</c:v>
                </c:pt>
                <c:pt idx="72">
                  <c:v>18</c:v>
                </c:pt>
                <c:pt idx="73">
                  <c:v>18.25</c:v>
                </c:pt>
                <c:pt idx="74">
                  <c:v>18.500000000000004</c:v>
                </c:pt>
                <c:pt idx="75">
                  <c:v>18.750000000000007</c:v>
                </c:pt>
                <c:pt idx="76">
                  <c:v>19.000000000000007</c:v>
                </c:pt>
                <c:pt idx="77">
                  <c:v>19.250000000000007</c:v>
                </c:pt>
                <c:pt idx="78">
                  <c:v>19.500000000000011</c:v>
                </c:pt>
                <c:pt idx="79">
                  <c:v>19.750000000000011</c:v>
                </c:pt>
                <c:pt idx="80">
                  <c:v>20.000000000000007</c:v>
                </c:pt>
                <c:pt idx="81">
                  <c:v>20.250000000000014</c:v>
                </c:pt>
                <c:pt idx="82">
                  <c:v>20.500000000000014</c:v>
                </c:pt>
                <c:pt idx="83">
                  <c:v>20.750000000000014</c:v>
                </c:pt>
                <c:pt idx="84">
                  <c:v>21.000000000000014</c:v>
                </c:pt>
                <c:pt idx="85">
                  <c:v>21.250000000000021</c:v>
                </c:pt>
                <c:pt idx="86">
                  <c:v>21.500000000000021</c:v>
                </c:pt>
                <c:pt idx="87">
                  <c:v>21.750000000000025</c:v>
                </c:pt>
                <c:pt idx="88">
                  <c:v>22.000000000000025</c:v>
                </c:pt>
                <c:pt idx="89">
                  <c:v>22.250000000000025</c:v>
                </c:pt>
                <c:pt idx="90">
                  <c:v>22.500000000000028</c:v>
                </c:pt>
                <c:pt idx="91">
                  <c:v>22.750000000000028</c:v>
                </c:pt>
                <c:pt idx="92">
                  <c:v>23.000000000000028</c:v>
                </c:pt>
                <c:pt idx="93">
                  <c:v>23.250000000000032</c:v>
                </c:pt>
                <c:pt idx="94">
                  <c:v>23.500000000000036</c:v>
                </c:pt>
                <c:pt idx="95">
                  <c:v>23.750000000000036</c:v>
                </c:pt>
                <c:pt idx="96">
                  <c:v>24.000000000000039</c:v>
                </c:pt>
                <c:pt idx="97">
                  <c:v>24.250000000000039</c:v>
                </c:pt>
                <c:pt idx="98">
                  <c:v>24.500000000000046</c:v>
                </c:pt>
                <c:pt idx="99">
                  <c:v>24.750000000000039</c:v>
                </c:pt>
                <c:pt idx="100">
                  <c:v>25.000000000000046</c:v>
                </c:pt>
                <c:pt idx="101">
                  <c:v>25.250000000000046</c:v>
                </c:pt>
                <c:pt idx="102">
                  <c:v>25.500000000000046</c:v>
                </c:pt>
                <c:pt idx="103">
                  <c:v>25.75000000000005</c:v>
                </c:pt>
                <c:pt idx="104">
                  <c:v>26.00000000000005</c:v>
                </c:pt>
                <c:pt idx="105">
                  <c:v>26.250000000000053</c:v>
                </c:pt>
                <c:pt idx="106">
                  <c:v>26.500000000000053</c:v>
                </c:pt>
                <c:pt idx="107">
                  <c:v>26.750000000000057</c:v>
                </c:pt>
                <c:pt idx="108">
                  <c:v>27.000000000000057</c:v>
                </c:pt>
                <c:pt idx="109">
                  <c:v>27.25000000000005</c:v>
                </c:pt>
                <c:pt idx="110">
                  <c:v>27.50000000000006</c:v>
                </c:pt>
                <c:pt idx="111">
                  <c:v>27.750000000000064</c:v>
                </c:pt>
                <c:pt idx="112">
                  <c:v>28.000000000000064</c:v>
                </c:pt>
                <c:pt idx="113">
                  <c:v>28.250000000000064</c:v>
                </c:pt>
                <c:pt idx="114">
                  <c:v>28.500000000000075</c:v>
                </c:pt>
                <c:pt idx="115">
                  <c:v>28.750000000000068</c:v>
                </c:pt>
                <c:pt idx="116">
                  <c:v>29.000000000000071</c:v>
                </c:pt>
                <c:pt idx="117">
                  <c:v>29.250000000000071</c:v>
                </c:pt>
                <c:pt idx="118">
                  <c:v>29.500000000000064</c:v>
                </c:pt>
                <c:pt idx="119">
                  <c:v>29.750000000000075</c:v>
                </c:pt>
                <c:pt idx="120">
                  <c:v>30.000000000000078</c:v>
                </c:pt>
                <c:pt idx="121">
                  <c:v>30.250000000000078</c:v>
                </c:pt>
                <c:pt idx="122">
                  <c:v>30.500000000000082</c:v>
                </c:pt>
                <c:pt idx="123">
                  <c:v>30.750000000000082</c:v>
                </c:pt>
                <c:pt idx="124">
                  <c:v>31.000000000000082</c:v>
                </c:pt>
                <c:pt idx="125">
                  <c:v>31.250000000000092</c:v>
                </c:pt>
                <c:pt idx="126">
                  <c:v>31.500000000000092</c:v>
                </c:pt>
                <c:pt idx="127">
                  <c:v>31.750000000000085</c:v>
                </c:pt>
                <c:pt idx="128">
                  <c:v>32.000000000000092</c:v>
                </c:pt>
                <c:pt idx="129">
                  <c:v>32.250000000000085</c:v>
                </c:pt>
                <c:pt idx="130">
                  <c:v>32.500000000000092</c:v>
                </c:pt>
                <c:pt idx="131">
                  <c:v>32.750000000000085</c:v>
                </c:pt>
                <c:pt idx="132">
                  <c:v>33.000000000000099</c:v>
                </c:pt>
                <c:pt idx="133">
                  <c:v>33.250000000000092</c:v>
                </c:pt>
                <c:pt idx="134">
                  <c:v>33.500000000000092</c:v>
                </c:pt>
                <c:pt idx="135">
                  <c:v>33.750000000000099</c:v>
                </c:pt>
                <c:pt idx="136">
                  <c:v>34.000000000000099</c:v>
                </c:pt>
                <c:pt idx="137">
                  <c:v>34.250000000000107</c:v>
                </c:pt>
                <c:pt idx="138">
                  <c:v>34.500000000000099</c:v>
                </c:pt>
                <c:pt idx="139">
                  <c:v>34.750000000000099</c:v>
                </c:pt>
                <c:pt idx="140">
                  <c:v>35.000000000000107</c:v>
                </c:pt>
                <c:pt idx="141">
                  <c:v>35.250000000000114</c:v>
                </c:pt>
                <c:pt idx="142">
                  <c:v>35.500000000000107</c:v>
                </c:pt>
                <c:pt idx="143">
                  <c:v>35.750000000000107</c:v>
                </c:pt>
                <c:pt idx="144">
                  <c:v>36.000000000000121</c:v>
                </c:pt>
                <c:pt idx="145">
                  <c:v>36.250000000000114</c:v>
                </c:pt>
                <c:pt idx="146">
                  <c:v>36.500000000000121</c:v>
                </c:pt>
                <c:pt idx="147">
                  <c:v>36.750000000000121</c:v>
                </c:pt>
                <c:pt idx="148">
                  <c:v>37.000000000000121</c:v>
                </c:pt>
                <c:pt idx="149">
                  <c:v>37.250000000000128</c:v>
                </c:pt>
                <c:pt idx="150">
                  <c:v>37.500000000000128</c:v>
                </c:pt>
                <c:pt idx="151">
                  <c:v>37.750000000000128</c:v>
                </c:pt>
                <c:pt idx="152">
                  <c:v>38.000000000000121</c:v>
                </c:pt>
                <c:pt idx="153">
                  <c:v>38.250000000000135</c:v>
                </c:pt>
                <c:pt idx="154">
                  <c:v>38.500000000000128</c:v>
                </c:pt>
                <c:pt idx="155">
                  <c:v>38.750000000000121</c:v>
                </c:pt>
                <c:pt idx="156">
                  <c:v>39.000000000000128</c:v>
                </c:pt>
                <c:pt idx="157">
                  <c:v>39.250000000000135</c:v>
                </c:pt>
                <c:pt idx="158">
                  <c:v>39.500000000000142</c:v>
                </c:pt>
                <c:pt idx="159">
                  <c:v>39.750000000000128</c:v>
                </c:pt>
                <c:pt idx="160">
                  <c:v>40.000000000000142</c:v>
                </c:pt>
              </c:numCache>
            </c:numRef>
          </c:xVal>
          <c:yVal>
            <c:numRef>
              <c:f>'new_fresnel2_python grid'!$AC$15:$AC$175</c:f>
              <c:numCache>
                <c:formatCode>0.00E+00</c:formatCode>
                <c:ptCount val="161"/>
                <c:pt idx="0">
                  <c:v>0</c:v>
                </c:pt>
                <c:pt idx="1">
                  <c:v>-6.2457943493912248E-4</c:v>
                </c:pt>
                <c:pt idx="2">
                  <c:v>-2.4983177403425658E-3</c:v>
                </c:pt>
                <c:pt idx="3">
                  <c:v>-5.6212149179576017E-3</c:v>
                </c:pt>
                <c:pt idx="4">
                  <c:v>-9.9932709707058406E-3</c:v>
                </c:pt>
                <c:pt idx="5">
                  <c:v>-1.5614485902669327E-2</c:v>
                </c:pt>
                <c:pt idx="6">
                  <c:v>-2.2484859719095193E-2</c:v>
                </c:pt>
                <c:pt idx="7">
                  <c:v>-3.0604392426393335E-2</c:v>
                </c:pt>
                <c:pt idx="8">
                  <c:v>-3.9973084032123463E-2</c:v>
                </c:pt>
                <c:pt idx="9">
                  <c:v>-5.0590934545004691E-2</c:v>
                </c:pt>
                <c:pt idx="10">
                  <c:v>-6.2457943974908933E-2</c:v>
                </c:pt>
                <c:pt idx="11">
                  <c:v>-7.5574112332848636E-2</c:v>
                </c:pt>
                <c:pt idx="12">
                  <c:v>-8.9939439630968579E-2</c:v>
                </c:pt>
                <c:pt idx="13">
                  <c:v>-0.10555392588256106</c:v>
                </c:pt>
                <c:pt idx="14">
                  <c:v>-0.12241757110202635</c:v>
                </c:pt>
                <c:pt idx="15">
                  <c:v>-0.14053037530490245</c:v>
                </c:pt>
                <c:pt idx="16">
                  <c:v>-0.15989233850783072</c:v>
                </c:pt>
                <c:pt idx="17">
                  <c:v>-0.18050346072854936</c:v>
                </c:pt>
                <c:pt idx="18">
                  <c:v>-0.2023637419859092</c:v>
                </c:pt>
                <c:pt idx="19">
                  <c:v>-0.22547318229982585</c:v>
                </c:pt>
                <c:pt idx="20">
                  <c:v>-0.24983178169130629</c:v>
                </c:pt>
                <c:pt idx="21">
                  <c:v>-0.27543954018241507</c:v>
                </c:pt>
                <c:pt idx="22">
                  <c:v>-0.30229645779627823</c:v>
                </c:pt>
                <c:pt idx="23">
                  <c:v>-0.33040253455705654</c:v>
                </c:pt>
                <c:pt idx="24">
                  <c:v>-0.35975777048995811</c:v>
                </c:pt>
                <c:pt idx="25">
                  <c:v>-0.39036216562120263</c:v>
                </c:pt>
                <c:pt idx="26">
                  <c:v>-0.42221571997800811</c:v>
                </c:pt>
                <c:pt idx="27">
                  <c:v>-0.45531843358861052</c:v>
                </c:pt>
                <c:pt idx="28">
                  <c:v>-0.48967030648220722</c:v>
                </c:pt>
                <c:pt idx="29">
                  <c:v>-0.5252713386889738</c:v>
                </c:pt>
                <c:pt idx="30">
                  <c:v>-0.56212153024004163</c:v>
                </c:pt>
                <c:pt idx="31">
                  <c:v>-0.60022088116746786</c:v>
                </c:pt>
                <c:pt idx="32">
                  <c:v>-0.63956939150426029</c:v>
                </c:pt>
                <c:pt idx="33">
                  <c:v>-0.68016706128431448</c:v>
                </c:pt>
                <c:pt idx="34">
                  <c:v>-0.7220138905424256</c:v>
                </c:pt>
                <c:pt idx="35">
                  <c:v>-0.76510987931426833</c:v>
                </c:pt>
                <c:pt idx="36">
                  <c:v>-0.80945502763639077</c:v>
                </c:pt>
                <c:pt idx="37">
                  <c:v>-0.85504933554616647</c:v>
                </c:pt>
                <c:pt idx="38">
                  <c:v>-0.90189280308182085</c:v>
                </c:pt>
                <c:pt idx="39">
                  <c:v>-0.94998543028237292</c:v>
                </c:pt>
                <c:pt idx="40">
                  <c:v>-0.9993272171876485</c:v>
                </c:pt>
                <c:pt idx="41">
                  <c:v>-1.0499181638382469</c:v>
                </c:pt>
                <c:pt idx="42">
                  <c:v>-1.1017582702755344</c:v>
                </c:pt>
                <c:pt idx="43">
                  <c:v>-1.1548475365416184</c:v>
                </c:pt>
                <c:pt idx="44">
                  <c:v>-1.2091859626793222</c:v>
                </c:pt>
                <c:pt idx="45">
                  <c:v>-1.2647735487321845</c:v>
                </c:pt>
                <c:pt idx="46">
                  <c:v>-1.3216102947444386</c:v>
                </c:pt>
                <c:pt idx="47">
                  <c:v>-1.3796962007609761</c:v>
                </c:pt>
                <c:pt idx="48">
                  <c:v>-1.4390312668273451</c:v>
                </c:pt>
                <c:pt idx="49">
                  <c:v>-1.4996154929897343</c:v>
                </c:pt>
                <c:pt idx="50">
                  <c:v>-1.5614488792949237</c:v>
                </c:pt>
                <c:pt idx="51">
                  <c:v>-1.6245314257903267</c:v>
                </c:pt>
                <c:pt idx="52">
                  <c:v>-1.6888631325239019</c:v>
                </c:pt>
                <c:pt idx="53">
                  <c:v>-1.7544439995441785</c:v>
                </c:pt>
                <c:pt idx="54">
                  <c:v>-1.821274026900217</c:v>
                </c:pt>
                <c:pt idx="55">
                  <c:v>-1.8893532146416134</c:v>
                </c:pt>
                <c:pt idx="56">
                  <c:v>-1.958681562818456</c:v>
                </c:pt>
                <c:pt idx="57">
                  <c:v>-2.0292590714813068</c:v>
                </c:pt>
                <c:pt idx="58">
                  <c:v>-2.1010857406812056</c:v>
                </c:pt>
                <c:pt idx="59">
                  <c:v>-2.1741615704696344</c:v>
                </c:pt>
                <c:pt idx="60">
                  <c:v>-2.2484865608984905</c:v>
                </c:pt>
                <c:pt idx="61">
                  <c:v>-2.3240607120200862</c:v>
                </c:pt>
                <c:pt idx="62">
                  <c:v>-2.4008840238871216</c:v>
                </c:pt>
                <c:pt idx="63">
                  <c:v>-2.4789564965526654</c:v>
                </c:pt>
                <c:pt idx="64">
                  <c:v>-2.5582781300701405</c:v>
                </c:pt>
                <c:pt idx="65">
                  <c:v>-2.6388489244932898</c:v>
                </c:pt>
                <c:pt idx="66">
                  <c:v>-2.7206688798761873</c:v>
                </c:pt>
                <c:pt idx="67">
                  <c:v>-2.803737996273183</c:v>
                </c:pt>
                <c:pt idx="68">
                  <c:v>-2.8880562737389277</c:v>
                </c:pt>
                <c:pt idx="69">
                  <c:v>-2.9736237123283242</c:v>
                </c:pt>
                <c:pt idx="70">
                  <c:v>-3.0604403120964974</c:v>
                </c:pt>
                <c:pt idx="71">
                  <c:v>-3.1485060730988192</c:v>
                </c:pt>
                <c:pt idx="72">
                  <c:v>-3.2378209953908641</c:v>
                </c:pt>
                <c:pt idx="73">
                  <c:v>-3.3283850790283922</c:v>
                </c:pt>
                <c:pt idx="74">
                  <c:v>-3.4201983240673379</c:v>
                </c:pt>
                <c:pt idx="75">
                  <c:v>-3.5132607305637928</c:v>
                </c:pt>
                <c:pt idx="76">
                  <c:v>-3.6075722985739809</c:v>
                </c:pt>
                <c:pt idx="77">
                  <c:v>-3.7031330281542512</c:v>
                </c:pt>
                <c:pt idx="78">
                  <c:v>-3.7999429193610696</c:v>
                </c:pt>
                <c:pt idx="79">
                  <c:v>-3.8980019722509707</c:v>
                </c:pt>
                <c:pt idx="80">
                  <c:v>-3.9973101868805818</c:v>
                </c:pt>
                <c:pt idx="81">
                  <c:v>-4.0978675633065818</c:v>
                </c:pt>
                <c:pt idx="82">
                  <c:v>-4.1996741015856935</c:v>
                </c:pt>
                <c:pt idx="83">
                  <c:v>-4.302729801774662</c:v>
                </c:pt>
                <c:pt idx="84">
                  <c:v>-4.4070346639302658</c:v>
                </c:pt>
                <c:pt idx="85">
                  <c:v>-4.5125886881092523</c:v>
                </c:pt>
                <c:pt idx="86">
                  <c:v>-4.6193918743683708</c:v>
                </c:pt>
                <c:pt idx="87">
                  <c:v>-4.7274442227643361</c:v>
                </c:pt>
                <c:pt idx="88">
                  <c:v>-4.8367457333538342</c:v>
                </c:pt>
                <c:pt idx="89">
                  <c:v>-4.9472964061934634</c:v>
                </c:pt>
                <c:pt idx="90">
                  <c:v>-5.0590962413397733</c:v>
                </c:pt>
                <c:pt idx="91">
                  <c:v>-5.1721452388492359</c:v>
                </c:pt>
                <c:pt idx="92">
                  <c:v>-5.2864433987781991</c:v>
                </c:pt>
                <c:pt idx="93">
                  <c:v>-5.4019907211829361</c:v>
                </c:pt>
                <c:pt idx="94">
                  <c:v>-5.5187872061195717</c:v>
                </c:pt>
                <c:pt idx="95">
                  <c:v>-5.6368328536441057</c:v>
                </c:pt>
                <c:pt idx="96">
                  <c:v>-5.7561276638124017</c:v>
                </c:pt>
                <c:pt idx="97">
                  <c:v>-5.8766716366801539</c:v>
                </c:pt>
                <c:pt idx="98">
                  <c:v>-5.998464772302909</c:v>
                </c:pt>
                <c:pt idx="99">
                  <c:v>-6.1215070707360031</c:v>
                </c:pt>
                <c:pt idx="100">
                  <c:v>-6.2457985320346285</c:v>
                </c:pt>
                <c:pt idx="101">
                  <c:v>-6.371339156253736</c:v>
                </c:pt>
                <c:pt idx="102">
                  <c:v>-6.4981289434480871</c:v>
                </c:pt>
                <c:pt idx="103">
                  <c:v>-6.6261678936722417</c:v>
                </c:pt>
                <c:pt idx="104">
                  <c:v>-6.7554560069804914</c:v>
                </c:pt>
                <c:pt idx="105">
                  <c:v>-6.8859932834269326</c:v>
                </c:pt>
                <c:pt idx="106">
                  <c:v>-7.0177797230653862</c:v>
                </c:pt>
                <c:pt idx="107">
                  <c:v>-7.1508153259494325</c:v>
                </c:pt>
                <c:pt idx="108">
                  <c:v>-7.2851000921323923</c:v>
                </c:pt>
                <c:pt idx="109">
                  <c:v>-7.4206340216672961</c:v>
                </c:pt>
                <c:pt idx="110">
                  <c:v>-7.5574171146069373</c:v>
                </c:pt>
                <c:pt idx="111">
                  <c:v>-7.695449371003777</c:v>
                </c:pt>
                <c:pt idx="112">
                  <c:v>-7.8347307909099975</c:v>
                </c:pt>
                <c:pt idx="113">
                  <c:v>-7.9752613743774976</c:v>
                </c:pt>
                <c:pt idx="114">
                  <c:v>-8.1170411214578664</c:v>
                </c:pt>
                <c:pt idx="115">
                  <c:v>-8.2600700322023464</c:v>
                </c:pt>
                <c:pt idx="116">
                  <c:v>-8.4043481066619137</c:v>
                </c:pt>
                <c:pt idx="117">
                  <c:v>-8.5498753448871643</c:v>
                </c:pt>
                <c:pt idx="118">
                  <c:v>-8.6966517469284152</c:v>
                </c:pt>
                <c:pt idx="119">
                  <c:v>-8.8446773128356142</c:v>
                </c:pt>
                <c:pt idx="120">
                  <c:v>-8.9939520426583712</c:v>
                </c:pt>
                <c:pt idx="121">
                  <c:v>-9.1444759364459589</c:v>
                </c:pt>
                <c:pt idx="122">
                  <c:v>-9.2962489942472786</c:v>
                </c:pt>
                <c:pt idx="123">
                  <c:v>-9.4492712161109136</c:v>
                </c:pt>
                <c:pt idx="124">
                  <c:v>-9.6035426020850476</c:v>
                </c:pt>
                <c:pt idx="125">
                  <c:v>-9.7590631522175322</c:v>
                </c:pt>
                <c:pt idx="126">
                  <c:v>-9.9158328665558155</c:v>
                </c:pt>
                <c:pt idx="127">
                  <c:v>-10.073851745146991</c:v>
                </c:pt>
                <c:pt idx="128">
                  <c:v>-10.233119788037801</c:v>
                </c:pt>
                <c:pt idx="129">
                  <c:v>-10.393636995274568</c:v>
                </c:pt>
                <c:pt idx="130">
                  <c:v>-10.555403366903285</c:v>
                </c:pt>
                <c:pt idx="131">
                  <c:v>-10.718418902969486</c:v>
                </c:pt>
                <c:pt idx="132">
                  <c:v>-10.882683603518394</c:v>
                </c:pt>
                <c:pt idx="133">
                  <c:v>-11.048197468594804</c:v>
                </c:pt>
                <c:pt idx="134">
                  <c:v>-11.2149604982431</c:v>
                </c:pt>
                <c:pt idx="135">
                  <c:v>-11.382972692507336</c:v>
                </c:pt>
                <c:pt idx="136">
                  <c:v>-11.552234051431114</c:v>
                </c:pt>
                <c:pt idx="137">
                  <c:v>-11.722744575057671</c:v>
                </c:pt>
                <c:pt idx="138">
                  <c:v>-11.894504263429807</c:v>
                </c:pt>
                <c:pt idx="139">
                  <c:v>-12.067513116589968</c:v>
                </c:pt>
                <c:pt idx="140">
                  <c:v>-12.241771134580198</c:v>
                </c:pt>
                <c:pt idx="141">
                  <c:v>-12.41727831744209</c:v>
                </c:pt>
                <c:pt idx="142">
                  <c:v>-12.594034665216864</c:v>
                </c:pt>
                <c:pt idx="143">
                  <c:v>-12.772040177945373</c:v>
                </c:pt>
                <c:pt idx="144">
                  <c:v>-12.951294855667999</c:v>
                </c:pt>
                <c:pt idx="145">
                  <c:v>-13.131798698424758</c:v>
                </c:pt>
                <c:pt idx="146">
                  <c:v>-13.313551706255247</c:v>
                </c:pt>
                <c:pt idx="147">
                  <c:v>-13.496553879198691</c:v>
                </c:pt>
                <c:pt idx="148">
                  <c:v>-13.680805217293855</c:v>
                </c:pt>
                <c:pt idx="149">
                  <c:v>-13.866305720579165</c:v>
                </c:pt>
                <c:pt idx="150">
                  <c:v>-14.053055389092574</c:v>
                </c:pt>
                <c:pt idx="151">
                  <c:v>-14.241054222871664</c:v>
                </c:pt>
                <c:pt idx="152">
                  <c:v>-14.430302221953662</c:v>
                </c:pt>
                <c:pt idx="153">
                  <c:v>-14.620799386375282</c:v>
                </c:pt>
                <c:pt idx="154">
                  <c:v>-14.812545716172934</c:v>
                </c:pt>
                <c:pt idx="155">
                  <c:v>-15.005541211382578</c:v>
                </c:pt>
                <c:pt idx="156">
                  <c:v>-15.199785872039806</c:v>
                </c:pt>
                <c:pt idx="157">
                  <c:v>-15.395279698179767</c:v>
                </c:pt>
                <c:pt idx="158">
                  <c:v>-15.592022689837252</c:v>
                </c:pt>
                <c:pt idx="159">
                  <c:v>-15.790014847046619</c:v>
                </c:pt>
                <c:pt idx="160">
                  <c:v>-15.989256169841882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4-9941-8B9B-301E5B56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58480"/>
        <c:axId val="891324944"/>
      </c:scatterChart>
      <c:valAx>
        <c:axId val="4186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24944"/>
        <c:crosses val="autoZero"/>
        <c:crossBetween val="midCat"/>
      </c:valAx>
      <c:valAx>
        <c:axId val="8913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428855</xdr:colOff>
      <xdr:row>0</xdr:row>
      <xdr:rowOff>142277</xdr:rowOff>
    </xdr:from>
    <xdr:to>
      <xdr:col>46</xdr:col>
      <xdr:colOff>31290</xdr:colOff>
      <xdr:row>14</xdr:row>
      <xdr:rowOff>50984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A49B2-2B0C-FB8D-109A-64F63935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203970</xdr:colOff>
      <xdr:row>0</xdr:row>
      <xdr:rowOff>6159</xdr:rowOff>
    </xdr:from>
    <xdr:to>
      <xdr:col>17</xdr:col>
      <xdr:colOff>721360</xdr:colOff>
      <xdr:row>13</xdr:row>
      <xdr:rowOff>20321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6E0115-35D9-61D9-E66C-53A1BBA8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517390</xdr:colOff>
      <xdr:row>13</xdr:row>
      <xdr:rowOff>14162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2625C2-4BFB-024F-89DD-9D382E355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406399</xdr:colOff>
      <xdr:row>0</xdr:row>
      <xdr:rowOff>0</xdr:rowOff>
    </xdr:from>
    <xdr:to>
      <xdr:col>35</xdr:col>
      <xdr:colOff>608904</xdr:colOff>
      <xdr:row>13</xdr:row>
      <xdr:rowOff>155812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3496DD-757D-0C81-8AE7-936ECDAC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55033</xdr:colOff>
      <xdr:row>14</xdr:row>
      <xdr:rowOff>101602</xdr:rowOff>
    </xdr:from>
    <xdr:to>
      <xdr:col>36</xdr:col>
      <xdr:colOff>16933</xdr:colOff>
      <xdr:row>28</xdr:row>
      <xdr:rowOff>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DB9AD-9193-D0D2-1CA0-115314C39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28559</xdr:colOff>
      <xdr:row>27</xdr:row>
      <xdr:rowOff>70836</xdr:rowOff>
    </xdr:from>
    <xdr:to>
      <xdr:col>33</xdr:col>
      <xdr:colOff>451892</xdr:colOff>
      <xdr:row>40</xdr:row>
      <xdr:rowOff>163080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4FD69-0F37-57C2-FD65-7542F22E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114493</xdr:colOff>
      <xdr:row>0</xdr:row>
      <xdr:rowOff>0</xdr:rowOff>
    </xdr:from>
    <xdr:to>
      <xdr:col>16</xdr:col>
      <xdr:colOff>549372</xdr:colOff>
      <xdr:row>12</xdr:row>
      <xdr:rowOff>192912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F42CE-5B70-6840-7B18-DCEB01E78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321733</xdr:colOff>
      <xdr:row>0</xdr:row>
      <xdr:rowOff>0</xdr:rowOff>
    </xdr:from>
    <xdr:to>
      <xdr:col>25</xdr:col>
      <xdr:colOff>745067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923A2-D18C-CE00-4724-ECFA48F16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482599</xdr:colOff>
      <xdr:row>0</xdr:row>
      <xdr:rowOff>8467</xdr:rowOff>
    </xdr:from>
    <xdr:to>
      <xdr:col>32</xdr:col>
      <xdr:colOff>76199</xdr:colOff>
      <xdr:row>13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C209B-0142-5052-95B4-6F0B8E034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418630</xdr:colOff>
      <xdr:row>0</xdr:row>
      <xdr:rowOff>45390</xdr:rowOff>
    </xdr:from>
    <xdr:to>
      <xdr:col>61</xdr:col>
      <xdr:colOff>51741</xdr:colOff>
      <xdr:row>13</xdr:row>
      <xdr:rowOff>189794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AE2106-C30F-EBBD-0DBE-A1ADD987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36125</xdr:colOff>
      <xdr:row>0</xdr:row>
      <xdr:rowOff>152400</xdr:rowOff>
    </xdr:from>
    <xdr:to>
      <xdr:col>77</xdr:col>
      <xdr:colOff>111760</xdr:colOff>
      <xdr:row>11</xdr:row>
      <xdr:rowOff>101082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ABAC03-174B-C652-9716-32A273DC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456259</xdr:colOff>
      <xdr:row>13</xdr:row>
      <xdr:rowOff>144404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E68FF6-E31D-2641-97AF-F822F336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</xdr:col>
      <xdr:colOff>162559</xdr:colOff>
      <xdr:row>0</xdr:row>
      <xdr:rowOff>142800</xdr:rowOff>
    </xdr:from>
    <xdr:to>
      <xdr:col>84</xdr:col>
      <xdr:colOff>530008</xdr:colOff>
      <xdr:row>10</xdr:row>
      <xdr:rowOff>132080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C15725-116E-C64A-BBD0-69A229A7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90</xdr:col>
      <xdr:colOff>367449</xdr:colOff>
      <xdr:row>10</xdr:row>
      <xdr:rowOff>192480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83B7F-8D81-6A49-87E8-46C00515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418630</xdr:colOff>
      <xdr:row>0</xdr:row>
      <xdr:rowOff>45390</xdr:rowOff>
    </xdr:from>
    <xdr:to>
      <xdr:col>61</xdr:col>
      <xdr:colOff>51741</xdr:colOff>
      <xdr:row>13</xdr:row>
      <xdr:rowOff>189794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2EA31-AE06-2141-A810-A0615BE3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36125</xdr:colOff>
      <xdr:row>0</xdr:row>
      <xdr:rowOff>152400</xdr:rowOff>
    </xdr:from>
    <xdr:to>
      <xdr:col>77</xdr:col>
      <xdr:colOff>111760</xdr:colOff>
      <xdr:row>11</xdr:row>
      <xdr:rowOff>101082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041FE-98D2-2A43-9B5F-1885E7561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456259</xdr:colOff>
      <xdr:row>13</xdr:row>
      <xdr:rowOff>144404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1E3A1-8512-8C40-AA02-4D2454D9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</xdr:col>
      <xdr:colOff>162559</xdr:colOff>
      <xdr:row>0</xdr:row>
      <xdr:rowOff>142800</xdr:rowOff>
    </xdr:from>
    <xdr:to>
      <xdr:col>84</xdr:col>
      <xdr:colOff>530008</xdr:colOff>
      <xdr:row>10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AF117-177B-9A40-98F2-7921AACB9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90</xdr:col>
      <xdr:colOff>367449</xdr:colOff>
      <xdr:row>10</xdr:row>
      <xdr:rowOff>192480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C95705-FDE5-C840-B3FA-7CCD4252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418630</xdr:colOff>
      <xdr:row>0</xdr:row>
      <xdr:rowOff>45390</xdr:rowOff>
    </xdr:from>
    <xdr:to>
      <xdr:col>61</xdr:col>
      <xdr:colOff>51741</xdr:colOff>
      <xdr:row>13</xdr:row>
      <xdr:rowOff>189794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0E8D9-CC87-C247-9EB2-ABCE70D13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36125</xdr:colOff>
      <xdr:row>0</xdr:row>
      <xdr:rowOff>152400</xdr:rowOff>
    </xdr:from>
    <xdr:to>
      <xdr:col>77</xdr:col>
      <xdr:colOff>111760</xdr:colOff>
      <xdr:row>11</xdr:row>
      <xdr:rowOff>101082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98D8A-B3E6-7543-985C-ACAA5965D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456259</xdr:colOff>
      <xdr:row>13</xdr:row>
      <xdr:rowOff>144404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12798-A185-B849-93F4-D4F55713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</xdr:col>
      <xdr:colOff>162559</xdr:colOff>
      <xdr:row>0</xdr:row>
      <xdr:rowOff>142800</xdr:rowOff>
    </xdr:from>
    <xdr:to>
      <xdr:col>84</xdr:col>
      <xdr:colOff>530008</xdr:colOff>
      <xdr:row>10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943ACB-5FC9-774E-8D6B-CD18B9A8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90</xdr:col>
      <xdr:colOff>367449</xdr:colOff>
      <xdr:row>10</xdr:row>
      <xdr:rowOff>192480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4FE0A-1B6D-0548-AC97-F174459A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B591-1E00-9840-A26F-21A8E0E4CD21}">
  <dimension ref="A3:AU115"/>
  <sheetViews>
    <sheetView zoomScale="115" workbookViewId="0">
      <pane xSplit="6" ySplit="15" topLeftCell="G16" activePane="bottomRight" state="frozen"/>
      <selection pane="topRight" activeCell="G1" sqref="G1"/>
      <selection pane="bottomLeft" activeCell="A16" sqref="A16"/>
      <selection pane="bottomRight" activeCell="C6" sqref="C6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16" width="10.83203125" customWidth="1"/>
    <col min="17" max="17" width="10.83203125" style="12" customWidth="1"/>
    <col min="18" max="24" width="10.83203125" customWidth="1"/>
    <col min="30" max="30" width="10.83203125" style="2"/>
  </cols>
  <sheetData>
    <row r="3" spans="1:29" x14ac:dyDescent="0.2">
      <c r="A3" t="s">
        <v>1</v>
      </c>
      <c r="C3">
        <v>3.1415000000000002</v>
      </c>
      <c r="E3" t="s">
        <v>0</v>
      </c>
      <c r="F3">
        <v>30</v>
      </c>
    </row>
    <row r="4" spans="1:29" x14ac:dyDescent="0.2">
      <c r="A4" t="s">
        <v>3</v>
      </c>
      <c r="C4" s="1">
        <v>29980000000</v>
      </c>
      <c r="E4" t="s">
        <v>2</v>
      </c>
      <c r="F4" s="3">
        <v>1</v>
      </c>
      <c r="G4" s="1"/>
    </row>
    <row r="5" spans="1:29" x14ac:dyDescent="0.2">
      <c r="A5" t="s">
        <v>4</v>
      </c>
      <c r="C5" s="1">
        <v>2400000000</v>
      </c>
      <c r="E5" t="s">
        <v>5</v>
      </c>
      <c r="F5">
        <v>3</v>
      </c>
      <c r="L5">
        <f>F6*SIN(F8)</f>
        <v>8.217267888949662</v>
      </c>
      <c r="M5">
        <v>0</v>
      </c>
    </row>
    <row r="6" spans="1:29" x14ac:dyDescent="0.2">
      <c r="A6" t="s">
        <v>6</v>
      </c>
      <c r="C6" s="1">
        <f>1/$C$5*$C$4</f>
        <v>12.491666666666667</v>
      </c>
      <c r="E6" t="s">
        <v>30</v>
      </c>
      <c r="F6" s="3">
        <v>31.75</v>
      </c>
      <c r="L6">
        <f>F6*(1-COS(F8))</f>
        <v>1.0817915677939112</v>
      </c>
    </row>
    <row r="7" spans="1:29" x14ac:dyDescent="0.2">
      <c r="E7" t="s">
        <v>14</v>
      </c>
      <c r="G7" s="1"/>
      <c r="H7" s="1"/>
      <c r="I7">
        <f>ASIN(10/F6)</f>
        <v>0.32041517248470786</v>
      </c>
    </row>
    <row r="8" spans="1:29" x14ac:dyDescent="0.2">
      <c r="E8" t="s">
        <v>36</v>
      </c>
      <c r="F8">
        <f>F9*C3/180</f>
        <v>0.2617916666666667</v>
      </c>
      <c r="I8">
        <f>(I7)*180/C3</f>
        <v>18.358978528488752</v>
      </c>
    </row>
    <row r="9" spans="1:29" x14ac:dyDescent="0.2">
      <c r="E9" t="s">
        <v>35</v>
      </c>
      <c r="F9">
        <v>15</v>
      </c>
      <c r="I9">
        <f>2.075-(F6-F6*COS(I7))</f>
        <v>0.45907539646770079</v>
      </c>
    </row>
    <row r="14" spans="1:29" x14ac:dyDescent="0.2">
      <c r="A14" t="s">
        <v>8</v>
      </c>
      <c r="B14" t="s">
        <v>11</v>
      </c>
      <c r="C14" t="s">
        <v>10</v>
      </c>
      <c r="D14" t="s">
        <v>9</v>
      </c>
      <c r="E14" t="s">
        <v>12</v>
      </c>
      <c r="F14" t="s">
        <v>13</v>
      </c>
      <c r="G14" t="s">
        <v>31</v>
      </c>
      <c r="H14" t="s">
        <v>32</v>
      </c>
      <c r="J14" t="s">
        <v>13</v>
      </c>
      <c r="K14" t="s">
        <v>33</v>
      </c>
      <c r="L14" t="s">
        <v>34</v>
      </c>
      <c r="M14" t="s">
        <v>37</v>
      </c>
      <c r="N14" t="s">
        <v>38</v>
      </c>
      <c r="Q14" s="12" t="s">
        <v>39</v>
      </c>
      <c r="R14" t="s">
        <v>4</v>
      </c>
    </row>
    <row r="15" spans="1:29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f>C15/SQRT($F$5)</f>
        <v>0</v>
      </c>
      <c r="H15">
        <f>G15*180/$C$3</f>
        <v>0</v>
      </c>
      <c r="P15" s="1"/>
    </row>
    <row r="16" spans="1:29" x14ac:dyDescent="0.2">
      <c r="A16">
        <v>1</v>
      </c>
      <c r="B16">
        <f t="shared" ref="B16:B79" si="0">A16*0.1</f>
        <v>0.1</v>
      </c>
      <c r="C16">
        <f t="shared" ref="C16:C79" si="1">ATAN(B16/$F$3)</f>
        <v>3.333320987736625E-3</v>
      </c>
      <c r="D16">
        <f t="shared" ref="D16:D79" si="2">C16*180/$C$3</f>
        <v>0.19099085716778366</v>
      </c>
      <c r="E16">
        <f t="shared" ref="E16:E79" si="3">$F$3/COS(C16)</f>
        <v>30.000166666203707</v>
      </c>
      <c r="F16">
        <f t="shared" ref="F16:F79" si="4">E16-$F$3</f>
        <v>1.666662037074218E-4</v>
      </c>
      <c r="G16">
        <f>C16/SQRT($F$5)</f>
        <v>1.9244937695651698E-3</v>
      </c>
      <c r="H16">
        <f>G16*180/$C$3</f>
        <v>0.11026862279857728</v>
      </c>
      <c r="J16">
        <f>$F$3*(1/COS(C16)-1)</f>
        <v>1.6666620370475727E-4</v>
      </c>
      <c r="K16">
        <f>SQRT($F$5)*$F$4/COS(G16)</f>
        <v>1.7320540150515633</v>
      </c>
      <c r="L16">
        <f>SQRT($F$5)*$F$6*(COS(C16)-COS($F$8))/COS(G16)</f>
        <v>1.8734159159090917</v>
      </c>
      <c r="M16">
        <f>$F$6*(1-COS(C16))</f>
        <v>1.7638741899661525E-4</v>
      </c>
      <c r="N16">
        <f>SUM(J16:M16)</f>
        <v>3.6058129845833564</v>
      </c>
      <c r="O16" s="1">
        <f>N16/$C$6*360</f>
        <v>103.916691750501</v>
      </c>
      <c r="P16" s="1"/>
      <c r="Q16" s="12">
        <f>$F$6*SIN(C16)</f>
        <v>0.10583274537527003</v>
      </c>
      <c r="R16">
        <f>$F$3*TAN(C16)+($F$4+$F$6*COS(C16)-$F$6*COS($F$8))*TAN(G16)</f>
        <v>0.10400606039098198</v>
      </c>
      <c r="S16">
        <f>ASIN(R16/$F$6)</f>
        <v>3.2757872882608241E-3</v>
      </c>
      <c r="T16">
        <f>S16*180/$C$3</f>
        <v>0.18769432178479972</v>
      </c>
      <c r="W16" s="1"/>
      <c r="AC16" s="1"/>
    </row>
    <row r="17" spans="1:47" x14ac:dyDescent="0.2">
      <c r="A17">
        <v>2</v>
      </c>
      <c r="B17">
        <f t="shared" si="0"/>
        <v>0.2</v>
      </c>
      <c r="C17">
        <f t="shared" si="1"/>
        <v>6.6665679038682294E-3</v>
      </c>
      <c r="D17">
        <f t="shared" si="2"/>
        <v>0.38197747022004813</v>
      </c>
      <c r="E17">
        <f t="shared" si="3"/>
        <v>30.000666659259423</v>
      </c>
      <c r="F17">
        <f t="shared" si="4"/>
        <v>6.6665925942288595E-4</v>
      </c>
      <c r="G17">
        <f t="shared" ref="G17:G80" si="5">C17/SQRT($F$5)</f>
        <v>3.8489447738692417E-3</v>
      </c>
      <c r="H17">
        <f t="shared" ref="H17:H80" si="6">G17*180/$C$3</f>
        <v>0.22053479525591707</v>
      </c>
      <c r="J17">
        <f t="shared" ref="J17:J80" si="7">$F$3*(1/COS(C17)-1)</f>
        <v>6.6665925942288595E-4</v>
      </c>
      <c r="K17">
        <f t="shared" ref="K17:K80" si="8">SQRT($F$5)*$F$4/COS(G17)</f>
        <v>1.7320636372739171</v>
      </c>
      <c r="L17">
        <f>SQRT($F$5)*$F$6*(COS(C17)-COS($F$8))/COS(G17)</f>
        <v>1.8725098112975851</v>
      </c>
      <c r="M17">
        <f t="shared" ref="M17:M80" si="9">$F$6*(1-COS(C17))</f>
        <v>7.0553203790685304E-4</v>
      </c>
      <c r="N17">
        <f t="shared" ref="N17:N80" si="10">SUM(J17:M17)</f>
        <v>3.6059456398688319</v>
      </c>
      <c r="O17" s="1">
        <f t="shared" ref="O17:O80" si="11">N17/$C$6*360</f>
        <v>103.92051477140329</v>
      </c>
      <c r="P17" s="1"/>
      <c r="Q17" s="12">
        <f t="shared" ref="Q17:Q80" si="12">$F$6*SIN(C17)</f>
        <v>0.2116619631197473</v>
      </c>
      <c r="R17">
        <f t="shared" ref="R17:R80" si="13">$F$3*TAN(C17)+($F$4+$F$6*COS(C17)-$F$6*COS($F$8))*TAN(G17)</f>
        <v>0.20801002477584032</v>
      </c>
      <c r="S17">
        <f t="shared" ref="S17:S80" si="14">ASIN(R17/$F$6)</f>
        <v>6.5515437115844823E-3</v>
      </c>
      <c r="T17">
        <f t="shared" ref="T17:T80" si="15">S17*180/$C$3</f>
        <v>0.37538687508680779</v>
      </c>
      <c r="W17" s="1"/>
      <c r="AC17" s="1"/>
    </row>
    <row r="18" spans="1:47" x14ac:dyDescent="0.2">
      <c r="A18">
        <v>3</v>
      </c>
      <c r="B18">
        <f t="shared" si="0"/>
        <v>0.30000000000000004</v>
      </c>
      <c r="C18">
        <f t="shared" si="1"/>
        <v>9.9996666866652394E-3</v>
      </c>
      <c r="D18">
        <f t="shared" si="2"/>
        <v>0.57295559560711218</v>
      </c>
      <c r="E18">
        <f t="shared" si="3"/>
        <v>30.001499962501875</v>
      </c>
      <c r="F18">
        <f t="shared" si="4"/>
        <v>1.4999625018745633E-3</v>
      </c>
      <c r="G18">
        <f t="shared" si="5"/>
        <v>5.7733102533527097E-3</v>
      </c>
      <c r="H18">
        <f t="shared" si="6"/>
        <v>0.33079606735746864</v>
      </c>
      <c r="J18">
        <f t="shared" si="7"/>
        <v>1.4999625018718987E-3</v>
      </c>
      <c r="K18">
        <f t="shared" si="8"/>
        <v>1.732079673558873</v>
      </c>
      <c r="L18">
        <f t="shared" ref="L18:L81" si="16">SQRT($F$5)*$F$6*(COS(C18)-COS($F$8))/COS(G18)</f>
        <v>1.8709997153299986</v>
      </c>
      <c r="M18">
        <f t="shared" si="9"/>
        <v>1.5873809474197809E-3</v>
      </c>
      <c r="N18">
        <f t="shared" si="10"/>
        <v>3.606166732338163</v>
      </c>
      <c r="O18" s="1">
        <f t="shared" si="11"/>
        <v>103.9268864823273</v>
      </c>
      <c r="P18" s="1"/>
      <c r="Q18" s="12">
        <f t="shared" si="12"/>
        <v>0.31748412619052585</v>
      </c>
      <c r="R18">
        <f t="shared" si="13"/>
        <v>0.31200979759458464</v>
      </c>
      <c r="S18">
        <f t="shared" si="14"/>
        <v>9.8272384153965959E-3</v>
      </c>
      <c r="T18">
        <f t="shared" si="15"/>
        <v>0.56307589201699415</v>
      </c>
      <c r="W18" s="1"/>
      <c r="AC18" s="1"/>
    </row>
    <row r="19" spans="1:47" x14ac:dyDescent="0.2">
      <c r="A19">
        <v>4</v>
      </c>
      <c r="B19">
        <f t="shared" si="0"/>
        <v>0.4</v>
      </c>
      <c r="C19">
        <f t="shared" si="1"/>
        <v>1.3332543294145679E-2</v>
      </c>
      <c r="D19">
        <f t="shared" si="2"/>
        <v>0.76392099091078214</v>
      </c>
      <c r="E19">
        <f t="shared" si="3"/>
        <v>30.002666548158683</v>
      </c>
      <c r="F19">
        <f t="shared" si="4"/>
        <v>2.6665481586825024E-3</v>
      </c>
      <c r="G19">
        <f t="shared" si="5"/>
        <v>7.6975474598573483E-3</v>
      </c>
      <c r="H19">
        <f t="shared" si="6"/>
        <v>0.44104998974194576</v>
      </c>
      <c r="J19">
        <f t="shared" si="7"/>
        <v>2.666548158680726E-3</v>
      </c>
      <c r="K19">
        <f t="shared" si="8"/>
        <v>1.7321021227781521</v>
      </c>
      <c r="L19">
        <f t="shared" si="16"/>
        <v>1.8688857455643455</v>
      </c>
      <c r="M19">
        <f t="shared" si="9"/>
        <v>2.8218459816640173E-3</v>
      </c>
      <c r="N19">
        <f t="shared" si="10"/>
        <v>3.6064762624828424</v>
      </c>
      <c r="O19" s="1">
        <f t="shared" si="11"/>
        <v>103.93580689743749</v>
      </c>
      <c r="P19" s="1"/>
      <c r="Q19" s="12">
        <f t="shared" si="12"/>
        <v>0.42329570872024447</v>
      </c>
      <c r="R19">
        <f t="shared" si="13"/>
        <v>0.41600328417929988</v>
      </c>
      <c r="S19">
        <f t="shared" si="14"/>
        <v>1.3102840565845025E-2</v>
      </c>
      <c r="T19">
        <f t="shared" si="15"/>
        <v>0.75075960587366042</v>
      </c>
      <c r="W19" s="1"/>
      <c r="AC19" s="1"/>
    </row>
    <row r="20" spans="1:47" x14ac:dyDescent="0.2">
      <c r="A20">
        <v>5</v>
      </c>
      <c r="B20">
        <f t="shared" si="0"/>
        <v>0.5</v>
      </c>
      <c r="C20">
        <f t="shared" si="1"/>
        <v>1.6665123713940747E-2</v>
      </c>
      <c r="D20">
        <f t="shared" si="2"/>
        <v>0.95486941540962422</v>
      </c>
      <c r="E20">
        <f t="shared" si="3"/>
        <v>30.004166377354998</v>
      </c>
      <c r="F20">
        <f t="shared" si="4"/>
        <v>4.1663773549984739E-3</v>
      </c>
      <c r="G20">
        <f t="shared" si="5"/>
        <v>9.6216136623221062E-3</v>
      </c>
      <c r="H20">
        <f t="shared" si="6"/>
        <v>0.55129411402768713</v>
      </c>
      <c r="J20">
        <f t="shared" si="7"/>
        <v>4.1663773549993621E-3</v>
      </c>
      <c r="K20">
        <f t="shared" si="8"/>
        <v>1.7321309833525083</v>
      </c>
      <c r="L20">
        <f t="shared" si="16"/>
        <v>1.8661680665430633</v>
      </c>
      <c r="M20">
        <f t="shared" si="9"/>
        <v>4.4088037427026661E-3</v>
      </c>
      <c r="N20">
        <f t="shared" si="10"/>
        <v>3.6068742309932738</v>
      </c>
      <c r="O20" s="1">
        <f t="shared" si="11"/>
        <v>103.9472760366307</v>
      </c>
      <c r="P20" s="1"/>
      <c r="Q20" s="12">
        <f t="shared" si="12"/>
        <v>0.52909318660428817</v>
      </c>
      <c r="R20">
        <f t="shared" si="13"/>
        <v>0.51998839119970741</v>
      </c>
      <c r="S20">
        <f t="shared" si="14"/>
        <v>1.6378319360152677E-2</v>
      </c>
      <c r="T20">
        <f t="shared" si="15"/>
        <v>0.93843625173563006</v>
      </c>
      <c r="W20" s="1"/>
      <c r="AC20" s="1"/>
    </row>
    <row r="21" spans="1:47" x14ac:dyDescent="0.2">
      <c r="A21">
        <v>6</v>
      </c>
      <c r="B21">
        <f t="shared" si="0"/>
        <v>0.60000000000000009</v>
      </c>
      <c r="C21">
        <f t="shared" si="1"/>
        <v>1.9997333973150538E-2</v>
      </c>
      <c r="D21">
        <f t="shared" si="2"/>
        <v>1.1457966306436722</v>
      </c>
      <c r="E21">
        <f t="shared" si="3"/>
        <v>30.005999400119972</v>
      </c>
      <c r="F21">
        <f t="shared" si="4"/>
        <v>5.9994001199719094E-3</v>
      </c>
      <c r="G21">
        <f t="shared" si="5"/>
        <v>1.1545466152473313E-2</v>
      </c>
      <c r="H21">
        <f t="shared" si="6"/>
        <v>0.66152599313869054</v>
      </c>
      <c r="J21">
        <f t="shared" si="7"/>
        <v>5.9994001199736857E-3</v>
      </c>
      <c r="K21">
        <f t="shared" si="8"/>
        <v>1.7321662532520712</v>
      </c>
      <c r="L21">
        <f t="shared" si="16"/>
        <v>1.8628468897542836</v>
      </c>
      <c r="M21">
        <f t="shared" si="9"/>
        <v>6.3480956347782835E-3</v>
      </c>
      <c r="N21">
        <f t="shared" si="10"/>
        <v>3.607360638761107</v>
      </c>
      <c r="O21" s="1">
        <f t="shared" si="11"/>
        <v>103.96129392560361</v>
      </c>
      <c r="P21" s="1"/>
      <c r="Q21" s="12">
        <f t="shared" si="12"/>
        <v>0.63487303808730455</v>
      </c>
      <c r="R21">
        <f t="shared" si="13"/>
        <v>0.62396302710815488</v>
      </c>
      <c r="S21">
        <f t="shared" si="14"/>
        <v>1.965364403696036E-2</v>
      </c>
      <c r="T21">
        <f t="shared" si="15"/>
        <v>1.126104067054867</v>
      </c>
      <c r="W21" s="1"/>
      <c r="AC21" s="1"/>
    </row>
    <row r="22" spans="1:47" x14ac:dyDescent="0.2">
      <c r="A22">
        <v>7</v>
      </c>
      <c r="B22">
        <f t="shared" si="0"/>
        <v>0.70000000000000007</v>
      </c>
      <c r="C22">
        <f t="shared" si="1"/>
        <v>2.3329100148186562E-2</v>
      </c>
      <c r="D22">
        <f t="shared" si="2"/>
        <v>1.33669840097838</v>
      </c>
      <c r="E22">
        <f t="shared" si="3"/>
        <v>30.008165555395085</v>
      </c>
      <c r="F22">
        <f t="shared" si="4"/>
        <v>8.1655553950845672E-3</v>
      </c>
      <c r="G22">
        <f t="shared" si="5"/>
        <v>1.3469062250507251E-2</v>
      </c>
      <c r="H22">
        <f t="shared" si="6"/>
        <v>0.77174318163021005</v>
      </c>
      <c r="J22">
        <f t="shared" si="7"/>
        <v>8.1655553950854554E-3</v>
      </c>
      <c r="K22">
        <f t="shared" si="8"/>
        <v>1.7322079299967883</v>
      </c>
      <c r="L22">
        <f t="shared" si="16"/>
        <v>1.8589224735820169</v>
      </c>
      <c r="M22">
        <f t="shared" si="9"/>
        <v>8.6395279083396059E-3</v>
      </c>
      <c r="N22">
        <f t="shared" si="10"/>
        <v>3.6079354868822304</v>
      </c>
      <c r="O22" s="1">
        <f t="shared" si="11"/>
        <v>103.97786059593885</v>
      </c>
      <c r="P22" s="1"/>
      <c r="Q22" s="12">
        <f t="shared" si="12"/>
        <v>0.74063174434880541</v>
      </c>
      <c r="R22">
        <f t="shared" si="13"/>
        <v>0.7279251025838418</v>
      </c>
      <c r="S22">
        <f t="shared" si="14"/>
        <v>2.2928783886656281E-2</v>
      </c>
      <c r="T22">
        <f t="shared" si="15"/>
        <v>1.3137612922483306</v>
      </c>
      <c r="W22" s="1"/>
      <c r="AC22" s="1"/>
    </row>
    <row r="23" spans="1:47" x14ac:dyDescent="0.2">
      <c r="A23">
        <v>8</v>
      </c>
      <c r="B23">
        <f t="shared" si="0"/>
        <v>0.8</v>
      </c>
      <c r="C23">
        <f t="shared" si="1"/>
        <v>2.6660348374597954E-2</v>
      </c>
      <c r="D23">
        <f t="shared" si="2"/>
        <v>1.5275704941676369</v>
      </c>
      <c r="E23">
        <f t="shared" si="3"/>
        <v>30.010664771044311</v>
      </c>
      <c r="F23">
        <f t="shared" si="4"/>
        <v>1.0664771044311294E-2</v>
      </c>
      <c r="G23">
        <f t="shared" si="5"/>
        <v>1.5392359310763331E-2</v>
      </c>
      <c r="H23">
        <f t="shared" si="6"/>
        <v>0.88194323601381486</v>
      </c>
      <c r="J23">
        <f t="shared" si="7"/>
        <v>1.066477104431085E-2</v>
      </c>
      <c r="K23">
        <f t="shared" si="8"/>
        <v>1.732256010656964</v>
      </c>
      <c r="L23">
        <f t="shared" si="16"/>
        <v>1.8543951232453633</v>
      </c>
      <c r="M23">
        <f t="shared" si="9"/>
        <v>1.128287171377601E-2</v>
      </c>
      <c r="N23">
        <f t="shared" si="10"/>
        <v>3.608598776660414</v>
      </c>
      <c r="O23" s="1">
        <f t="shared" si="11"/>
        <v>103.99697608521006</v>
      </c>
      <c r="P23" s="1"/>
      <c r="Q23" s="12">
        <f t="shared" si="12"/>
        <v>0.84636579008763257</v>
      </c>
      <c r="R23">
        <f t="shared" si="13"/>
        <v>0.83187253097609815</v>
      </c>
      <c r="S23">
        <f t="shared" si="14"/>
        <v>2.6203708261689072E-2</v>
      </c>
      <c r="T23">
        <f t="shared" si="15"/>
        <v>1.5014061712888851</v>
      </c>
      <c r="W23" s="1"/>
      <c r="AC23" s="1"/>
    </row>
    <row r="24" spans="1:47" x14ac:dyDescent="0.2">
      <c r="A24">
        <v>9</v>
      </c>
      <c r="B24">
        <f t="shared" si="0"/>
        <v>0.9</v>
      </c>
      <c r="C24">
        <f t="shared" si="1"/>
        <v>2.9991004856877904E-2</v>
      </c>
      <c r="D24">
        <f t="shared" si="2"/>
        <v>1.7184086819156525</v>
      </c>
      <c r="E24">
        <f t="shared" si="3"/>
        <v>30.013496963866107</v>
      </c>
      <c r="F24">
        <f t="shared" si="4"/>
        <v>1.3496963866106881E-2</v>
      </c>
      <c r="G24">
        <f t="shared" si="5"/>
        <v>1.7315314727385834E-2</v>
      </c>
      <c r="H24">
        <f t="shared" si="6"/>
        <v>0.99212371508179209</v>
      </c>
      <c r="J24">
        <f t="shared" si="7"/>
        <v>1.3496963866104217E-2</v>
      </c>
      <c r="K24">
        <f t="shared" si="8"/>
        <v>1.7323104918538963</v>
      </c>
      <c r="L24">
        <f t="shared" si="16"/>
        <v>1.8492651907267335</v>
      </c>
      <c r="M24">
        <f t="shared" si="9"/>
        <v>1.4277863164856186E-2</v>
      </c>
      <c r="N24">
        <f t="shared" si="10"/>
        <v>3.6093505096115903</v>
      </c>
      <c r="O24" s="1">
        <f t="shared" si="11"/>
        <v>104.01864043710519</v>
      </c>
      <c r="P24" s="1"/>
      <c r="Q24" s="12">
        <f t="shared" si="12"/>
        <v>0.9520716641050545</v>
      </c>
      <c r="R24">
        <f t="shared" si="13"/>
        <v>0.93580322874652033</v>
      </c>
      <c r="S24">
        <f t="shared" si="14"/>
        <v>2.9478386586860847E-2</v>
      </c>
      <c r="T24">
        <f t="shared" si="15"/>
        <v>1.6890369522950668</v>
      </c>
      <c r="W24" s="1"/>
      <c r="AC24" s="1"/>
    </row>
    <row r="25" spans="1:47" x14ac:dyDescent="0.2">
      <c r="A25">
        <v>10</v>
      </c>
      <c r="B25">
        <f t="shared" si="0"/>
        <v>1</v>
      </c>
      <c r="C25">
        <f t="shared" si="1"/>
        <v>3.3320995878247196E-2</v>
      </c>
      <c r="D25">
        <f t="shared" si="2"/>
        <v>1.9092087404375284</v>
      </c>
      <c r="E25">
        <f t="shared" si="3"/>
        <v>30.016662039607269</v>
      </c>
      <c r="F25">
        <f t="shared" si="4"/>
        <v>1.6662039607268753E-2</v>
      </c>
      <c r="G25">
        <f t="shared" si="5"/>
        <v>1.9237885939972429E-2</v>
      </c>
      <c r="H25">
        <f t="shared" si="6"/>
        <v>1.1022821802307932</v>
      </c>
      <c r="J25">
        <f t="shared" si="7"/>
        <v>1.6662039607266976E-2</v>
      </c>
      <c r="K25">
        <f t="shared" si="8"/>
        <v>1.7323713697606116</v>
      </c>
      <c r="L25">
        <f t="shared" si="16"/>
        <v>1.8435330746890914</v>
      </c>
      <c r="M25">
        <f t="shared" si="9"/>
        <v>1.7624203411849865E-2</v>
      </c>
      <c r="N25">
        <f t="shared" si="10"/>
        <v>3.6101906874688199</v>
      </c>
      <c r="O25" s="1">
        <f t="shared" si="11"/>
        <v>104.04285370156973</v>
      </c>
      <c r="P25" s="1"/>
      <c r="Q25" s="12">
        <f t="shared" si="12"/>
        <v>1.0577458598862717</v>
      </c>
      <c r="R25">
        <f t="shared" si="13"/>
        <v>1.0397151159097791</v>
      </c>
      <c r="S25">
        <f t="shared" si="14"/>
        <v>3.2752788369597115E-2</v>
      </c>
      <c r="T25">
        <f t="shared" si="15"/>
        <v>1.8766518881195227</v>
      </c>
      <c r="W25" s="1"/>
      <c r="AC25" s="1"/>
      <c r="AF25" s="3"/>
      <c r="AG25" s="3"/>
      <c r="AU25" s="3"/>
    </row>
    <row r="26" spans="1:47" x14ac:dyDescent="0.2">
      <c r="A26">
        <v>11</v>
      </c>
      <c r="B26">
        <f t="shared" si="0"/>
        <v>1.1000000000000001</v>
      </c>
      <c r="C26">
        <f t="shared" si="1"/>
        <v>3.6650247810411644E-2</v>
      </c>
      <c r="D26">
        <f t="shared" si="2"/>
        <v>2.099966451018334</v>
      </c>
      <c r="E26">
        <f t="shared" si="3"/>
        <v>30.020159892978587</v>
      </c>
      <c r="F26">
        <f t="shared" si="4"/>
        <v>2.0159892978586669E-2</v>
      </c>
      <c r="G26">
        <f t="shared" si="5"/>
        <v>2.1160030439207656E-2</v>
      </c>
      <c r="H26">
        <f t="shared" si="6"/>
        <v>1.2124161957846182</v>
      </c>
      <c r="J26">
        <f t="shared" si="7"/>
        <v>2.0159892978588445E-2</v>
      </c>
      <c r="K26">
        <f t="shared" si="8"/>
        <v>1.7324386401026939</v>
      </c>
      <c r="L26">
        <f t="shared" si="16"/>
        <v>1.8371992203823022</v>
      </c>
      <c r="M26">
        <f t="shared" si="9"/>
        <v>2.1321558724269163E-2</v>
      </c>
      <c r="N26">
        <f t="shared" si="10"/>
        <v>3.6111193121878538</v>
      </c>
      <c r="O26" s="1">
        <f t="shared" si="11"/>
        <v>104.06961593496683</v>
      </c>
      <c r="P26" s="1"/>
      <c r="Q26" s="12">
        <f t="shared" si="12"/>
        <v>1.1633848761801102</v>
      </c>
      <c r="R26">
        <f t="shared" si="13"/>
        <v>1.1436061164729163</v>
      </c>
      <c r="S26">
        <f t="shared" si="14"/>
        <v>3.6026883210190326E-2</v>
      </c>
      <c r="T26">
        <f t="shared" si="15"/>
        <v>2.0642492369359409</v>
      </c>
      <c r="W26" s="1"/>
      <c r="AC26" s="1"/>
    </row>
    <row r="27" spans="1:47" x14ac:dyDescent="0.2">
      <c r="A27">
        <v>12</v>
      </c>
      <c r="B27">
        <f t="shared" si="0"/>
        <v>1.2000000000000002</v>
      </c>
      <c r="C27">
        <f t="shared" si="1"/>
        <v>3.9978687123290051E-2</v>
      </c>
      <c r="D27">
        <f t="shared" si="2"/>
        <v>2.2906776005704943</v>
      </c>
      <c r="E27">
        <f t="shared" si="3"/>
        <v>30.023990407672329</v>
      </c>
      <c r="F27">
        <f t="shared" si="4"/>
        <v>2.3990407672329184E-2</v>
      </c>
      <c r="G27">
        <f t="shared" si="5"/>
        <v>2.3081705772479338E-2</v>
      </c>
      <c r="H27">
        <f t="shared" si="6"/>
        <v>1.3225233293160212</v>
      </c>
      <c r="J27">
        <f t="shared" si="7"/>
        <v>2.3990407672331848E-2</v>
      </c>
      <c r="K27">
        <f t="shared" si="8"/>
        <v>1.7325122981592145</v>
      </c>
      <c r="L27">
        <f t="shared" si="16"/>
        <v>1.8302641195386218</v>
      </c>
      <c r="M27">
        <f t="shared" si="9"/>
        <v>2.5369560583187234E-2</v>
      </c>
      <c r="N27">
        <f t="shared" si="10"/>
        <v>3.6121363859533555</v>
      </c>
      <c r="O27" s="1">
        <f t="shared" si="11"/>
        <v>104.09892720025681</v>
      </c>
      <c r="P27" s="1"/>
      <c r="Q27" s="12">
        <f t="shared" si="12"/>
        <v>1.2689852175766729</v>
      </c>
      <c r="R27">
        <f t="shared" si="13"/>
        <v>1.2474741588729372</v>
      </c>
      <c r="S27">
        <f t="shared" si="14"/>
        <v>3.9300640812013725E-2</v>
      </c>
      <c r="T27">
        <f t="shared" si="15"/>
        <v>2.2518272628242779</v>
      </c>
      <c r="W27" s="1"/>
      <c r="AC27" s="1"/>
    </row>
    <row r="28" spans="1:47" x14ac:dyDescent="0.2">
      <c r="A28">
        <v>13</v>
      </c>
      <c r="B28">
        <f t="shared" si="0"/>
        <v>1.3</v>
      </c>
      <c r="C28">
        <f t="shared" si="1"/>
        <v>4.3306240394709643E-2</v>
      </c>
      <c r="D28">
        <f t="shared" si="2"/>
        <v>2.4813379821893156</v>
      </c>
      <c r="E28">
        <f t="shared" si="3"/>
        <v>30.028153456381563</v>
      </c>
      <c r="F28">
        <f t="shared" si="4"/>
        <v>2.8153456381563302E-2</v>
      </c>
      <c r="G28">
        <f t="shared" si="5"/>
        <v>2.500286954947626E-2</v>
      </c>
      <c r="H28">
        <f t="shared" si="6"/>
        <v>1.4326011519674444</v>
      </c>
      <c r="J28">
        <f t="shared" si="7"/>
        <v>2.8153456381565523E-2</v>
      </c>
      <c r="K28">
        <f t="shared" si="8"/>
        <v>1.7325923387637536</v>
      </c>
      <c r="L28">
        <f t="shared" si="16"/>
        <v>1.8227283102573555</v>
      </c>
      <c r="M28">
        <f t="shared" si="9"/>
        <v>2.9767805783098983E-2</v>
      </c>
      <c r="N28">
        <f t="shared" si="10"/>
        <v>3.6132419111857739</v>
      </c>
      <c r="O28" s="1">
        <f t="shared" si="11"/>
        <v>104.13078756719509</v>
      </c>
      <c r="P28" s="1"/>
      <c r="Q28" s="12">
        <f t="shared" si="12"/>
        <v>1.3745433950827326</v>
      </c>
      <c r="R28">
        <f t="shared" si="13"/>
        <v>1.3513171764125214</v>
      </c>
      <c r="S28">
        <f t="shared" si="14"/>
        <v>4.2574030991702309E-2</v>
      </c>
      <c r="T28">
        <f t="shared" si="15"/>
        <v>2.4393842363541034</v>
      </c>
      <c r="W28" s="1"/>
      <c r="AC28" s="1"/>
    </row>
    <row r="29" spans="1:47" x14ac:dyDescent="0.2">
      <c r="A29">
        <v>14</v>
      </c>
      <c r="B29">
        <f t="shared" si="0"/>
        <v>1.4000000000000001</v>
      </c>
      <c r="C29">
        <f t="shared" si="1"/>
        <v>4.6632834320065798E-2</v>
      </c>
      <c r="D29">
        <f t="shared" si="2"/>
        <v>2.6719433957064598</v>
      </c>
      <c r="E29">
        <f t="shared" si="3"/>
        <v>30.03264890082125</v>
      </c>
      <c r="F29">
        <f t="shared" si="4"/>
        <v>3.2648900821250493E-2</v>
      </c>
      <c r="G29">
        <f t="shared" si="5"/>
        <v>2.692347944776521E-2</v>
      </c>
      <c r="H29">
        <f t="shared" si="6"/>
        <v>1.5426472387705674</v>
      </c>
      <c r="J29">
        <f t="shared" si="7"/>
        <v>3.2648900821252713E-2</v>
      </c>
      <c r="K29">
        <f t="shared" si="8"/>
        <v>1.7326787563055197</v>
      </c>
      <c r="L29">
        <f t="shared" si="16"/>
        <v>1.8145923768787624</v>
      </c>
      <c r="M29">
        <f t="shared" si="9"/>
        <v>3.4515856543256868E-2</v>
      </c>
      <c r="N29">
        <f t="shared" si="10"/>
        <v>3.6144358905487919</v>
      </c>
      <c r="O29" s="1">
        <f t="shared" si="11"/>
        <v>104.16519711254689</v>
      </c>
      <c r="P29" s="1"/>
      <c r="Q29" s="12">
        <f t="shared" si="12"/>
        <v>1.4800559266946478</v>
      </c>
      <c r="R29">
        <f t="shared" si="13"/>
        <v>1.4551331076936642</v>
      </c>
      <c r="S29">
        <f t="shared" si="14"/>
        <v>4.5847023689297786E-2</v>
      </c>
      <c r="T29">
        <f t="shared" si="15"/>
        <v>2.6269184351658765</v>
      </c>
      <c r="W29" s="1"/>
      <c r="AC29" s="1"/>
    </row>
    <row r="30" spans="1:47" x14ac:dyDescent="0.2">
      <c r="A30">
        <v>15</v>
      </c>
      <c r="B30">
        <f t="shared" si="0"/>
        <v>1.5</v>
      </c>
      <c r="C30">
        <f t="shared" si="1"/>
        <v>4.9958395721942765E-2</v>
      </c>
      <c r="D30">
        <f t="shared" si="2"/>
        <v>2.8624896482411892</v>
      </c>
      <c r="E30">
        <f t="shared" si="3"/>
        <v>30.037476591751179</v>
      </c>
      <c r="F30">
        <f t="shared" si="4"/>
        <v>3.7476591751179456E-2</v>
      </c>
      <c r="G30">
        <f t="shared" si="5"/>
        <v>2.8843493218345506E-2</v>
      </c>
      <c r="H30">
        <f t="shared" si="6"/>
        <v>1.652659168964568</v>
      </c>
      <c r="J30">
        <f t="shared" si="7"/>
        <v>3.74765917511799E-2</v>
      </c>
      <c r="K30">
        <f t="shared" si="8"/>
        <v>1.7327715447305647</v>
      </c>
      <c r="L30">
        <f t="shared" si="16"/>
        <v>1.8058569498472425</v>
      </c>
      <c r="M30">
        <f t="shared" si="9"/>
        <v>3.9613240628432439E-2</v>
      </c>
      <c r="N30">
        <f t="shared" si="10"/>
        <v>3.6157183269574196</v>
      </c>
      <c r="O30" s="1">
        <f t="shared" si="11"/>
        <v>104.20215592032056</v>
      </c>
      <c r="P30" s="1"/>
      <c r="Q30" s="12">
        <f t="shared" si="12"/>
        <v>1.5855193379685786</v>
      </c>
      <c r="R30">
        <f t="shared" si="13"/>
        <v>1.5589198970490712</v>
      </c>
      <c r="S30">
        <f t="shared" si="14"/>
        <v>4.9119588978354292E-2</v>
      </c>
      <c r="T30">
        <f t="shared" si="15"/>
        <v>2.814428144549983</v>
      </c>
      <c r="W30" s="1"/>
      <c r="AC30" s="1"/>
    </row>
    <row r="31" spans="1:47" x14ac:dyDescent="0.2">
      <c r="A31">
        <v>16</v>
      </c>
      <c r="B31">
        <f t="shared" si="0"/>
        <v>1.6</v>
      </c>
      <c r="C31">
        <f t="shared" si="1"/>
        <v>5.3282851559692368E-2</v>
      </c>
      <c r="D31">
        <f t="shared" si="2"/>
        <v>3.0529725547492044</v>
      </c>
      <c r="E31">
        <f t="shared" si="3"/>
        <v>30.042636369000643</v>
      </c>
      <c r="F31">
        <f t="shared" si="4"/>
        <v>4.2636369000643271E-2</v>
      </c>
      <c r="G31">
        <f t="shared" si="5"/>
        <v>3.0762868691179262E-2</v>
      </c>
      <c r="H31">
        <f t="shared" si="6"/>
        <v>1.7626345263129928</v>
      </c>
      <c r="J31">
        <f t="shared" si="7"/>
        <v>4.2636369000643715E-2</v>
      </c>
      <c r="K31">
        <f t="shared" si="8"/>
        <v>1.7328706975430914</v>
      </c>
      <c r="L31">
        <f t="shared" si="16"/>
        <v>1.796522705563937</v>
      </c>
      <c r="M31">
        <f t="shared" si="9"/>
        <v>4.5059451479004919E-2</v>
      </c>
      <c r="N31">
        <f t="shared" si="10"/>
        <v>3.6170892235866772</v>
      </c>
      <c r="O31" s="1">
        <f t="shared" si="11"/>
        <v>104.24166408201765</v>
      </c>
      <c r="P31" s="1"/>
      <c r="Q31" s="12">
        <f t="shared" si="12"/>
        <v>1.6909301625877866</v>
      </c>
      <c r="R31">
        <f t="shared" si="13"/>
        <v>1.6626754949711167</v>
      </c>
      <c r="S31">
        <f t="shared" si="14"/>
        <v>5.2391697076001588E-2</v>
      </c>
      <c r="T31">
        <f t="shared" si="15"/>
        <v>3.001911658023328</v>
      </c>
      <c r="W31" s="1"/>
      <c r="AC31" s="1"/>
    </row>
    <row r="32" spans="1:47" x14ac:dyDescent="0.2">
      <c r="A32">
        <v>17</v>
      </c>
      <c r="B32">
        <f t="shared" si="0"/>
        <v>1.7000000000000002</v>
      </c>
      <c r="C32">
        <f t="shared" si="1"/>
        <v>5.660612893896759E-2</v>
      </c>
      <c r="D32">
        <f t="shared" si="2"/>
        <v>3.2433879385688891</v>
      </c>
      <c r="E32">
        <f t="shared" si="3"/>
        <v>30.048128061494946</v>
      </c>
      <c r="F32">
        <f t="shared" si="4"/>
        <v>4.8128061494946195E-2</v>
      </c>
      <c r="G32">
        <f t="shared" si="5"/>
        <v>3.2681563780695602E-2</v>
      </c>
      <c r="H32">
        <f t="shared" si="6"/>
        <v>1.8725708994191337</v>
      </c>
      <c r="J32">
        <f t="shared" si="7"/>
        <v>4.8128061494949748E-2</v>
      </c>
      <c r="K32">
        <f t="shared" si="8"/>
        <v>1.7329762078068573</v>
      </c>
      <c r="L32">
        <f t="shared" si="16"/>
        <v>1.7865903662286975</v>
      </c>
      <c r="M32">
        <f t="shared" si="9"/>
        <v>5.0853948350369771E-2</v>
      </c>
      <c r="N32">
        <f t="shared" si="10"/>
        <v>3.6185485838808744</v>
      </c>
      <c r="O32" s="1">
        <f t="shared" si="11"/>
        <v>104.28372169690044</v>
      </c>
      <c r="P32" s="1"/>
      <c r="Q32" s="12">
        <f t="shared" si="12"/>
        <v>1.7962849429268126</v>
      </c>
      <c r="R32">
        <f t="shared" si="13"/>
        <v>1.7663978585382023</v>
      </c>
      <c r="S32">
        <f t="shared" si="14"/>
        <v>5.5663318352962926E-2</v>
      </c>
      <c r="T32">
        <f t="shared" si="15"/>
        <v>3.1893672779033344</v>
      </c>
      <c r="W32" s="1"/>
      <c r="AC32" s="1"/>
    </row>
    <row r="33" spans="1:33" x14ac:dyDescent="0.2">
      <c r="A33">
        <v>18</v>
      </c>
      <c r="B33">
        <f t="shared" si="0"/>
        <v>1.8</v>
      </c>
      <c r="C33">
        <f t="shared" si="1"/>
        <v>5.9928155121207888E-2</v>
      </c>
      <c r="D33">
        <f t="shared" si="2"/>
        <v>3.4337316319647999</v>
      </c>
      <c r="E33">
        <f t="shared" si="3"/>
        <v>30.053951487283666</v>
      </c>
      <c r="F33">
        <f t="shared" si="4"/>
        <v>5.39514872836655E-2</v>
      </c>
      <c r="G33">
        <f t="shared" si="5"/>
        <v>3.4599536491267027E-2</v>
      </c>
      <c r="H33">
        <f t="shared" si="6"/>
        <v>1.9824658820398104</v>
      </c>
      <c r="J33">
        <f t="shared" si="7"/>
        <v>5.395148728366328E-2</v>
      </c>
      <c r="K33">
        <f t="shared" si="8"/>
        <v>1.7330880681466698</v>
      </c>
      <c r="L33">
        <f t="shared" si="16"/>
        <v>1.7760606996716148</v>
      </c>
      <c r="M33">
        <f t="shared" si="9"/>
        <v>5.6996156461526254E-2</v>
      </c>
      <c r="N33">
        <f t="shared" si="10"/>
        <v>3.6200964115634742</v>
      </c>
      <c r="O33" s="1">
        <f t="shared" si="11"/>
        <v>104.32832887227623</v>
      </c>
      <c r="P33" s="1"/>
      <c r="Q33" s="12">
        <f t="shared" si="12"/>
        <v>1.9015802306123084</v>
      </c>
      <c r="R33">
        <f t="shared" si="13"/>
        <v>1.8700849518383276</v>
      </c>
      <c r="S33">
        <f t="shared" si="14"/>
        <v>5.8934423343524285E-2</v>
      </c>
      <c r="T33">
        <f t="shared" si="15"/>
        <v>3.3767933158791568</v>
      </c>
      <c r="W33" s="1"/>
      <c r="AC33" s="1"/>
    </row>
    <row r="34" spans="1:33" x14ac:dyDescent="0.2">
      <c r="A34">
        <v>19</v>
      </c>
      <c r="B34">
        <f t="shared" si="0"/>
        <v>1.9000000000000001</v>
      </c>
      <c r="C34">
        <f t="shared" si="1"/>
        <v>6.324885753307323E-2</v>
      </c>
      <c r="D34">
        <f t="shared" si="2"/>
        <v>3.6239994766682098</v>
      </c>
      <c r="E34">
        <f t="shared" si="3"/>
        <v>30.060106453570651</v>
      </c>
      <c r="F34">
        <f t="shared" si="4"/>
        <v>6.0106453570650586E-2</v>
      </c>
      <c r="G34">
        <f t="shared" si="5"/>
        <v>3.6516744922656122E-2</v>
      </c>
      <c r="H34">
        <f t="shared" si="6"/>
        <v>2.0923170733974539</v>
      </c>
      <c r="J34">
        <f t="shared" si="7"/>
        <v>6.0106453570651919E-2</v>
      </c>
      <c r="K34">
        <f t="shared" si="8"/>
        <v>1.7332062707499754</v>
      </c>
      <c r="L34">
        <f t="shared" si="16"/>
        <v>1.7649345191741084</v>
      </c>
      <c r="M34">
        <f t="shared" si="9"/>
        <v>6.3485467152812253E-2</v>
      </c>
      <c r="N34">
        <f t="shared" si="10"/>
        <v>3.6217327106475481</v>
      </c>
      <c r="O34" s="1">
        <f t="shared" si="11"/>
        <v>104.37548572379858</v>
      </c>
      <c r="P34" s="1"/>
      <c r="Q34" s="12">
        <f t="shared" si="12"/>
        <v>2.0068125870803222</v>
      </c>
      <c r="R34">
        <f t="shared" si="13"/>
        <v>1.9737347463897028</v>
      </c>
      <c r="S34">
        <f t="shared" si="14"/>
        <v>6.2204982755452089E-2</v>
      </c>
      <c r="T34">
        <f t="shared" si="15"/>
        <v>3.5641880935799382</v>
      </c>
      <c r="W34" s="1"/>
      <c r="AC34" s="1"/>
    </row>
    <row r="35" spans="1:33" x14ac:dyDescent="0.2">
      <c r="A35">
        <v>20</v>
      </c>
      <c r="B35">
        <f t="shared" si="0"/>
        <v>2</v>
      </c>
      <c r="C35">
        <f t="shared" si="1"/>
        <v>6.6568163775823808E-2</v>
      </c>
      <c r="D35">
        <f t="shared" si="2"/>
        <v>3.8141873244145423</v>
      </c>
      <c r="E35">
        <f t="shared" si="3"/>
        <v>30.066592756745816</v>
      </c>
      <c r="F35">
        <f t="shared" si="4"/>
        <v>6.6592756745816217E-2</v>
      </c>
      <c r="G35">
        <f t="shared" si="5"/>
        <v>3.8433147275430971E-2</v>
      </c>
      <c r="H35">
        <f t="shared" si="6"/>
        <v>2.2021220784903943</v>
      </c>
      <c r="J35">
        <f t="shared" si="7"/>
        <v>6.6592756745820214E-2</v>
      </c>
      <c r="K35">
        <f t="shared" si="8"/>
        <v>1.7333308073685407</v>
      </c>
      <c r="L35">
        <f t="shared" si="16"/>
        <v>1.7532126832797157</v>
      </c>
      <c r="M35">
        <f t="shared" si="9"/>
        <v>7.0321238052666518E-2</v>
      </c>
      <c r="N35">
        <f t="shared" si="10"/>
        <v>3.623457485446743</v>
      </c>
      <c r="O35" s="1">
        <f t="shared" si="11"/>
        <v>104.42519237578338</v>
      </c>
      <c r="P35" s="1"/>
      <c r="Q35" s="12">
        <f t="shared" si="12"/>
        <v>2.1119785841298224</v>
      </c>
      <c r="R35">
        <f t="shared" si="13"/>
        <v>2.0773452215582306</v>
      </c>
      <c r="S35">
        <f t="shared" si="14"/>
        <v>6.5474967479856067E-2</v>
      </c>
      <c r="T35">
        <f t="shared" si="15"/>
        <v>3.7515499431399304</v>
      </c>
      <c r="W35" s="1"/>
      <c r="AC35" s="1"/>
    </row>
    <row r="36" spans="1:33" x14ac:dyDescent="0.2">
      <c r="A36">
        <v>21</v>
      </c>
      <c r="B36">
        <f t="shared" si="0"/>
        <v>2.1</v>
      </c>
      <c r="C36">
        <f t="shared" si="1"/>
        <v>6.9886001634642508E-2</v>
      </c>
      <c r="D36">
        <f t="shared" si="2"/>
        <v>4.0042910374775271</v>
      </c>
      <c r="E36">
        <f t="shared" si="3"/>
        <v>30.07341018241862</v>
      </c>
      <c r="F36">
        <f t="shared" si="4"/>
        <v>7.341018241861974E-2</v>
      </c>
      <c r="G36">
        <f t="shared" si="5"/>
        <v>4.034870185634748E-2</v>
      </c>
      <c r="H36">
        <f t="shared" si="6"/>
        <v>2.3118785084012563</v>
      </c>
      <c r="J36">
        <f t="shared" si="7"/>
        <v>7.3410182418622849E-2</v>
      </c>
      <c r="K36">
        <f t="shared" si="8"/>
        <v>1.7334616693202238</v>
      </c>
      <c r="L36">
        <f t="shared" si="16"/>
        <v>1.7408960955946406</v>
      </c>
      <c r="M36">
        <f t="shared" si="9"/>
        <v>7.7502793253351354E-2</v>
      </c>
      <c r="N36">
        <f t="shared" si="10"/>
        <v>3.625270740586839</v>
      </c>
      <c r="O36" s="1">
        <f t="shared" si="11"/>
        <v>104.47744896154198</v>
      </c>
      <c r="P36" s="1"/>
      <c r="Q36" s="12">
        <f t="shared" si="12"/>
        <v>2.2170748044722659</v>
      </c>
      <c r="R36">
        <f t="shared" si="13"/>
        <v>2.1809143649716902</v>
      </c>
      <c r="S36">
        <f t="shared" si="14"/>
        <v>6.8744348600994848E-2</v>
      </c>
      <c r="T36">
        <f t="shared" si="15"/>
        <v>3.9388772077603282</v>
      </c>
      <c r="W36" s="1"/>
      <c r="AC36" s="1"/>
    </row>
    <row r="37" spans="1:33" x14ac:dyDescent="0.2">
      <c r="A37">
        <v>22</v>
      </c>
      <c r="B37">
        <f t="shared" si="0"/>
        <v>2.2000000000000002</v>
      </c>
      <c r="C37">
        <f t="shared" si="1"/>
        <v>7.3202299087897063E-2</v>
      </c>
      <c r="D37">
        <f t="shared" si="2"/>
        <v>4.1943064891998949</v>
      </c>
      <c r="E37">
        <f t="shared" si="3"/>
        <v>30.080558505453318</v>
      </c>
      <c r="F37">
        <f t="shared" si="4"/>
        <v>8.0558505453318219E-2</v>
      </c>
      <c r="G37">
        <f t="shared" si="5"/>
        <v>4.2263367083696865E-2</v>
      </c>
      <c r="H37">
        <f t="shared" si="6"/>
        <v>2.4215839806033537</v>
      </c>
      <c r="J37">
        <f t="shared" si="7"/>
        <v>8.0558505453316442E-2</v>
      </c>
      <c r="K37">
        <f t="shared" si="8"/>
        <v>1.7335988474908368</v>
      </c>
      <c r="L37">
        <f t="shared" si="16"/>
        <v>1.7279857045781322</v>
      </c>
      <c r="M37">
        <f t="shared" si="9"/>
        <v>8.5029423495551149E-2</v>
      </c>
      <c r="N37">
        <f t="shared" si="10"/>
        <v>3.6271724810178365</v>
      </c>
      <c r="O37" s="1">
        <f t="shared" si="11"/>
        <v>104.5322556237295</v>
      </c>
      <c r="P37" s="1"/>
      <c r="Q37" s="12">
        <f t="shared" si="12"/>
        <v>2.3220978422769933</v>
      </c>
      <c r="R37">
        <f t="shared" si="13"/>
        <v>2.2844401729304464</v>
      </c>
      <c r="S37">
        <f t="shared" si="14"/>
        <v>7.2013097406020715E-2</v>
      </c>
      <c r="T37">
        <f t="shared" si="15"/>
        <v>4.12616824226762</v>
      </c>
      <c r="W37" s="1"/>
      <c r="AC37" s="1"/>
    </row>
    <row r="38" spans="1:33" x14ac:dyDescent="0.2">
      <c r="A38">
        <v>23</v>
      </c>
      <c r="B38">
        <f t="shared" si="0"/>
        <v>2.3000000000000003</v>
      </c>
      <c r="C38">
        <f t="shared" si="1"/>
        <v>7.6516984316339146E-2</v>
      </c>
      <c r="D38">
        <f t="shared" si="2"/>
        <v>4.3842295645204663</v>
      </c>
      <c r="E38">
        <f t="shared" si="3"/>
        <v>30.088037490005892</v>
      </c>
      <c r="F38">
        <f t="shared" si="4"/>
        <v>8.8037490005891783E-2</v>
      </c>
      <c r="G38">
        <f t="shared" si="5"/>
        <v>4.4177101492616784E-2</v>
      </c>
      <c r="H38">
        <f t="shared" si="6"/>
        <v>2.5312361192650075</v>
      </c>
      <c r="J38">
        <f t="shared" si="7"/>
        <v>8.8037490005890007E-2</v>
      </c>
      <c r="K38">
        <f t="shared" si="8"/>
        <v>1.7337423323360988</v>
      </c>
      <c r="L38">
        <f t="shared" si="16"/>
        <v>1.7144825033228719</v>
      </c>
      <c r="M38">
        <f t="shared" si="9"/>
        <v>9.290038636170575E-2</v>
      </c>
      <c r="N38">
        <f t="shared" si="10"/>
        <v>3.6291627120265666</v>
      </c>
      <c r="O38" s="1">
        <f t="shared" si="11"/>
        <v>104.58961251470825</v>
      </c>
      <c r="P38" s="1"/>
      <c r="Q38" s="12">
        <f t="shared" si="12"/>
        <v>2.4270443037122695</v>
      </c>
      <c r="R38">
        <f t="shared" si="13"/>
        <v>2.3879206508145372</v>
      </c>
      <c r="S38">
        <f t="shared" si="14"/>
        <v>7.5281185394661415E-2</v>
      </c>
      <c r="T38">
        <f t="shared" si="15"/>
        <v>4.313421413668328</v>
      </c>
      <c r="W38" s="1"/>
      <c r="AC38" s="1"/>
    </row>
    <row r="39" spans="1:33" x14ac:dyDescent="0.2">
      <c r="A39">
        <v>24</v>
      </c>
      <c r="B39">
        <f t="shared" si="0"/>
        <v>2.4000000000000004</v>
      </c>
      <c r="C39">
        <f t="shared" si="1"/>
        <v>7.9829985712237331E-2</v>
      </c>
      <c r="D39">
        <f t="shared" si="2"/>
        <v>4.5740561604974435</v>
      </c>
      <c r="E39">
        <f t="shared" si="3"/>
        <v>30.095846889562686</v>
      </c>
      <c r="F39">
        <f t="shared" si="4"/>
        <v>9.5846889562686499E-2</v>
      </c>
      <c r="G39">
        <f t="shared" si="5"/>
        <v>4.6089863740364202E-2</v>
      </c>
      <c r="H39">
        <f t="shared" si="6"/>
        <v>2.6408325555516652</v>
      </c>
      <c r="J39">
        <f t="shared" si="7"/>
        <v>9.5846889562687387E-2</v>
      </c>
      <c r="K39">
        <f t="shared" si="8"/>
        <v>1.7338921138836754</v>
      </c>
      <c r="L39">
        <f t="shared" si="16"/>
        <v>1.7003875293253734</v>
      </c>
      <c r="M39">
        <f t="shared" si="9"/>
        <v>0.10111490647803287</v>
      </c>
      <c r="N39">
        <f t="shared" si="10"/>
        <v>3.6312414392497692</v>
      </c>
      <c r="O39" s="1">
        <f t="shared" si="11"/>
        <v>104.64951979692462</v>
      </c>
      <c r="P39" s="1"/>
      <c r="Q39" s="12">
        <f t="shared" si="12"/>
        <v>2.5319108074817582</v>
      </c>
      <c r="R39">
        <f t="shared" si="13"/>
        <v>2.4913538134869548</v>
      </c>
      <c r="S39">
        <f t="shared" si="14"/>
        <v>7.8548584288835155E-2</v>
      </c>
      <c r="T39">
        <f t="shared" si="15"/>
        <v>4.5006351016999293</v>
      </c>
      <c r="W39" s="1"/>
      <c r="AC39" s="1"/>
    </row>
    <row r="40" spans="1:33" x14ac:dyDescent="0.2">
      <c r="A40">
        <v>25</v>
      </c>
      <c r="B40">
        <f t="shared" si="0"/>
        <v>2.5</v>
      </c>
      <c r="C40">
        <f t="shared" si="1"/>
        <v>8.3141231888441219E-2</v>
      </c>
      <c r="D40">
        <f t="shared" si="2"/>
        <v>4.763782186827763</v>
      </c>
      <c r="E40">
        <f t="shared" si="3"/>
        <v>30.103986446980738</v>
      </c>
      <c r="F40">
        <f t="shared" si="4"/>
        <v>0.10398644698073767</v>
      </c>
      <c r="G40">
        <f t="shared" si="5"/>
        <v>4.8001612611548637E-2</v>
      </c>
      <c r="H40">
        <f t="shared" si="6"/>
        <v>2.7503709279257533</v>
      </c>
      <c r="J40">
        <f t="shared" si="7"/>
        <v>0.103986446980735</v>
      </c>
      <c r="K40">
        <f t="shared" si="8"/>
        <v>1.7340481817353079</v>
      </c>
      <c r="L40">
        <f t="shared" si="16"/>
        <v>1.6857018642466066</v>
      </c>
      <c r="M40">
        <f t="shared" si="9"/>
        <v>0.10967217572507029</v>
      </c>
      <c r="N40">
        <f t="shared" si="10"/>
        <v>3.6334086686877201</v>
      </c>
      <c r="O40" s="1">
        <f t="shared" si="11"/>
        <v>104.71197764330186</v>
      </c>
      <c r="P40" s="1"/>
      <c r="Q40" s="12">
        <f t="shared" si="12"/>
        <v>2.6366939853562439</v>
      </c>
      <c r="R40">
        <f t="shared" si="13"/>
        <v>2.5947376856929756</v>
      </c>
      <c r="S40">
        <f t="shared" si="14"/>
        <v>8.1815266042197132E-2</v>
      </c>
      <c r="T40">
        <f t="shared" si="15"/>
        <v>4.6878076993778395</v>
      </c>
      <c r="W40" s="1"/>
      <c r="AC40" s="1"/>
    </row>
    <row r="41" spans="1:33" x14ac:dyDescent="0.2">
      <c r="A41">
        <v>26</v>
      </c>
      <c r="B41">
        <f t="shared" si="0"/>
        <v>2.6</v>
      </c>
      <c r="C41">
        <f t="shared" si="1"/>
        <v>8.645065168737405E-2</v>
      </c>
      <c r="D41">
        <f t="shared" si="2"/>
        <v>4.9534035663623515</v>
      </c>
      <c r="E41">
        <f t="shared" si="3"/>
        <v>30.112455894529759</v>
      </c>
      <c r="F41">
        <f t="shared" si="4"/>
        <v>0.11245589452975935</v>
      </c>
      <c r="G41">
        <f t="shared" si="5"/>
        <v>4.9912307023323985E-2</v>
      </c>
      <c r="H41">
        <f t="shared" si="6"/>
        <v>2.8598488824441564</v>
      </c>
      <c r="J41">
        <f t="shared" si="7"/>
        <v>0.11245589452976157</v>
      </c>
      <c r="K41">
        <f t="shared" si="8"/>
        <v>1.7342105250690298</v>
      </c>
      <c r="L41">
        <f t="shared" si="16"/>
        <v>1.6704266336628215</v>
      </c>
      <c r="M41">
        <f t="shared" si="9"/>
        <v>0.11857135345670974</v>
      </c>
      <c r="N41">
        <f t="shared" si="10"/>
        <v>3.6356644067183228</v>
      </c>
      <c r="O41" s="1">
        <f t="shared" si="11"/>
        <v>104.77698623764613</v>
      </c>
      <c r="P41" s="1"/>
      <c r="Q41" s="12">
        <f t="shared" si="12"/>
        <v>2.7413904827004187</v>
      </c>
      <c r="R41">
        <f t="shared" si="13"/>
        <v>2.6980703024553843</v>
      </c>
      <c r="S41">
        <f t="shared" si="14"/>
        <v>8.5081202849614054E-2</v>
      </c>
      <c r="T41">
        <f t="shared" si="15"/>
        <v>4.8749376135382869</v>
      </c>
      <c r="W41" s="1"/>
      <c r="AC41" s="1"/>
    </row>
    <row r="42" spans="1:33" x14ac:dyDescent="0.2">
      <c r="A42">
        <v>27</v>
      </c>
      <c r="B42">
        <f t="shared" si="0"/>
        <v>2.7</v>
      </c>
      <c r="C42">
        <f t="shared" si="1"/>
        <v>8.9758174189950538E-2</v>
      </c>
      <c r="D42">
        <f t="shared" si="2"/>
        <v>5.1429162356170925</v>
      </c>
      <c r="E42">
        <f t="shared" si="3"/>
        <v>30.121254953935768</v>
      </c>
      <c r="F42">
        <f t="shared" si="4"/>
        <v>0.12125495393576813</v>
      </c>
      <c r="G42">
        <f t="shared" si="5"/>
        <v>5.1821906030537268E-2</v>
      </c>
      <c r="H42">
        <f t="shared" si="6"/>
        <v>2.9692640730532252</v>
      </c>
      <c r="J42">
        <f t="shared" si="7"/>
        <v>0.12125495393576324</v>
      </c>
      <c r="K42">
        <f t="shared" si="8"/>
        <v>1.7343791326414664</v>
      </c>
      <c r="L42">
        <f t="shared" si="16"/>
        <v>1.6545630068068915</v>
      </c>
      <c r="M42">
        <f t="shared" si="9"/>
        <v>0.12781156672748617</v>
      </c>
      <c r="N42">
        <f t="shared" si="10"/>
        <v>3.6380086601116073</v>
      </c>
      <c r="O42" s="1">
        <f t="shared" si="11"/>
        <v>104.84454577506433</v>
      </c>
      <c r="P42" s="1"/>
      <c r="Q42" s="12">
        <f t="shared" si="12"/>
        <v>2.8459969589945269</v>
      </c>
      <c r="R42">
        <f t="shared" si="13"/>
        <v>2.8013497094654189</v>
      </c>
      <c r="S42">
        <f t="shared" si="14"/>
        <v>8.8346367156564215E-2</v>
      </c>
      <c r="T42">
        <f t="shared" si="15"/>
        <v>5.0620232653769088</v>
      </c>
      <c r="W42" s="1"/>
      <c r="AC42" s="1"/>
    </row>
    <row r="43" spans="1:33" x14ac:dyDescent="0.2">
      <c r="A43">
        <v>28</v>
      </c>
      <c r="B43">
        <f t="shared" si="0"/>
        <v>2.8000000000000003</v>
      </c>
      <c r="C43">
        <f t="shared" si="1"/>
        <v>9.3063728724417955E-2</v>
      </c>
      <c r="D43">
        <f t="shared" si="2"/>
        <v>5.3323161452793979</v>
      </c>
      <c r="E43">
        <f t="shared" si="3"/>
        <v>30.13038333642637</v>
      </c>
      <c r="F43">
        <f t="shared" si="4"/>
        <v>0.13038333642636957</v>
      </c>
      <c r="G43">
        <f t="shared" si="5"/>
        <v>5.3730368830833014E-2</v>
      </c>
      <c r="H43">
        <f t="shared" si="6"/>
        <v>3.0786141618812488</v>
      </c>
      <c r="J43">
        <f t="shared" si="7"/>
        <v>0.13038333642637401</v>
      </c>
      <c r="K43">
        <f t="shared" si="8"/>
        <v>1.7345539927902232</v>
      </c>
      <c r="L43">
        <f t="shared" si="16"/>
        <v>1.6381121963000371</v>
      </c>
      <c r="M43">
        <f t="shared" si="9"/>
        <v>0.13739191052815422</v>
      </c>
      <c r="N43">
        <f t="shared" si="10"/>
        <v>3.6404414360447888</v>
      </c>
      <c r="O43" s="1">
        <f t="shared" si="11"/>
        <v>104.91465646239818</v>
      </c>
      <c r="P43" s="1"/>
      <c r="Q43" s="12">
        <f t="shared" si="12"/>
        <v>2.9505100883507058</v>
      </c>
      <c r="R43">
        <f t="shared" si="13"/>
        <v>2.9045739634693102</v>
      </c>
      <c r="S43">
        <f t="shared" si="14"/>
        <v>9.1610731668460454E-2</v>
      </c>
      <c r="T43">
        <f t="shared" si="15"/>
        <v>5.2490630909829319</v>
      </c>
      <c r="W43" s="1"/>
      <c r="AC43" s="1"/>
    </row>
    <row r="44" spans="1:33" x14ac:dyDescent="0.2">
      <c r="A44">
        <v>29</v>
      </c>
      <c r="B44">
        <f t="shared" si="0"/>
        <v>2.9000000000000004</v>
      </c>
      <c r="C44">
        <f t="shared" si="1"/>
        <v>9.6367244875117317E-2</v>
      </c>
      <c r="D44">
        <f t="shared" si="2"/>
        <v>5.5215992607102065</v>
      </c>
      <c r="E44">
        <f t="shared" si="3"/>
        <v>30.139840742777658</v>
      </c>
      <c r="F44">
        <f t="shared" si="4"/>
        <v>0.13984074277765757</v>
      </c>
      <c r="G44">
        <f t="shared" si="5"/>
        <v>5.5637654769711567E-2</v>
      </c>
      <c r="H44">
        <f t="shared" si="6"/>
        <v>3.1878968195282771</v>
      </c>
      <c r="J44">
        <f t="shared" si="7"/>
        <v>0.1398407427776549</v>
      </c>
      <c r="K44">
        <f t="shared" si="8"/>
        <v>1.7347350934363555</v>
      </c>
      <c r="L44">
        <f t="shared" si="16"/>
        <v>1.6210754578743072</v>
      </c>
      <c r="M44">
        <f t="shared" si="9"/>
        <v>0.147311448029284</v>
      </c>
      <c r="N44">
        <f t="shared" si="10"/>
        <v>3.6429627421176018</v>
      </c>
      <c r="O44" s="1">
        <f t="shared" si="11"/>
        <v>104.98731851866604</v>
      </c>
      <c r="P44" s="1"/>
      <c r="Q44" s="12">
        <f t="shared" si="12"/>
        <v>3.0549265600238358</v>
      </c>
      <c r="R44">
        <f t="shared" si="13"/>
        <v>3.0077411326502488</v>
      </c>
      <c r="S44">
        <f t="shared" si="14"/>
        <v>9.487426935989357E-2</v>
      </c>
      <c r="T44">
        <f t="shared" si="15"/>
        <v>5.4360555418688019</v>
      </c>
      <c r="W44" s="1"/>
      <c r="AC44" s="1"/>
    </row>
    <row r="45" spans="1:33" x14ac:dyDescent="0.2">
      <c r="A45">
        <v>30</v>
      </c>
      <c r="B45">
        <f t="shared" si="0"/>
        <v>3</v>
      </c>
      <c r="C45">
        <f t="shared" si="1"/>
        <v>9.9668652491162038E-2</v>
      </c>
      <c r="D45">
        <f t="shared" si="2"/>
        <v>5.7107615624412436</v>
      </c>
      <c r="E45">
        <f t="shared" si="3"/>
        <v>30.14962686336267</v>
      </c>
      <c r="F45">
        <f t="shared" si="4"/>
        <v>0.14962686336266984</v>
      </c>
      <c r="G45">
        <f t="shared" si="5"/>
        <v>5.7543723345539671E-2</v>
      </c>
      <c r="H45">
        <f t="shared" si="6"/>
        <v>3.29710972535322</v>
      </c>
      <c r="J45">
        <f t="shared" si="7"/>
        <v>0.14962686336266851</v>
      </c>
      <c r="K45">
        <f t="shared" si="8"/>
        <v>1.734922422086921</v>
      </c>
      <c r="L45">
        <f t="shared" si="16"/>
        <v>1.6034540900857772</v>
      </c>
      <c r="M45">
        <f t="shared" si="9"/>
        <v>0.15756921083284439</v>
      </c>
      <c r="N45">
        <f t="shared" si="10"/>
        <v>3.6455725863682114</v>
      </c>
      <c r="O45" s="1">
        <f t="shared" si="11"/>
        <v>105.0625321755215</v>
      </c>
      <c r="P45" s="1"/>
      <c r="Q45" s="12">
        <f t="shared" si="12"/>
        <v>3.1592430789167159</v>
      </c>
      <c r="R45">
        <f t="shared" si="13"/>
        <v>3.110849297005652</v>
      </c>
      <c r="S45">
        <f t="shared" si="14"/>
        <v>9.8136953483793712E-2</v>
      </c>
      <c r="T45">
        <f t="shared" si="15"/>
        <v>5.6229990854951035</v>
      </c>
      <c r="W45" s="1"/>
      <c r="AC45" s="1"/>
      <c r="AF45" s="3"/>
      <c r="AG45" s="3"/>
    </row>
    <row r="46" spans="1:33" x14ac:dyDescent="0.2">
      <c r="A46">
        <v>31</v>
      </c>
      <c r="B46">
        <f t="shared" si="0"/>
        <v>3.1</v>
      </c>
      <c r="C46">
        <f t="shared" si="1"/>
        <v>0.10296788169503178</v>
      </c>
      <c r="D46">
        <f t="shared" si="2"/>
        <v>5.8997990466674253</v>
      </c>
      <c r="E46">
        <f t="shared" si="3"/>
        <v>30.159741378201506</v>
      </c>
      <c r="F46">
        <f t="shared" si="4"/>
        <v>0.15974137820150602</v>
      </c>
      <c r="G46">
        <f t="shared" si="5"/>
        <v>5.9448534214512141E-2</v>
      </c>
      <c r="H46">
        <f t="shared" si="6"/>
        <v>3.4062505677581361</v>
      </c>
      <c r="J46">
        <f t="shared" si="7"/>
        <v>0.15974137820150558</v>
      </c>
      <c r="K46">
        <f t="shared" si="8"/>
        <v>1.7351159658376167</v>
      </c>
      <c r="L46">
        <f t="shared" si="16"/>
        <v>1.5852494340186545</v>
      </c>
      <c r="M46">
        <f t="shared" si="9"/>
        <v>0.16816419923161174</v>
      </c>
      <c r="N46">
        <f t="shared" si="10"/>
        <v>3.6482709772893882</v>
      </c>
      <c r="O46" s="1">
        <f t="shared" si="11"/>
        <v>105.14029767771952</v>
      </c>
      <c r="P46" s="1"/>
      <c r="Q46" s="12">
        <f t="shared" si="12"/>
        <v>3.2634563660794003</v>
      </c>
      <c r="R46">
        <f t="shared" si="13"/>
        <v>3.2138965487195641</v>
      </c>
      <c r="S46">
        <f t="shared" si="14"/>
        <v>0.10139875758050641</v>
      </c>
      <c r="T46">
        <f t="shared" si="15"/>
        <v>5.809892205790594</v>
      </c>
      <c r="W46" s="1"/>
      <c r="AC46" s="1"/>
    </row>
    <row r="47" spans="1:33" x14ac:dyDescent="0.2">
      <c r="A47">
        <v>32</v>
      </c>
      <c r="B47">
        <f t="shared" si="0"/>
        <v>3.2</v>
      </c>
      <c r="C47">
        <f t="shared" si="1"/>
        <v>0.10626486289107881</v>
      </c>
      <c r="D47">
        <f t="shared" si="2"/>
        <v>6.0887077257342623</v>
      </c>
      <c r="E47">
        <f t="shared" si="3"/>
        <v>30.170183957012924</v>
      </c>
      <c r="F47">
        <f t="shared" si="4"/>
        <v>0.17018395701292377</v>
      </c>
      <c r="G47">
        <f t="shared" si="5"/>
        <v>6.1352047195563031E-2</v>
      </c>
      <c r="H47">
        <f t="shared" si="6"/>
        <v>3.5153170444696307</v>
      </c>
      <c r="J47">
        <f t="shared" si="7"/>
        <v>0.17018395701292377</v>
      </c>
      <c r="K47">
        <f t="shared" si="8"/>
        <v>1.7353157113754916</v>
      </c>
      <c r="L47">
        <f t="shared" si="16"/>
        <v>1.5664628729804435</v>
      </c>
      <c r="M47">
        <f t="shared" si="9"/>
        <v>0.1790953824762595</v>
      </c>
      <c r="N47">
        <f t="shared" si="10"/>
        <v>3.651057923845118</v>
      </c>
      <c r="O47" s="1">
        <f t="shared" si="11"/>
        <v>105.22061528359512</v>
      </c>
      <c r="P47" s="1"/>
      <c r="Q47" s="12">
        <f t="shared" si="12"/>
        <v>3.3675631592025321</v>
      </c>
      <c r="R47">
        <f t="shared" si="13"/>
        <v>3.3168809925300855</v>
      </c>
      <c r="S47">
        <f t="shared" si="14"/>
        <v>0.10465965548678263</v>
      </c>
      <c r="T47">
        <f t="shared" si="15"/>
        <v>5.9967334036673163</v>
      </c>
      <c r="W47" s="1"/>
      <c r="AC47" s="1"/>
    </row>
    <row r="48" spans="1:33" x14ac:dyDescent="0.2">
      <c r="A48">
        <v>33</v>
      </c>
      <c r="B48">
        <f t="shared" si="0"/>
        <v>3.3000000000000003</v>
      </c>
      <c r="C48">
        <f t="shared" si="1"/>
        <v>0.10955952677394436</v>
      </c>
      <c r="D48">
        <f t="shared" si="2"/>
        <v>6.2774836286200797</v>
      </c>
      <c r="E48">
        <f t="shared" si="3"/>
        <v>30.180954259267548</v>
      </c>
      <c r="F48">
        <f t="shared" si="4"/>
        <v>0.18095425926754771</v>
      </c>
      <c r="G48">
        <f t="shared" si="5"/>
        <v>6.3254222275224786E-2</v>
      </c>
      <c r="H48">
        <f t="shared" si="6"/>
        <v>3.6243068628172725</v>
      </c>
      <c r="J48">
        <f t="shared" si="7"/>
        <v>0.18095425926755171</v>
      </c>
      <c r="K48">
        <f t="shared" si="8"/>
        <v>1.7355216449817445</v>
      </c>
      <c r="L48">
        <f t="shared" si="16"/>
        <v>1.5470958321882842</v>
      </c>
      <c r="M48">
        <f t="shared" si="9"/>
        <v>0.1903616990500053</v>
      </c>
      <c r="N48">
        <f t="shared" si="10"/>
        <v>3.6539334354875854</v>
      </c>
      <c r="O48" s="1">
        <f t="shared" si="11"/>
        <v>105.30348526555284</v>
      </c>
      <c r="P48" s="1"/>
      <c r="Q48" s="12">
        <f t="shared" si="12"/>
        <v>3.4715602131044996</v>
      </c>
      <c r="R48">
        <f t="shared" si="13"/>
        <v>3.4198007460916653</v>
      </c>
      <c r="S48">
        <f t="shared" si="14"/>
        <v>0.10791962134467838</v>
      </c>
      <c r="T48">
        <f t="shared" si="15"/>
        <v>6.1835211975305135</v>
      </c>
      <c r="W48" s="1"/>
      <c r="AC48" s="1"/>
    </row>
    <row r="49" spans="1:33" x14ac:dyDescent="0.2">
      <c r="A49">
        <v>34</v>
      </c>
      <c r="B49">
        <f t="shared" si="0"/>
        <v>3.4000000000000004</v>
      </c>
      <c r="C49">
        <f t="shared" si="1"/>
        <v>0.11285180433688263</v>
      </c>
      <c r="D49">
        <f t="shared" si="2"/>
        <v>6.4661228014129781</v>
      </c>
      <c r="E49">
        <f t="shared" si="3"/>
        <v>30.19205193424256</v>
      </c>
      <c r="F49">
        <f t="shared" si="4"/>
        <v>0.19205193424255995</v>
      </c>
      <c r="G49">
        <f t="shared" si="5"/>
        <v>6.5155019612434167E-2</v>
      </c>
      <c r="H49">
        <f t="shared" si="6"/>
        <v>3.7332177400089606</v>
      </c>
      <c r="J49">
        <f t="shared" si="7"/>
        <v>0.19205193424255862</v>
      </c>
      <c r="K49">
        <f t="shared" si="8"/>
        <v>1.7357337525345955</v>
      </c>
      <c r="L49">
        <f t="shared" si="16"/>
        <v>1.5271497784466024</v>
      </c>
      <c r="M49">
        <f t="shared" si="9"/>
        <v>0.20196205695067812</v>
      </c>
      <c r="N49">
        <f t="shared" si="10"/>
        <v>3.6568975221744342</v>
      </c>
      <c r="O49" s="1">
        <f t="shared" si="11"/>
        <v>105.38890791056409</v>
      </c>
      <c r="P49" s="1"/>
      <c r="Q49" s="12">
        <f t="shared" si="12"/>
        <v>3.5754443002122569</v>
      </c>
      <c r="R49">
        <f t="shared" si="13"/>
        <v>3.5226539403321446</v>
      </c>
      <c r="S49">
        <f t="shared" si="14"/>
        <v>0.11117862961036322</v>
      </c>
      <c r="T49">
        <f t="shared" si="15"/>
        <v>6.3702541237833454</v>
      </c>
      <c r="W49" s="1"/>
      <c r="AC49" s="1"/>
    </row>
    <row r="50" spans="1:33" x14ac:dyDescent="0.2">
      <c r="A50">
        <v>35</v>
      </c>
      <c r="B50">
        <f t="shared" si="0"/>
        <v>3.5</v>
      </c>
      <c r="C50">
        <f t="shared" si="1"/>
        <v>0.11614162687999023</v>
      </c>
      <c r="D50">
        <f t="shared" si="2"/>
        <v>6.654621307782346</v>
      </c>
      <c r="E50">
        <f t="shared" si="3"/>
        <v>30.203476621077911</v>
      </c>
      <c r="F50">
        <f t="shared" si="4"/>
        <v>0.20347662107791109</v>
      </c>
      <c r="G50">
        <f t="shared" si="5"/>
        <v>6.7054399543283433E-2</v>
      </c>
      <c r="H50">
        <f t="shared" si="6"/>
        <v>3.8420474034031571</v>
      </c>
      <c r="J50">
        <f t="shared" si="7"/>
        <v>0.20347662107790931</v>
      </c>
      <c r="K50">
        <f t="shared" si="8"/>
        <v>1.7359520195122358</v>
      </c>
      <c r="L50">
        <f t="shared" si="16"/>
        <v>1.5066262198162599</v>
      </c>
      <c r="M50">
        <f t="shared" si="9"/>
        <v>0.21389533398003627</v>
      </c>
      <c r="N50">
        <f t="shared" si="10"/>
        <v>3.6599501943864414</v>
      </c>
      <c r="O50" s="1">
        <f t="shared" si="11"/>
        <v>105.47688352067662</v>
      </c>
      <c r="P50" s="1"/>
      <c r="Q50" s="12">
        <f t="shared" si="12"/>
        <v>3.6792122110356629</v>
      </c>
      <c r="R50">
        <f t="shared" si="13"/>
        <v>3.6254387198044187</v>
      </c>
      <c r="S50">
        <f t="shared" si="14"/>
        <v>0.11443665506283478</v>
      </c>
      <c r="T50">
        <f t="shared" si="15"/>
        <v>6.5569307373262005</v>
      </c>
      <c r="W50" s="1"/>
      <c r="AC50" s="1"/>
    </row>
    <row r="51" spans="1:33" x14ac:dyDescent="0.2">
      <c r="A51">
        <v>36</v>
      </c>
      <c r="B51">
        <f t="shared" si="0"/>
        <v>3.6</v>
      </c>
      <c r="C51">
        <f t="shared" si="1"/>
        <v>0.11942892601833846</v>
      </c>
      <c r="D51">
        <f t="shared" si="2"/>
        <v>6.8429752294448267</v>
      </c>
      <c r="E51">
        <f t="shared" si="3"/>
        <v>30.215227948834009</v>
      </c>
      <c r="F51">
        <f t="shared" si="4"/>
        <v>0.2152279488340092</v>
      </c>
      <c r="G51">
        <f t="shared" si="5"/>
        <v>6.8952322585715611E-2</v>
      </c>
      <c r="H51">
        <f t="shared" si="6"/>
        <v>3.9507935907779115</v>
      </c>
      <c r="J51">
        <f t="shared" si="7"/>
        <v>0.21522794883401142</v>
      </c>
      <c r="K51">
        <f t="shared" si="8"/>
        <v>1.7361764309958556</v>
      </c>
      <c r="L51">
        <f t="shared" si="16"/>
        <v>1.4855267052752954</v>
      </c>
      <c r="M51">
        <f t="shared" si="9"/>
        <v>0.2261603780402234</v>
      </c>
      <c r="N51">
        <f t="shared" si="10"/>
        <v>3.6630914631453857</v>
      </c>
      <c r="O51" s="1">
        <f t="shared" si="11"/>
        <v>105.56741241352945</v>
      </c>
      <c r="P51" s="1"/>
      <c r="Q51" s="12">
        <f t="shared" si="12"/>
        <v>3.7828607546351734</v>
      </c>
      <c r="R51">
        <f t="shared" si="13"/>
        <v>3.7281532430325925</v>
      </c>
      <c r="S51">
        <f t="shared" si="14"/>
        <v>0.11769367281253708</v>
      </c>
      <c r="T51">
        <f t="shared" si="15"/>
        <v>6.7435496120505078</v>
      </c>
      <c r="W51" s="1"/>
      <c r="AC51" s="1"/>
    </row>
    <row r="52" spans="1:33" x14ac:dyDescent="0.2">
      <c r="A52">
        <v>37</v>
      </c>
      <c r="B52">
        <f t="shared" si="0"/>
        <v>3.7</v>
      </c>
      <c r="C52">
        <f t="shared" si="1"/>
        <v>0.12271363369000639</v>
      </c>
      <c r="D52">
        <f t="shared" si="2"/>
        <v>7.0311806666245902</v>
      </c>
      <c r="E52">
        <f t="shared" si="3"/>
        <v>30.22730553655089</v>
      </c>
      <c r="F52">
        <f t="shared" si="4"/>
        <v>0.22730553655089025</v>
      </c>
      <c r="G52">
        <f t="shared" si="5"/>
        <v>7.0848749444162321E-2</v>
      </c>
      <c r="H52">
        <f t="shared" si="6"/>
        <v>4.0594540505965995</v>
      </c>
      <c r="J52">
        <f t="shared" si="7"/>
        <v>0.22730553655088803</v>
      </c>
      <c r="K52">
        <f t="shared" si="8"/>
        <v>1.7364069716727424</v>
      </c>
      <c r="L52">
        <f t="shared" si="16"/>
        <v>1.4638528243714601</v>
      </c>
      <c r="M52">
        <f t="shared" si="9"/>
        <v>0.23875600743718284</v>
      </c>
      <c r="N52">
        <f t="shared" si="10"/>
        <v>3.6663213400322734</v>
      </c>
      <c r="O52" s="1">
        <f t="shared" si="11"/>
        <v>105.66049492287806</v>
      </c>
      <c r="P52" s="1"/>
      <c r="Q52" s="12">
        <f t="shared" si="12"/>
        <v>3.8863867590827477</v>
      </c>
      <c r="R52">
        <f t="shared" si="13"/>
        <v>3.8307956828525112</v>
      </c>
      <c r="S52">
        <f t="shared" si="14"/>
        <v>0.12094965830988076</v>
      </c>
      <c r="T52">
        <f t="shared" si="15"/>
        <v>6.9301093413269257</v>
      </c>
      <c r="W52" s="1"/>
      <c r="AC52" s="1"/>
    </row>
    <row r="53" spans="1:33" x14ac:dyDescent="0.2">
      <c r="A53">
        <v>38</v>
      </c>
      <c r="B53">
        <f t="shared" si="0"/>
        <v>3.8000000000000003</v>
      </c>
      <c r="C53">
        <f t="shared" si="1"/>
        <v>0.12599568216401255</v>
      </c>
      <c r="D53">
        <f t="shared" si="2"/>
        <v>7.2192337385078016</v>
      </c>
      <c r="E53">
        <f t="shared" si="3"/>
        <v>30.239708993308781</v>
      </c>
      <c r="F53">
        <f t="shared" si="4"/>
        <v>0.23970899330878126</v>
      </c>
      <c r="G53">
        <f t="shared" si="5"/>
        <v>7.2743641014123187E-2</v>
      </c>
      <c r="H53">
        <f t="shared" si="6"/>
        <v>4.168026542270308</v>
      </c>
      <c r="J53">
        <f t="shared" si="7"/>
        <v>0.23970899330878259</v>
      </c>
      <c r="K53">
        <f t="shared" si="8"/>
        <v>1.7366436258394551</v>
      </c>
      <c r="L53">
        <f t="shared" si="16"/>
        <v>1.4416062068666988</v>
      </c>
      <c r="M53">
        <f t="shared" si="9"/>
        <v>0.25168101119087849</v>
      </c>
      <c r="N53">
        <f t="shared" si="10"/>
        <v>3.669639837205815</v>
      </c>
      <c r="O53" s="1">
        <f t="shared" si="11"/>
        <v>105.75613139912689</v>
      </c>
      <c r="P53" s="1"/>
      <c r="Q53" s="12">
        <f t="shared" si="12"/>
        <v>3.9897870719158224</v>
      </c>
      <c r="R53">
        <f t="shared" si="13"/>
        <v>3.9333642267465434</v>
      </c>
      <c r="S53">
        <f t="shared" si="14"/>
        <v>0.12420458735366302</v>
      </c>
      <c r="T53">
        <f t="shared" si="15"/>
        <v>7.1166085384877746</v>
      </c>
      <c r="W53" s="1"/>
      <c r="AC53" s="1"/>
    </row>
    <row r="54" spans="1:33" x14ac:dyDescent="0.2">
      <c r="A54">
        <v>39</v>
      </c>
      <c r="B54">
        <f t="shared" si="0"/>
        <v>3.9000000000000004</v>
      </c>
      <c r="C54">
        <f t="shared" si="1"/>
        <v>0.12927500404814307</v>
      </c>
      <c r="D54">
        <f t="shared" si="2"/>
        <v>7.4071305836911518</v>
      </c>
      <c r="E54">
        <f t="shared" si="3"/>
        <v>30.252437918290155</v>
      </c>
      <c r="F54">
        <f t="shared" si="4"/>
        <v>0.25243791829015549</v>
      </c>
      <c r="G54">
        <f t="shared" si="5"/>
        <v>7.4636958386685368E-2</v>
      </c>
      <c r="H54">
        <f t="shared" si="6"/>
        <v>4.276508836416796</v>
      </c>
      <c r="J54">
        <f t="shared" si="7"/>
        <v>0.25243791829015594</v>
      </c>
      <c r="K54">
        <f t="shared" si="8"/>
        <v>1.7368863774050693</v>
      </c>
      <c r="L54">
        <f t="shared" si="16"/>
        <v>1.4187885223736818</v>
      </c>
      <c r="M54">
        <f t="shared" si="9"/>
        <v>0.26493414935219933</v>
      </c>
      <c r="N54">
        <f t="shared" si="10"/>
        <v>3.6730469674211061</v>
      </c>
      <c r="O54" s="1">
        <f t="shared" si="11"/>
        <v>105.85432220986777</v>
      </c>
      <c r="P54" s="1"/>
      <c r="Q54" s="12">
        <f t="shared" si="12"/>
        <v>4.0930585605842147</v>
      </c>
      <c r="R54">
        <f t="shared" si="13"/>
        <v>4.035857077172528</v>
      </c>
      <c r="S54">
        <f t="shared" si="14"/>
        <v>0.12745843609938576</v>
      </c>
      <c r="T54">
        <f t="shared" si="15"/>
        <v>7.3030458373036566</v>
      </c>
      <c r="W54" s="1"/>
      <c r="AC54" s="1"/>
    </row>
    <row r="55" spans="1:33" x14ac:dyDescent="0.2">
      <c r="A55">
        <v>40</v>
      </c>
      <c r="B55">
        <f t="shared" si="0"/>
        <v>4</v>
      </c>
      <c r="C55">
        <f t="shared" si="1"/>
        <v>0.13255153229667402</v>
      </c>
      <c r="D55">
        <f t="shared" si="2"/>
        <v>7.5948673606243258</v>
      </c>
      <c r="E55">
        <f t="shared" si="3"/>
        <v>30.265491900843113</v>
      </c>
      <c r="F55">
        <f t="shared" si="4"/>
        <v>0.26549190084311292</v>
      </c>
      <c r="G55">
        <f t="shared" si="5"/>
        <v>7.6528662852982127E-2</v>
      </c>
      <c r="H55">
        <f t="shared" si="6"/>
        <v>4.3848987151159582</v>
      </c>
      <c r="J55">
        <f t="shared" si="7"/>
        <v>0.26549190084310892</v>
      </c>
      <c r="K55">
        <f t="shared" si="8"/>
        <v>1.7371352098944932</v>
      </c>
      <c r="L55">
        <f t="shared" si="16"/>
        <v>1.3954014799846139</v>
      </c>
      <c r="M55">
        <f t="shared" si="9"/>
        <v>0.27851415332634932</v>
      </c>
      <c r="N55">
        <f t="shared" si="10"/>
        <v>3.6765427440485654</v>
      </c>
      <c r="O55" s="1">
        <f t="shared" si="11"/>
        <v>105.95506774042563</v>
      </c>
      <c r="P55" s="1"/>
      <c r="Q55" s="12">
        <f t="shared" si="12"/>
        <v>4.19619811288982</v>
      </c>
      <c r="R55">
        <f t="shared" si="13"/>
        <v>4.1382724518867349</v>
      </c>
      <c r="S55">
        <f t="shared" si="14"/>
        <v>0.13071118106746929</v>
      </c>
      <c r="T55">
        <f t="shared" si="15"/>
        <v>7.4894198924540722</v>
      </c>
      <c r="W55" s="1"/>
      <c r="AC55" s="1"/>
      <c r="AF55" s="3"/>
      <c r="AG55" s="3"/>
    </row>
    <row r="56" spans="1:33" x14ac:dyDescent="0.2">
      <c r="A56">
        <v>41</v>
      </c>
      <c r="B56">
        <f t="shared" si="0"/>
        <v>4.1000000000000005</v>
      </c>
      <c r="C56">
        <f t="shared" si="1"/>
        <v>0.13582520021798644</v>
      </c>
      <c r="D56">
        <f t="shared" si="2"/>
        <v>7.7824402480463339</v>
      </c>
      <c r="E56">
        <f t="shared" si="3"/>
        <v>30.278870520546171</v>
      </c>
      <c r="F56">
        <f t="shared" si="4"/>
        <v>0.27887052054617101</v>
      </c>
      <c r="G56">
        <f t="shared" si="5"/>
        <v>7.8418715908589287E-2</v>
      </c>
      <c r="H56">
        <f t="shared" si="6"/>
        <v>4.4931939721617287</v>
      </c>
      <c r="J56">
        <f t="shared" si="7"/>
        <v>0.27887052054617056</v>
      </c>
      <c r="K56">
        <f t="shared" si="8"/>
        <v>1.7373901064518513</v>
      </c>
      <c r="L56">
        <f t="shared" si="16"/>
        <v>1.3714468278924885</v>
      </c>
      <c r="M56">
        <f t="shared" si="9"/>
        <v>0.29241972620256185</v>
      </c>
      <c r="N56">
        <f t="shared" si="10"/>
        <v>3.6801271810930722</v>
      </c>
      <c r="O56" s="1">
        <f t="shared" si="11"/>
        <v>106.05836839441008</v>
      </c>
      <c r="P56" s="1"/>
      <c r="Q56" s="12">
        <f t="shared" si="12"/>
        <v>4.2992026374189836</v>
      </c>
      <c r="R56">
        <f t="shared" si="13"/>
        <v>4.240608584260781</v>
      </c>
      <c r="S56">
        <f t="shared" si="14"/>
        <v>0.13396279915136053</v>
      </c>
      <c r="T56">
        <f t="shared" si="15"/>
        <v>7.675729379992009</v>
      </c>
      <c r="W56" s="1"/>
      <c r="AC56" s="1"/>
    </row>
    <row r="57" spans="1:33" x14ac:dyDescent="0.2">
      <c r="A57">
        <v>42</v>
      </c>
      <c r="B57">
        <f t="shared" si="0"/>
        <v>4.2</v>
      </c>
      <c r="C57">
        <f t="shared" si="1"/>
        <v>0.13909594148207133</v>
      </c>
      <c r="D57">
        <f t="shared" si="2"/>
        <v>7.9698454454155137</v>
      </c>
      <c r="E57">
        <f t="shared" si="3"/>
        <v>30.292573347274409</v>
      </c>
      <c r="F57">
        <f t="shared" si="4"/>
        <v>0.2925733472744092</v>
      </c>
      <c r="G57">
        <f t="shared" si="5"/>
        <v>8.0307079257858321E-2</v>
      </c>
      <c r="H57">
        <f t="shared" si="6"/>
        <v>4.6013924133103608</v>
      </c>
      <c r="J57">
        <f t="shared" si="7"/>
        <v>0.29257334727441187</v>
      </c>
      <c r="K57">
        <f t="shared" si="8"/>
        <v>1.7376510498439384</v>
      </c>
      <c r="L57">
        <f t="shared" si="16"/>
        <v>1.3469263530048774</v>
      </c>
      <c r="M57">
        <f t="shared" si="9"/>
        <v>0.30664954309001713</v>
      </c>
      <c r="N57">
        <f t="shared" si="10"/>
        <v>3.683800293213245</v>
      </c>
      <c r="O57" s="1">
        <f t="shared" si="11"/>
        <v>106.16422459427096</v>
      </c>
      <c r="P57" s="1"/>
      <c r="Q57" s="12">
        <f t="shared" si="12"/>
        <v>4.4020690639673976</v>
      </c>
      <c r="R57">
        <f t="shared" si="13"/>
        <v>4.3428637235923642</v>
      </c>
      <c r="S57">
        <f t="shared" si="14"/>
        <v>0.1372132676255334</v>
      </c>
      <c r="T57">
        <f t="shared" si="15"/>
        <v>7.8619729978023267</v>
      </c>
      <c r="W57" s="1"/>
      <c r="AC57" s="1"/>
    </row>
    <row r="58" spans="1:33" x14ac:dyDescent="0.2">
      <c r="A58">
        <v>43</v>
      </c>
      <c r="B58">
        <f t="shared" si="0"/>
        <v>4.3</v>
      </c>
      <c r="C58">
        <f t="shared" si="1"/>
        <v>0.14236369012792366</v>
      </c>
      <c r="D58">
        <f t="shared" si="2"/>
        <v>8.1570791733332033</v>
      </c>
      <c r="E58">
        <f t="shared" si="3"/>
        <v>30.306599941266917</v>
      </c>
      <c r="F58">
        <f t="shared" si="4"/>
        <v>0.30659994126691714</v>
      </c>
      <c r="G58">
        <f t="shared" si="5"/>
        <v>8.2193714818185201E-2</v>
      </c>
      <c r="H58">
        <f t="shared" si="6"/>
        <v>4.7094918565250152</v>
      </c>
      <c r="J58">
        <f t="shared" si="7"/>
        <v>0.30659994126691847</v>
      </c>
      <c r="K58">
        <f t="shared" si="8"/>
        <v>1.7379180224637358</v>
      </c>
      <c r="L58">
        <f t="shared" si="16"/>
        <v>1.3218418805505234</v>
      </c>
      <c r="M58">
        <f t="shared" si="9"/>
        <v>0.32120225145974246</v>
      </c>
      <c r="N58">
        <f t="shared" si="10"/>
        <v>3.6875620957409199</v>
      </c>
      <c r="O58" s="1">
        <f t="shared" si="11"/>
        <v>106.27263678185973</v>
      </c>
      <c r="P58" s="1"/>
      <c r="Q58" s="12">
        <f t="shared" si="12"/>
        <v>4.5047943439574372</v>
      </c>
      <c r="R58">
        <f t="shared" si="13"/>
        <v>4.4450361354097474</v>
      </c>
      <c r="S58">
        <f t="shared" si="14"/>
        <v>0.1404625641533804</v>
      </c>
      <c r="T58">
        <f t="shared" si="15"/>
        <v>8.0481494660539461</v>
      </c>
      <c r="W58" s="1"/>
      <c r="AC58" s="1"/>
    </row>
    <row r="59" spans="1:33" x14ac:dyDescent="0.2">
      <c r="A59">
        <v>44</v>
      </c>
      <c r="B59">
        <f t="shared" si="0"/>
        <v>4.4000000000000004</v>
      </c>
      <c r="C59">
        <f t="shared" si="1"/>
        <v>0.14562838057082264</v>
      </c>
      <c r="D59">
        <f t="shared" si="2"/>
        <v>8.3441376739608693</v>
      </c>
      <c r="E59">
        <f t="shared" si="3"/>
        <v>30.320949853195561</v>
      </c>
      <c r="F59">
        <f t="shared" si="4"/>
        <v>0.32094985319556102</v>
      </c>
      <c r="G59">
        <f t="shared" si="5"/>
        <v>8.4078584724213729E-2</v>
      </c>
      <c r="H59">
        <f t="shared" si="6"/>
        <v>4.8174901322166068</v>
      </c>
      <c r="J59">
        <f t="shared" si="7"/>
        <v>0.32094985319556235</v>
      </c>
      <c r="K59">
        <f t="shared" si="8"/>
        <v>1.7381910063339969</v>
      </c>
      <c r="L59">
        <f t="shared" si="16"/>
        <v>1.2961952736788287</v>
      </c>
      <c r="M59">
        <f t="shared" si="9"/>
        <v>0.3360764714923703</v>
      </c>
      <c r="N59">
        <f t="shared" si="10"/>
        <v>3.691412604700758</v>
      </c>
      <c r="O59" s="1">
        <f t="shared" si="11"/>
        <v>106.38360541899449</v>
      </c>
      <c r="P59" s="1"/>
      <c r="Q59" s="12">
        <f t="shared" si="12"/>
        <v>4.6073754508477851</v>
      </c>
      <c r="R59">
        <f t="shared" si="13"/>
        <v>4.5471241017698789</v>
      </c>
      <c r="S59">
        <f t="shared" si="14"/>
        <v>0.14371066679499281</v>
      </c>
      <c r="T59">
        <f t="shared" si="15"/>
        <v>8.2342575276456156</v>
      </c>
      <c r="W59" s="1"/>
      <c r="AC59" s="1"/>
    </row>
    <row r="60" spans="1:33" x14ac:dyDescent="0.2">
      <c r="A60">
        <v>45</v>
      </c>
      <c r="B60">
        <f t="shared" si="0"/>
        <v>4.5</v>
      </c>
      <c r="C60">
        <f t="shared" si="1"/>
        <v>0.14888994760949725</v>
      </c>
      <c r="D60">
        <f t="shared" si="2"/>
        <v>8.5310172114306884</v>
      </c>
      <c r="E60">
        <f t="shared" si="3"/>
        <v>30.335622624235025</v>
      </c>
      <c r="F60">
        <f t="shared" si="4"/>
        <v>0.33562262423502531</v>
      </c>
      <c r="G60">
        <f t="shared" si="5"/>
        <v>8.5961651331972519E-2</v>
      </c>
      <c r="H60">
        <f t="shared" si="6"/>
        <v>4.9253850834808386</v>
      </c>
      <c r="J60">
        <f t="shared" si="7"/>
        <v>0.33562262423502576</v>
      </c>
      <c r="K60">
        <f t="shared" si="8"/>
        <v>1.7384699831108918</v>
      </c>
      <c r="L60">
        <f t="shared" si="16"/>
        <v>1.2699884330524727</v>
      </c>
      <c r="M60">
        <f t="shared" si="9"/>
        <v>0.35127079643155412</v>
      </c>
      <c r="N60">
        <f t="shared" si="10"/>
        <v>3.6953518368299445</v>
      </c>
      <c r="O60" s="1">
        <f t="shared" si="11"/>
        <v>106.49713098802775</v>
      </c>
      <c r="P60" s="1"/>
      <c r="Q60" s="12">
        <f t="shared" si="12"/>
        <v>4.7098093805352672</v>
      </c>
      <c r="R60">
        <f t="shared" si="13"/>
        <v>4.6491259215500769</v>
      </c>
      <c r="S60">
        <f t="shared" si="14"/>
        <v>0.14695755401482927</v>
      </c>
      <c r="T60">
        <f t="shared" si="15"/>
        <v>8.4202959486453182</v>
      </c>
      <c r="W60" s="1"/>
      <c r="AC60" s="1"/>
    </row>
    <row r="61" spans="1:33" x14ac:dyDescent="0.2">
      <c r="A61">
        <v>46</v>
      </c>
      <c r="B61">
        <f t="shared" si="0"/>
        <v>4.6000000000000005</v>
      </c>
      <c r="C61">
        <f t="shared" si="1"/>
        <v>0.15214832643317483</v>
      </c>
      <c r="D61">
        <f t="shared" si="2"/>
        <v>8.7177140722493931</v>
      </c>
      <c r="E61">
        <f t="shared" si="3"/>
        <v>30.350617786134105</v>
      </c>
      <c r="F61">
        <f t="shared" si="4"/>
        <v>0.3506177861341051</v>
      </c>
      <c r="G61">
        <f t="shared" si="5"/>
        <v>8.7842877222944551E-2</v>
      </c>
      <c r="H61">
        <f t="shared" si="6"/>
        <v>5.0331745663313763</v>
      </c>
      <c r="J61">
        <f t="shared" si="7"/>
        <v>0.35061778613410421</v>
      </c>
      <c r="K61">
        <f t="shared" si="8"/>
        <v>1.7387549340877166</v>
      </c>
      <c r="L61">
        <f t="shared" si="16"/>
        <v>1.2432232964333105</v>
      </c>
      <c r="M61">
        <f t="shared" si="9"/>
        <v>0.36678379294287949</v>
      </c>
      <c r="N61">
        <f t="shared" si="10"/>
        <v>3.6993798095980108</v>
      </c>
      <c r="O61" s="1">
        <f t="shared" si="11"/>
        <v>106.61321399241764</v>
      </c>
      <c r="P61" s="1"/>
      <c r="Q61" s="12">
        <f t="shared" si="12"/>
        <v>4.8120931517487593</v>
      </c>
      <c r="R61">
        <f t="shared" si="13"/>
        <v>4.7510399107331738</v>
      </c>
      <c r="S61">
        <f t="shared" si="14"/>
        <v>0.15020320468926959</v>
      </c>
      <c r="T61">
        <f t="shared" si="15"/>
        <v>8.60626351872307</v>
      </c>
      <c r="W61" s="1"/>
      <c r="AC61" s="1"/>
    </row>
    <row r="62" spans="1:33" x14ac:dyDescent="0.2">
      <c r="A62">
        <v>47</v>
      </c>
      <c r="B62">
        <f t="shared" si="0"/>
        <v>4.7</v>
      </c>
      <c r="C62">
        <f t="shared" si="1"/>
        <v>0.15540345262851127</v>
      </c>
      <c r="D62">
        <f t="shared" si="2"/>
        <v>8.9042245656953778</v>
      </c>
      <c r="E62">
        <f t="shared" si="3"/>
        <v>30.365934861288235</v>
      </c>
      <c r="F62">
        <f t="shared" si="4"/>
        <v>0.36593486128823471</v>
      </c>
      <c r="G62">
        <f t="shared" si="5"/>
        <v>8.9722225208068246E-2</v>
      </c>
      <c r="H62">
        <f t="shared" si="6"/>
        <v>5.1408564499291058</v>
      </c>
      <c r="J62">
        <f t="shared" si="7"/>
        <v>0.36593486128823516</v>
      </c>
      <c r="K62">
        <f t="shared" si="8"/>
        <v>1.7390458401986613</v>
      </c>
      <c r="L62">
        <f t="shared" si="16"/>
        <v>1.2159018382617013</v>
      </c>
      <c r="M62">
        <f t="shared" si="9"/>
        <v>0.38261400147811941</v>
      </c>
      <c r="N62">
        <f t="shared" si="10"/>
        <v>3.7034965412267171</v>
      </c>
      <c r="O62" s="1">
        <f t="shared" si="11"/>
        <v>106.731854957301</v>
      </c>
      <c r="P62" s="1"/>
      <c r="Q62" s="12">
        <f t="shared" si="12"/>
        <v>4.9142238064350954</v>
      </c>
      <c r="R62">
        <f t="shared" si="13"/>
        <v>4.8528644026860821</v>
      </c>
      <c r="S62">
        <f t="shared" si="14"/>
        <v>0.15344759811405481</v>
      </c>
      <c r="T62">
        <f t="shared" si="15"/>
        <v>8.7921590515772277</v>
      </c>
      <c r="W62" s="1"/>
      <c r="AC62" s="1"/>
    </row>
    <row r="63" spans="1:33" x14ac:dyDescent="0.2">
      <c r="A63">
        <v>48</v>
      </c>
      <c r="B63">
        <f t="shared" si="0"/>
        <v>4.8000000000000007</v>
      </c>
      <c r="C63">
        <f t="shared" si="1"/>
        <v>0.15865526218640144</v>
      </c>
      <c r="D63">
        <f t="shared" si="2"/>
        <v>9.0905450242088985</v>
      </c>
      <c r="E63">
        <f t="shared" si="3"/>
        <v>30.381573362813189</v>
      </c>
      <c r="F63">
        <f t="shared" si="4"/>
        <v>0.38157336281318877</v>
      </c>
      <c r="G63">
        <f t="shared" si="5"/>
        <v>9.1599658331669526E-2</v>
      </c>
      <c r="H63">
        <f t="shared" si="6"/>
        <v>5.2484286168074217</v>
      </c>
      <c r="J63">
        <f t="shared" si="7"/>
        <v>0.38157336281319232</v>
      </c>
      <c r="K63">
        <f t="shared" si="8"/>
        <v>1.7393426820226379</v>
      </c>
      <c r="L63">
        <f t="shared" si="16"/>
        <v>1.1880260692295332</v>
      </c>
      <c r="M63">
        <f t="shared" si="9"/>
        <v>0.39875993664460385</v>
      </c>
      <c r="N63">
        <f t="shared" si="10"/>
        <v>3.7077020507099672</v>
      </c>
      <c r="O63" s="1">
        <f t="shared" si="11"/>
        <v>106.85305443006709</v>
      </c>
      <c r="P63" s="1"/>
      <c r="Q63" s="12">
        <f t="shared" si="12"/>
        <v>5.0161984101368642</v>
      </c>
      <c r="R63">
        <f t="shared" si="13"/>
        <v>4.9545977484316461</v>
      </c>
      <c r="S63">
        <f t="shared" si="14"/>
        <v>0.15669071401160947</v>
      </c>
      <c r="T63">
        <f t="shared" si="15"/>
        <v>8.9779813853540347</v>
      </c>
      <c r="W63" s="1"/>
      <c r="AC63" s="1"/>
    </row>
    <row r="64" spans="1:33" x14ac:dyDescent="0.2">
      <c r="A64">
        <v>49</v>
      </c>
      <c r="B64">
        <f t="shared" si="0"/>
        <v>4.9000000000000004</v>
      </c>
      <c r="C64">
        <f t="shared" si="1"/>
        <v>0.16190369150866787</v>
      </c>
      <c r="D64">
        <f t="shared" si="2"/>
        <v>9.2766718037753346</v>
      </c>
      <c r="E64">
        <f t="shared" si="3"/>
        <v>30.397532794620027</v>
      </c>
      <c r="F64">
        <f t="shared" si="4"/>
        <v>0.39753279462002666</v>
      </c>
      <c r="G64">
        <f t="shared" si="5"/>
        <v>9.3475139875323535E-2</v>
      </c>
      <c r="H64">
        <f t="shared" si="6"/>
        <v>5.355888963093502</v>
      </c>
      <c r="J64">
        <f t="shared" si="7"/>
        <v>0.39753279462002578</v>
      </c>
      <c r="K64">
        <f t="shared" si="8"/>
        <v>1.7396454397871641</v>
      </c>
      <c r="L64">
        <f t="shared" si="16"/>
        <v>1.1595980358470086</v>
      </c>
      <c r="M64">
        <f t="shared" si="9"/>
        <v>0.41522008757959866</v>
      </c>
      <c r="N64">
        <f t="shared" si="10"/>
        <v>3.7119963578337978</v>
      </c>
      <c r="O64" s="1">
        <f t="shared" si="11"/>
        <v>106.976812980934</v>
      </c>
      <c r="P64" s="1"/>
      <c r="Q64" s="12">
        <f t="shared" si="12"/>
        <v>5.1180140523619997</v>
      </c>
      <c r="R64">
        <f t="shared" si="13"/>
        <v>5.0562383169137721</v>
      </c>
      <c r="S64">
        <f t="shared" si="14"/>
        <v>0.15993253253824735</v>
      </c>
      <c r="T64">
        <f t="shared" si="15"/>
        <v>9.1637293830604882</v>
      </c>
      <c r="W64" s="1"/>
      <c r="AC64" s="1"/>
    </row>
    <row r="65" spans="1:33" x14ac:dyDescent="0.2">
      <c r="A65">
        <v>50</v>
      </c>
      <c r="B65">
        <f t="shared" si="0"/>
        <v>5</v>
      </c>
      <c r="C65">
        <f t="shared" si="1"/>
        <v>0.16514867741462683</v>
      </c>
      <c r="D65">
        <f t="shared" si="2"/>
        <v>9.4626012843013942</v>
      </c>
      <c r="E65">
        <f t="shared" si="3"/>
        <v>30.413812651491099</v>
      </c>
      <c r="F65">
        <f t="shared" si="4"/>
        <v>0.41381265149109936</v>
      </c>
      <c r="G65">
        <f t="shared" si="5"/>
        <v>9.534863336164548E-2</v>
      </c>
      <c r="H65">
        <f t="shared" si="6"/>
        <v>5.4632353987255087</v>
      </c>
      <c r="J65">
        <f t="shared" si="7"/>
        <v>0.41381265149110114</v>
      </c>
      <c r="K65">
        <f t="shared" si="8"/>
        <v>1.7399540933723037</v>
      </c>
      <c r="L65">
        <f t="shared" si="16"/>
        <v>1.1306198200035082</v>
      </c>
      <c r="M65">
        <f t="shared" si="9"/>
        <v>0.43199291832943598</v>
      </c>
      <c r="N65">
        <f t="shared" si="10"/>
        <v>3.7163794831963486</v>
      </c>
      <c r="O65" s="1">
        <f t="shared" si="11"/>
        <v>107.10313120352386</v>
      </c>
      <c r="P65" s="1"/>
      <c r="Q65" s="12">
        <f t="shared" si="12"/>
        <v>5.2196678469450939</v>
      </c>
      <c r="R65">
        <f t="shared" si="13"/>
        <v>5.1577844952557177</v>
      </c>
      <c r="S65">
        <f t="shared" si="14"/>
        <v>0.16317303429125782</v>
      </c>
      <c r="T65">
        <f t="shared" si="15"/>
        <v>9.3494019329703661</v>
      </c>
      <c r="W65" s="1"/>
      <c r="AC65" s="1"/>
      <c r="AF65" s="3"/>
      <c r="AG65" s="3"/>
    </row>
    <row r="66" spans="1:33" x14ac:dyDescent="0.2">
      <c r="A66">
        <v>51</v>
      </c>
      <c r="B66">
        <f t="shared" si="0"/>
        <v>5.1000000000000005</v>
      </c>
      <c r="C66">
        <f t="shared" si="1"/>
        <v>0.16839015714752992</v>
      </c>
      <c r="D66">
        <f t="shared" si="2"/>
        <v>9.6483298699842059</v>
      </c>
      <c r="E66">
        <f t="shared" si="3"/>
        <v>30.430412419157253</v>
      </c>
      <c r="F66">
        <f t="shared" si="4"/>
        <v>0.43041241915725337</v>
      </c>
      <c r="G66">
        <f t="shared" si="5"/>
        <v>9.7220102558009794E-2</v>
      </c>
      <c r="H66">
        <f t="shared" si="6"/>
        <v>5.5704658476656892</v>
      </c>
      <c r="J66">
        <f t="shared" si="7"/>
        <v>0.43041241915725115</v>
      </c>
      <c r="K66">
        <f t="shared" si="8"/>
        <v>1.7402686223146604</v>
      </c>
      <c r="L66">
        <f t="shared" si="16"/>
        <v>1.1010935385225835</v>
      </c>
      <c r="M66">
        <f t="shared" si="9"/>
        <v>0.4490768682332974</v>
      </c>
      <c r="N66">
        <f t="shared" si="10"/>
        <v>3.7208514482277923</v>
      </c>
      <c r="O66" s="1">
        <f t="shared" si="11"/>
        <v>107.23200971543737</v>
      </c>
      <c r="P66" s="1"/>
      <c r="Q66" s="12">
        <f t="shared" si="12"/>
        <v>5.3211569324003394</v>
      </c>
      <c r="R66">
        <f t="shared" si="13"/>
        <v>5.2592346890115111</v>
      </c>
      <c r="S66">
        <f t="shared" si="14"/>
        <v>0.1664122003158725</v>
      </c>
      <c r="T66">
        <f t="shared" si="15"/>
        <v>9.5349979490234116</v>
      </c>
      <c r="W66" s="1"/>
      <c r="AC66" s="1"/>
    </row>
    <row r="67" spans="1:33" x14ac:dyDescent="0.2">
      <c r="A67">
        <v>52</v>
      </c>
      <c r="B67">
        <f t="shared" si="0"/>
        <v>5.2</v>
      </c>
      <c r="C67">
        <f t="shared" si="1"/>
        <v>0.17162806838087999</v>
      </c>
      <c r="D67">
        <f t="shared" si="2"/>
        <v>9.8338539896732122</v>
      </c>
      <c r="E67">
        <f t="shared" si="3"/>
        <v>30.447331574376101</v>
      </c>
      <c r="F67">
        <f t="shared" si="4"/>
        <v>0.4473315743761006</v>
      </c>
      <c r="G67">
        <f t="shared" si="5"/>
        <v>9.9089511480196568E-2</v>
      </c>
      <c r="H67">
        <f t="shared" si="6"/>
        <v>5.6775782481093051</v>
      </c>
      <c r="J67">
        <f t="shared" si="7"/>
        <v>0.44733157437609972</v>
      </c>
      <c r="K67">
        <f t="shared" si="8"/>
        <v>1.7405890058114255</v>
      </c>
      <c r="L67">
        <f t="shared" si="16"/>
        <v>1.0710213427113817</v>
      </c>
      <c r="M67">
        <f t="shared" si="9"/>
        <v>0.46647035231140022</v>
      </c>
      <c r="N67">
        <f t="shared" si="10"/>
        <v>3.7254122752103069</v>
      </c>
      <c r="O67" s="1">
        <f t="shared" si="11"/>
        <v>107.36344915882938</v>
      </c>
      <c r="P67" s="1"/>
      <c r="Q67" s="12">
        <f t="shared" si="12"/>
        <v>5.4224784722660244</v>
      </c>
      <c r="R67">
        <f t="shared" si="13"/>
        <v>5.3605873224104279</v>
      </c>
      <c r="S67">
        <f t="shared" si="14"/>
        <v>0.16965001211211156</v>
      </c>
      <c r="T67">
        <f t="shared" si="15"/>
        <v>9.720516371217597</v>
      </c>
      <c r="W67" s="1"/>
      <c r="AC67" s="1"/>
    </row>
    <row r="68" spans="1:33" x14ac:dyDescent="0.2">
      <c r="A68">
        <v>53</v>
      </c>
      <c r="B68">
        <f t="shared" si="0"/>
        <v>5.3000000000000007</v>
      </c>
      <c r="C68">
        <f t="shared" si="1"/>
        <v>0.17486234922462071</v>
      </c>
      <c r="D68">
        <f t="shared" si="2"/>
        <v>10.019170097224805</v>
      </c>
      <c r="E68">
        <f t="shared" si="3"/>
        <v>30.464569585011372</v>
      </c>
      <c r="F68">
        <f t="shared" si="4"/>
        <v>0.4645695850113718</v>
      </c>
      <c r="G68">
        <f t="shared" si="5"/>
        <v>0.10095682439596512</v>
      </c>
      <c r="H68">
        <f t="shared" si="6"/>
        <v>5.7845705526893907</v>
      </c>
      <c r="J68">
        <f t="shared" si="7"/>
        <v>0.4645695850113718</v>
      </c>
      <c r="K68">
        <f t="shared" si="8"/>
        <v>1.740915222724474</v>
      </c>
      <c r="L68">
        <f t="shared" si="16"/>
        <v>1.0404054179046047</v>
      </c>
      <c r="M68">
        <f t="shared" si="9"/>
        <v>0.4841717616574554</v>
      </c>
      <c r="N68">
        <f t="shared" si="10"/>
        <v>3.7300619872979057</v>
      </c>
      <c r="O68" s="1">
        <f t="shared" si="11"/>
        <v>107.49745020098034</v>
      </c>
      <c r="P68" s="1"/>
      <c r="Q68" s="12">
        <f t="shared" si="12"/>
        <v>5.5236296554405167</v>
      </c>
      <c r="R68">
        <f t="shared" si="13"/>
        <v>5.461840838594477</v>
      </c>
      <c r="S68">
        <f t="shared" si="14"/>
        <v>0.17288645164150782</v>
      </c>
      <c r="T68">
        <f t="shared" si="15"/>
        <v>9.9059561659943984</v>
      </c>
      <c r="W68" s="1"/>
      <c r="AC68" s="1"/>
    </row>
    <row r="69" spans="1:33" x14ac:dyDescent="0.2">
      <c r="A69">
        <v>54</v>
      </c>
      <c r="B69">
        <f t="shared" si="0"/>
        <v>5.4</v>
      </c>
      <c r="C69">
        <f t="shared" si="1"/>
        <v>0.17809293823119757</v>
      </c>
      <c r="D69">
        <f t="shared" si="2"/>
        <v>10.204274671849614</v>
      </c>
      <c r="E69">
        <f t="shared" si="3"/>
        <v>30.482125910113293</v>
      </c>
      <c r="F69">
        <f t="shared" si="4"/>
        <v>0.48212591011329309</v>
      </c>
      <c r="G69">
        <f t="shared" si="5"/>
        <v>0.10282200582855332</v>
      </c>
      <c r="H69">
        <f t="shared" si="6"/>
        <v>5.8914407286772539</v>
      </c>
      <c r="J69">
        <f t="shared" si="7"/>
        <v>0.48212591011328909</v>
      </c>
      <c r="K69">
        <f t="shared" si="8"/>
        <v>1.7412472515845123</v>
      </c>
      <c r="L69">
        <f t="shared" si="16"/>
        <v>1.0092479830032639</v>
      </c>
      <c r="M69">
        <f t="shared" si="9"/>
        <v>0.50217946383517631</v>
      </c>
      <c r="N69">
        <f t="shared" si="10"/>
        <v>3.7348006085362417</v>
      </c>
      <c r="O69" s="1">
        <f t="shared" si="11"/>
        <v>107.63401353486701</v>
      </c>
      <c r="P69" s="1"/>
      <c r="Q69" s="12">
        <f t="shared" si="12"/>
        <v>5.6246076965096696</v>
      </c>
      <c r="R69">
        <f t="shared" si="13"/>
        <v>5.5629936998488434</v>
      </c>
      <c r="S69">
        <f t="shared" si="14"/>
        <v>0.17612150133370885</v>
      </c>
      <c r="T69">
        <f t="shared" si="15"/>
        <v>10.09131632661709</v>
      </c>
      <c r="W69" s="1"/>
      <c r="AC69" s="1"/>
    </row>
    <row r="70" spans="1:33" x14ac:dyDescent="0.2">
      <c r="A70">
        <v>55</v>
      </c>
      <c r="B70">
        <f t="shared" si="0"/>
        <v>5.5</v>
      </c>
      <c r="C70">
        <f t="shared" si="1"/>
        <v>0.18131977440149022</v>
      </c>
      <c r="D70">
        <f t="shared" si="2"/>
        <v>10.389164218452407</v>
      </c>
      <c r="E70">
        <f t="shared" si="3"/>
        <v>30.5</v>
      </c>
      <c r="F70">
        <f t="shared" si="4"/>
        <v>0.5</v>
      </c>
      <c r="G70">
        <f t="shared" si="5"/>
        <v>0.10468502056010259</v>
      </c>
      <c r="H70">
        <f t="shared" si="6"/>
        <v>5.9981867581787256</v>
      </c>
      <c r="J70">
        <f t="shared" si="7"/>
        <v>0.49999999999999822</v>
      </c>
      <c r="K70">
        <f t="shared" si="8"/>
        <v>1.7415850705952731</v>
      </c>
      <c r="L70">
        <f t="shared" si="16"/>
        <v>0.97755129000835317</v>
      </c>
      <c r="M70">
        <f t="shared" si="9"/>
        <v>0.52049180327868916</v>
      </c>
      <c r="N70">
        <f t="shared" si="10"/>
        <v>3.7396281638823141</v>
      </c>
      <c r="O70" s="1">
        <f t="shared" si="11"/>
        <v>107.77313987973046</v>
      </c>
      <c r="P70" s="1"/>
      <c r="Q70" s="12">
        <f t="shared" si="12"/>
        <v>5.7254098360655741</v>
      </c>
      <c r="R70">
        <f t="shared" si="13"/>
        <v>5.6640443878252364</v>
      </c>
      <c r="S70">
        <f t="shared" si="14"/>
        <v>0.17935514409295555</v>
      </c>
      <c r="T70">
        <f t="shared" si="15"/>
        <v>10.276595873541938</v>
      </c>
      <c r="W70" s="1"/>
      <c r="AC70" s="1"/>
    </row>
    <row r="71" spans="1:33" x14ac:dyDescent="0.2">
      <c r="A71">
        <v>56</v>
      </c>
      <c r="B71">
        <f t="shared" si="0"/>
        <v>5.6000000000000005</v>
      </c>
      <c r="C71">
        <f t="shared" si="1"/>
        <v>0.18454279719061453</v>
      </c>
      <c r="D71">
        <f t="shared" si="2"/>
        <v>10.573835267964546</v>
      </c>
      <c r="E71">
        <f t="shared" si="3"/>
        <v>30.51819129633996</v>
      </c>
      <c r="F71">
        <f t="shared" si="4"/>
        <v>0.51819129633996042</v>
      </c>
      <c r="G71">
        <f t="shared" si="5"/>
        <v>0.10654583363500782</v>
      </c>
      <c r="H71">
        <f t="shared" si="6"/>
        <v>6.1048066383260888</v>
      </c>
      <c r="J71">
        <f t="shared" si="7"/>
        <v>0.5181912963399582</v>
      </c>
      <c r="K71">
        <f t="shared" si="8"/>
        <v>1.7419286576377542</v>
      </c>
      <c r="L71">
        <f t="shared" si="16"/>
        <v>0.94531762354966686</v>
      </c>
      <c r="M71">
        <f t="shared" si="9"/>
        <v>0.53910710169664811</v>
      </c>
      <c r="N71">
        <f t="shared" si="10"/>
        <v>3.7445446792240271</v>
      </c>
      <c r="O71" s="1">
        <f t="shared" si="11"/>
        <v>107.91482998163973</v>
      </c>
      <c r="P71" s="1"/>
      <c r="Q71" s="12">
        <f t="shared" si="12"/>
        <v>5.8260333410166263</v>
      </c>
      <c r="R71">
        <f t="shared" si="13"/>
        <v>5.7649914037581276</v>
      </c>
      <c r="S71">
        <f t="shared" si="14"/>
        <v>0.18258736330443734</v>
      </c>
      <c r="T71">
        <f t="shared" si="15"/>
        <v>10.461793854782339</v>
      </c>
      <c r="W71" s="1"/>
      <c r="AC71" s="1"/>
    </row>
    <row r="72" spans="1:33" x14ac:dyDescent="0.2">
      <c r="A72">
        <v>57</v>
      </c>
      <c r="B72">
        <f t="shared" si="0"/>
        <v>5.7</v>
      </c>
      <c r="C72">
        <f t="shared" si="1"/>
        <v>0.18776194651359343</v>
      </c>
      <c r="D72">
        <f t="shared" si="2"/>
        <v>10.758284377668888</v>
      </c>
      <c r="E72">
        <f t="shared" si="3"/>
        <v>30.5366992322353</v>
      </c>
      <c r="F72">
        <f t="shared" si="4"/>
        <v>0.53669923223529992</v>
      </c>
      <c r="G72">
        <f t="shared" si="5"/>
        <v>0.10840441036319129</v>
      </c>
      <c r="H72">
        <f t="shared" si="6"/>
        <v>6.2112983814656797</v>
      </c>
      <c r="J72">
        <f t="shared" si="7"/>
        <v>0.53669923223530036</v>
      </c>
      <c r="K72">
        <f t="shared" si="8"/>
        <v>1.7422779902745056</v>
      </c>
      <c r="L72">
        <f t="shared" si="16"/>
        <v>0.91254930040997995</v>
      </c>
      <c r="M72">
        <f t="shared" si="9"/>
        <v>0.55802365847985125</v>
      </c>
      <c r="N72">
        <f t="shared" si="10"/>
        <v>3.7495501813996368</v>
      </c>
      <c r="O72" s="1">
        <f t="shared" si="11"/>
        <v>108.05908461405222</v>
      </c>
      <c r="P72" s="1"/>
      <c r="Q72" s="12">
        <f t="shared" si="12"/>
        <v>5.9264755048888285</v>
      </c>
      <c r="R72">
        <f t="shared" si="13"/>
        <v>5.8658332686737928</v>
      </c>
      <c r="S72">
        <f t="shared" si="14"/>
        <v>0.185818142840522</v>
      </c>
      <c r="T72">
        <f t="shared" si="15"/>
        <v>10.646909346265783</v>
      </c>
      <c r="W72" s="1"/>
      <c r="AC72" s="1"/>
    </row>
    <row r="73" spans="1:33" x14ac:dyDescent="0.2">
      <c r="A73">
        <v>58</v>
      </c>
      <c r="B73">
        <f t="shared" si="0"/>
        <v>5.8000000000000007</v>
      </c>
      <c r="C73">
        <f t="shared" si="1"/>
        <v>0.19097716275089588</v>
      </c>
      <c r="D73">
        <f t="shared" si="2"/>
        <v>10.942508131517192</v>
      </c>
      <c r="E73">
        <f t="shared" si="3"/>
        <v>30.555523232306136</v>
      </c>
      <c r="F73">
        <f t="shared" si="4"/>
        <v>0.55552323230613609</v>
      </c>
      <c r="G73">
        <f t="shared" si="5"/>
        <v>0.11026071632330071</v>
      </c>
      <c r="H73">
        <f t="shared" si="6"/>
        <v>6.3176600153411195</v>
      </c>
      <c r="J73">
        <f t="shared" si="7"/>
        <v>0.55552323230613432</v>
      </c>
      <c r="K73">
        <f t="shared" si="8"/>
        <v>1.7426330457539561</v>
      </c>
      <c r="L73">
        <f t="shared" si="16"/>
        <v>0.87924866904472176</v>
      </c>
      <c r="M73">
        <f t="shared" si="9"/>
        <v>0.57723975111221171</v>
      </c>
      <c r="N73">
        <f t="shared" si="10"/>
        <v>3.7546446982170236</v>
      </c>
      <c r="O73" s="1">
        <f t="shared" si="11"/>
        <v>108.20590457836919</v>
      </c>
      <c r="P73" s="1"/>
      <c r="Q73" s="12">
        <f t="shared" si="12"/>
        <v>6.0267336481183058</v>
      </c>
      <c r="R73">
        <f t="shared" si="13"/>
        <v>5.9665685235921933</v>
      </c>
      <c r="S73">
        <f t="shared" si="14"/>
        <v>0.18904746706686207</v>
      </c>
      <c r="T73">
        <f t="shared" si="15"/>
        <v>10.831941452183726</v>
      </c>
      <c r="W73" s="1"/>
      <c r="AC73" s="1"/>
    </row>
    <row r="74" spans="1:33" x14ac:dyDescent="0.2">
      <c r="A74">
        <v>59</v>
      </c>
      <c r="B74">
        <f t="shared" si="0"/>
        <v>5.9</v>
      </c>
      <c r="C74">
        <f t="shared" si="1"/>
        <v>0.19418838675384306</v>
      </c>
      <c r="D74">
        <f t="shared" si="2"/>
        <v>11.126503140439837</v>
      </c>
      <c r="E74">
        <f t="shared" si="3"/>
        <v>30.574662712775755</v>
      </c>
      <c r="F74">
        <f t="shared" si="4"/>
        <v>0.57466271277575487</v>
      </c>
      <c r="G74">
        <f t="shared" si="5"/>
        <v>0.11211471736583045</v>
      </c>
      <c r="H74">
        <f t="shared" si="6"/>
        <v>6.4238895832721568</v>
      </c>
      <c r="J74">
        <f t="shared" si="7"/>
        <v>0.57466271277575309</v>
      </c>
      <c r="K74">
        <f t="shared" si="8"/>
        <v>1.7429938010147816</v>
      </c>
      <c r="L74">
        <f t="shared" si="16"/>
        <v>0.84541810909738135</v>
      </c>
      <c r="M74">
        <f t="shared" si="9"/>
        <v>0.59675363558487304</v>
      </c>
      <c r="N74">
        <f t="shared" si="10"/>
        <v>3.7598282584727896</v>
      </c>
      <c r="O74" s="1">
        <f t="shared" si="11"/>
        <v>108.35529070448598</v>
      </c>
      <c r="P74" s="1"/>
      <c r="Q74" s="12">
        <f t="shared" si="12"/>
        <v>6.1268051183349757</v>
      </c>
      <c r="R74">
        <f t="shared" si="13"/>
        <v>6.0671957297215959</v>
      </c>
      <c r="S74">
        <f t="shared" si="14"/>
        <v>0.19227532084837459</v>
      </c>
      <c r="T74">
        <f t="shared" si="15"/>
        <v>11.01688930533421</v>
      </c>
      <c r="W74" s="1"/>
      <c r="AC74" s="1"/>
    </row>
    <row r="75" spans="1:33" x14ac:dyDescent="0.2">
      <c r="A75">
        <v>60</v>
      </c>
      <c r="B75">
        <f t="shared" si="0"/>
        <v>6</v>
      </c>
      <c r="C75">
        <f t="shared" si="1"/>
        <v>0.19739555984988078</v>
      </c>
      <c r="D75">
        <f t="shared" si="2"/>
        <v>11.31026604264795</v>
      </c>
      <c r="E75">
        <f t="shared" si="3"/>
        <v>30.594117081556711</v>
      </c>
      <c r="F75">
        <f t="shared" si="4"/>
        <v>0.5941170815567105</v>
      </c>
      <c r="G75">
        <f t="shared" si="5"/>
        <v>0.11396637961616556</v>
      </c>
      <c r="H75">
        <f t="shared" si="6"/>
        <v>6.5299851443290775</v>
      </c>
      <c r="J75">
        <f t="shared" si="7"/>
        <v>0.59411708155671095</v>
      </c>
      <c r="K75">
        <f t="shared" si="8"/>
        <v>1.7433602326903146</v>
      </c>
      <c r="L75">
        <f t="shared" si="16"/>
        <v>0.81106003091083656</v>
      </c>
      <c r="M75">
        <f t="shared" si="9"/>
        <v>0.6165635468132864</v>
      </c>
      <c r="N75">
        <f t="shared" si="10"/>
        <v>3.7651008919711484</v>
      </c>
      <c r="O75" s="1">
        <f t="shared" si="11"/>
        <v>108.50724385133663</v>
      </c>
      <c r="P75" s="1"/>
      <c r="Q75" s="12">
        <f t="shared" si="12"/>
        <v>6.2266872906373436</v>
      </c>
      <c r="R75">
        <f t="shared" si="13"/>
        <v>6.1677134686459638</v>
      </c>
      <c r="S75">
        <f t="shared" si="14"/>
        <v>0.19550168955509581</v>
      </c>
      <c r="T75">
        <f t="shared" si="15"/>
        <v>11.201752067457342</v>
      </c>
      <c r="W75" s="1"/>
      <c r="AC75" s="1"/>
      <c r="AF75" s="3"/>
      <c r="AG75" s="3"/>
    </row>
    <row r="76" spans="1:33" x14ac:dyDescent="0.2">
      <c r="A76">
        <v>61</v>
      </c>
      <c r="B76">
        <f t="shared" si="0"/>
        <v>6.1000000000000005</v>
      </c>
      <c r="C76">
        <f t="shared" si="1"/>
        <v>0.20059862384771762</v>
      </c>
      <c r="D76">
        <f t="shared" si="2"/>
        <v>11.493793503927794</v>
      </c>
      <c r="E76">
        <f t="shared" si="3"/>
        <v>30.613885738337757</v>
      </c>
      <c r="F76">
        <f t="shared" si="4"/>
        <v>0.61388573833775695</v>
      </c>
      <c r="G76">
        <f t="shared" si="5"/>
        <v>0.11581566947754826</v>
      </c>
      <c r="H76">
        <f t="shared" si="6"/>
        <v>6.6359447735026853</v>
      </c>
      <c r="J76">
        <f t="shared" si="7"/>
        <v>0.6138857383377605</v>
      </c>
      <c r="K76">
        <f t="shared" si="8"/>
        <v>1.7437323171129899</v>
      </c>
      <c r="L76">
        <f t="shared" si="16"/>
        <v>0.77617687503477606</v>
      </c>
      <c r="M76">
        <f t="shared" si="9"/>
        <v>0.63666769905707832</v>
      </c>
      <c r="N76">
        <f t="shared" si="10"/>
        <v>3.7704626295426049</v>
      </c>
      <c r="O76" s="1">
        <f t="shared" si="11"/>
        <v>108.66176490743196</v>
      </c>
      <c r="P76" s="1"/>
      <c r="Q76" s="12">
        <f t="shared" si="12"/>
        <v>6.326377567858394</v>
      </c>
      <c r="R76">
        <f t="shared" si="13"/>
        <v>6.2681203425050773</v>
      </c>
      <c r="S76">
        <f t="shared" si="14"/>
        <v>0.19872655906791037</v>
      </c>
      <c r="T76">
        <f t="shared" si="15"/>
        <v>11.386528929563541</v>
      </c>
      <c r="W76" s="1"/>
      <c r="AC76" s="1"/>
    </row>
    <row r="77" spans="1:33" x14ac:dyDescent="0.2">
      <c r="A77">
        <v>62</v>
      </c>
      <c r="B77">
        <f t="shared" si="0"/>
        <v>6.2</v>
      </c>
      <c r="C77">
        <f t="shared" si="1"/>
        <v>0.20379752104232826</v>
      </c>
      <c r="D77">
        <f t="shared" si="2"/>
        <v>11.677082217927451</v>
      </c>
      <c r="E77">
        <f t="shared" si="3"/>
        <v>30.633968074671618</v>
      </c>
      <c r="F77">
        <f t="shared" si="4"/>
        <v>0.63396807467161764</v>
      </c>
      <c r="G77">
        <f t="shared" si="5"/>
        <v>0.11766255363396665</v>
      </c>
      <c r="H77">
        <f t="shared" si="6"/>
        <v>6.7417665618698051</v>
      </c>
      <c r="J77">
        <f t="shared" si="7"/>
        <v>0.63396807467161587</v>
      </c>
      <c r="K77">
        <f t="shared" si="8"/>
        <v>1.7441100303188266</v>
      </c>
      <c r="L77">
        <f t="shared" si="16"/>
        <v>0.7407711117294058</v>
      </c>
      <c r="M77">
        <f t="shared" si="9"/>
        <v>0.65706428634252734</v>
      </c>
      <c r="N77">
        <f t="shared" si="10"/>
        <v>3.7759135030623758</v>
      </c>
      <c r="O77" s="1">
        <f t="shared" si="11"/>
        <v>108.81885479139069</v>
      </c>
      <c r="P77" s="1"/>
      <c r="Q77" s="12">
        <f t="shared" si="12"/>
        <v>6.4258733808225434</v>
      </c>
      <c r="R77">
        <f t="shared" si="13"/>
        <v>6.368414974167357</v>
      </c>
      <c r="S77">
        <f t="shared" si="14"/>
        <v>0.20194991578415372</v>
      </c>
      <c r="T77">
        <f t="shared" si="15"/>
        <v>11.57121911225455</v>
      </c>
      <c r="W77" s="1"/>
      <c r="AC77" s="1"/>
    </row>
    <row r="78" spans="1:33" x14ac:dyDescent="0.2">
      <c r="A78">
        <v>63</v>
      </c>
      <c r="B78">
        <f t="shared" si="0"/>
        <v>6.3000000000000007</v>
      </c>
      <c r="C78">
        <f t="shared" si="1"/>
        <v>0.20699219421982104</v>
      </c>
      <c r="D78">
        <f t="shared" si="2"/>
        <v>11.86012890643571</v>
      </c>
      <c r="E78">
        <f t="shared" si="3"/>
        <v>30.654363474063523</v>
      </c>
      <c r="F78">
        <f t="shared" si="4"/>
        <v>0.65436347406352269</v>
      </c>
      <c r="G78">
        <f t="shared" si="5"/>
        <v>0.11950699905296498</v>
      </c>
      <c r="H78">
        <f t="shared" si="6"/>
        <v>6.8474486167543196</v>
      </c>
      <c r="J78">
        <f t="shared" si="7"/>
        <v>0.6543634740635218</v>
      </c>
      <c r="K78">
        <f t="shared" si="8"/>
        <v>1.7444933480519447</v>
      </c>
      <c r="L78">
        <f t="shared" si="16"/>
        <v>0.70484524046569619</v>
      </c>
      <c r="M78">
        <f t="shared" si="9"/>
        <v>0.67775148288743181</v>
      </c>
      <c r="N78">
        <f t="shared" si="10"/>
        <v>3.7814535454685947</v>
      </c>
      <c r="O78" s="1">
        <f t="shared" si="11"/>
        <v>108.97851445246384</v>
      </c>
      <c r="P78" s="1"/>
      <c r="Q78" s="12">
        <f t="shared" si="12"/>
        <v>6.5251721885936389</v>
      </c>
      <c r="R78">
        <f t="shared" si="13"/>
        <v>6.4685960073954005</v>
      </c>
      <c r="S78">
        <f t="shared" si="14"/>
        <v>0.20517174662308876</v>
      </c>
      <c r="T78">
        <f t="shared" si="15"/>
        <v>11.755821866037236</v>
      </c>
      <c r="W78" s="1"/>
      <c r="AC78" s="1"/>
    </row>
    <row r="79" spans="1:33" x14ac:dyDescent="0.2">
      <c r="A79">
        <v>64</v>
      </c>
      <c r="B79">
        <f t="shared" si="0"/>
        <v>6.4</v>
      </c>
      <c r="C79">
        <f t="shared" si="1"/>
        <v>0.21018258666216955</v>
      </c>
      <c r="D79">
        <f t="shared" si="2"/>
        <v>12.042930319653196</v>
      </c>
      <c r="E79">
        <f t="shared" si="3"/>
        <v>30.675071312060545</v>
      </c>
      <c r="F79">
        <f t="shared" si="4"/>
        <v>0.67507131206054538</v>
      </c>
      <c r="G79">
        <f t="shared" si="5"/>
        <v>0.12134897298837544</v>
      </c>
      <c r="H79">
        <f t="shared" si="6"/>
        <v>6.9529890618836792</v>
      </c>
      <c r="J79">
        <f t="shared" si="7"/>
        <v>0.67507131206054893</v>
      </c>
      <c r="K79">
        <f t="shared" si="8"/>
        <v>1.7448822457691164</v>
      </c>
      <c r="L79">
        <f t="shared" si="16"/>
        <v>0.66840178942227335</v>
      </c>
      <c r="M79">
        <f t="shared" si="9"/>
        <v>0.69872744352823479</v>
      </c>
      <c r="N79">
        <f t="shared" si="10"/>
        <v>3.7870827907801741</v>
      </c>
      <c r="O79" s="1">
        <f t="shared" si="11"/>
        <v>109.14074487104971</v>
      </c>
      <c r="P79" s="1"/>
      <c r="Q79" s="12">
        <f t="shared" si="12"/>
        <v>6.6242714787139763</v>
      </c>
      <c r="R79">
        <f t="shared" si="13"/>
        <v>6.5686621070042017</v>
      </c>
      <c r="S79">
        <f t="shared" si="14"/>
        <v>0.20839203903125622</v>
      </c>
      <c r="T79">
        <f t="shared" si="15"/>
        <v>11.940336471630149</v>
      </c>
      <c r="W79" s="1"/>
      <c r="AC79" s="1"/>
    </row>
    <row r="80" spans="1:33" x14ac:dyDescent="0.2">
      <c r="A80">
        <v>65</v>
      </c>
      <c r="B80">
        <f t="shared" ref="B80:B115" si="17">A80*0.1</f>
        <v>6.5</v>
      </c>
      <c r="C80">
        <f t="shared" ref="C80:C115" si="18">ATAN(B80/$F$3)</f>
        <v>0.21336864215180798</v>
      </c>
      <c r="D80">
        <f t="shared" ref="D80:D115" si="19">C80*180/$C$3</f>
        <v>12.225483236455652</v>
      </c>
      <c r="E80">
        <f t="shared" ref="E80:E115" si="20">$F$3/COS(C80)</f>
        <v>30.696090956341656</v>
      </c>
      <c r="F80">
        <f t="shared" ref="F80:F115" si="21">E80-$F$3</f>
        <v>0.69609095634165641</v>
      </c>
      <c r="G80">
        <f t="shared" si="5"/>
        <v>0.12318844298297127</v>
      </c>
      <c r="H80">
        <f t="shared" si="6"/>
        <v>7.0583860375409282</v>
      </c>
      <c r="J80">
        <f t="shared" si="7"/>
        <v>0.69609095634165508</v>
      </c>
      <c r="K80">
        <f t="shared" si="8"/>
        <v>1.7452766986443451</v>
      </c>
      <c r="L80">
        <f t="shared" si="16"/>
        <v>0.6314433149792138</v>
      </c>
      <c r="M80">
        <f t="shared" si="9"/>
        <v>0.71999030414918863</v>
      </c>
      <c r="N80">
        <f t="shared" si="10"/>
        <v>3.7928012741144026</v>
      </c>
      <c r="O80" s="1">
        <f t="shared" si="11"/>
        <v>109.30554705920093</v>
      </c>
      <c r="P80" s="1"/>
      <c r="Q80" s="12">
        <f t="shared" si="12"/>
        <v>6.7231687674343421</v>
      </c>
      <c r="R80">
        <f t="shared" si="13"/>
        <v>6.668611959012086</v>
      </c>
      <c r="S80">
        <f t="shared" si="14"/>
        <v>0.21161078098769961</v>
      </c>
      <c r="T80">
        <f t="shared" si="15"/>
        <v>12.124762240262909</v>
      </c>
      <c r="W80" s="1"/>
      <c r="AC80" s="1"/>
    </row>
    <row r="81" spans="1:33" x14ac:dyDescent="0.2">
      <c r="A81">
        <v>66</v>
      </c>
      <c r="B81">
        <f t="shared" si="17"/>
        <v>6.6000000000000005</v>
      </c>
      <c r="C81">
        <f t="shared" si="18"/>
        <v>0.21655030497608929</v>
      </c>
      <c r="D81">
        <f t="shared" si="19"/>
        <v>12.407784464649394</v>
      </c>
      <c r="E81">
        <f t="shared" si="20"/>
        <v>30.717421766808489</v>
      </c>
      <c r="F81">
        <f t="shared" si="21"/>
        <v>0.71742176680848857</v>
      </c>
      <c r="G81">
        <f t="shared" ref="G81:G115" si="22">C81/SQRT($F$5)</f>
        <v>0.12502537687104071</v>
      </c>
      <c r="H81">
        <f t="shared" ref="H81:H115" si="23">G81*180/$C$3</f>
        <v>7.1636377007121839</v>
      </c>
      <c r="J81">
        <f t="shared" ref="J81:J115" si="24">$F$3*(1/COS(C81)-1)</f>
        <v>0.71742176680849257</v>
      </c>
      <c r="K81">
        <f t="shared" ref="K81:K115" si="25">SQRT($F$5)*$F$4/COS(G81)</f>
        <v>1.7456766815734766</v>
      </c>
      <c r="L81">
        <f t="shared" si="16"/>
        <v>0.59397240120890671</v>
      </c>
      <c r="M81">
        <f t="shared" ref="M81:M115" si="26">$F$6*(1-COS(C81))</f>
        <v>0.74153818211339328</v>
      </c>
      <c r="N81">
        <f t="shared" ref="N81:N115" si="27">SUM(J81:M81)</f>
        <v>3.7986090317042693</v>
      </c>
      <c r="O81" s="1">
        <f t="shared" ref="O81:O114" si="28">N81/$C$6*360</f>
        <v>109.4729220611237</v>
      </c>
      <c r="P81" s="1"/>
      <c r="Q81" s="12">
        <f t="shared" ref="Q81:Q115" si="29">$F$6*SIN(C81)</f>
        <v>6.8218615999350547</v>
      </c>
      <c r="R81">
        <f t="shared" ref="R81:R115" si="30">$F$3*TAN(C81)+($F$4+$F$6*COS(C81)-$F$6*COS($F$8))*TAN(G81)</f>
        <v>6.7684442707843111</v>
      </c>
      <c r="S81">
        <f t="shared" ref="S81:S115" si="31">ASIN(R81/$F$6)</f>
        <v>0.21482796100906323</v>
      </c>
      <c r="T81">
        <f t="shared" ref="T81:T115" si="32">S81*180/$C$3</f>
        <v>12.309098513968289</v>
      </c>
      <c r="W81" s="1"/>
      <c r="AC81" s="1"/>
    </row>
    <row r="82" spans="1:33" x14ac:dyDescent="0.2">
      <c r="A82">
        <v>67</v>
      </c>
      <c r="B82">
        <f t="shared" si="17"/>
        <v>6.7</v>
      </c>
      <c r="C82">
        <f t="shared" si="18"/>
        <v>0.21972751993160636</v>
      </c>
      <c r="D82">
        <f t="shared" si="19"/>
        <v>12.589830841218889</v>
      </c>
      <c r="E82">
        <f t="shared" si="20"/>
        <v>30.739063095676809</v>
      </c>
      <c r="F82">
        <f t="shared" si="21"/>
        <v>0.7390630956768085</v>
      </c>
      <c r="G82">
        <f t="shared" si="22"/>
        <v>0.1268597427808818</v>
      </c>
      <c r="H82">
        <f t="shared" si="23"/>
        <v>7.2687422252295795</v>
      </c>
      <c r="J82">
        <f t="shared" si="24"/>
        <v>0.7390630956768085</v>
      </c>
      <c r="K82">
        <f t="shared" si="25"/>
        <v>1.7460821691788375</v>
      </c>
      <c r="L82">
        <f t="shared" ref="L82:L115" si="33">SQRT($F$5)*$F$6*(COS(C82)-COS($F$8))/COS(G82)</f>
        <v>0.55599165936417738</v>
      </c>
      <c r="M82">
        <f t="shared" si="26"/>
        <v>0.76336917669552784</v>
      </c>
      <c r="N82">
        <f t="shared" si="27"/>
        <v>3.8045061009153511</v>
      </c>
      <c r="O82" s="1">
        <f t="shared" si="28"/>
        <v>109.64287095366456</v>
      </c>
      <c r="P82" s="1"/>
      <c r="Q82" s="12">
        <f t="shared" si="29"/>
        <v>6.9203475505379988</v>
      </c>
      <c r="R82">
        <f t="shared" si="30"/>
        <v>6.8681577711693791</v>
      </c>
      <c r="S82">
        <f t="shared" si="31"/>
        <v>0.21804356815456505</v>
      </c>
      <c r="T82">
        <f t="shared" si="32"/>
        <v>12.493344665867168</v>
      </c>
      <c r="W82" s="1"/>
      <c r="AC82" s="1"/>
    </row>
    <row r="83" spans="1:33" x14ac:dyDescent="0.2">
      <c r="A83">
        <v>68</v>
      </c>
      <c r="B83">
        <f t="shared" si="17"/>
        <v>6.8000000000000007</v>
      </c>
      <c r="C83">
        <f t="shared" si="18"/>
        <v>0.22290023232837577</v>
      </c>
      <c r="D83">
        <f t="shared" si="19"/>
        <v>12.771619232566492</v>
      </c>
      <c r="E83">
        <f t="shared" si="20"/>
        <v>30.761014287568607</v>
      </c>
      <c r="F83">
        <f t="shared" si="21"/>
        <v>0.76101428756860656</v>
      </c>
      <c r="G83">
        <f t="shared" si="22"/>
        <v>0.12869150913721789</v>
      </c>
      <c r="H83">
        <f t="shared" si="23"/>
        <v>7.3736978019096666</v>
      </c>
      <c r="J83">
        <f t="shared" si="24"/>
        <v>0.76101428756860434</v>
      </c>
      <c r="K83">
        <f t="shared" si="25"/>
        <v>1.7464931358139002</v>
      </c>
      <c r="L83">
        <f t="shared" si="33"/>
        <v>0.5175037273638774</v>
      </c>
      <c r="M83">
        <f t="shared" si="26"/>
        <v>0.78548136951608605</v>
      </c>
      <c r="N83">
        <f t="shared" si="27"/>
        <v>3.8104925202624678</v>
      </c>
      <c r="O83" s="1">
        <f t="shared" si="28"/>
        <v>109.81539484679026</v>
      </c>
      <c r="P83" s="1"/>
      <c r="Q83" s="12">
        <f t="shared" si="29"/>
        <v>7.0186242229096871</v>
      </c>
      <c r="R83">
        <f t="shared" si="30"/>
        <v>6.9677512106280544</v>
      </c>
      <c r="S83">
        <f t="shared" si="31"/>
        <v>0.22125759203084439</v>
      </c>
      <c r="T83">
        <f t="shared" si="32"/>
        <v>12.677500100446281</v>
      </c>
      <c r="W83" s="1"/>
      <c r="AC83" s="1"/>
    </row>
    <row r="84" spans="1:33" x14ac:dyDescent="0.2">
      <c r="A84">
        <v>69</v>
      </c>
      <c r="B84">
        <f t="shared" si="17"/>
        <v>6.9</v>
      </c>
      <c r="C84">
        <f t="shared" si="18"/>
        <v>0.2260683879938839</v>
      </c>
      <c r="D84">
        <f t="shared" si="19"/>
        <v>12.953146534744262</v>
      </c>
      <c r="E84">
        <f t="shared" si="20"/>
        <v>30.78327467960483</v>
      </c>
      <c r="F84">
        <f t="shared" si="21"/>
        <v>0.78327467960482977</v>
      </c>
      <c r="G84">
        <f t="shared" si="22"/>
        <v>0.13052064466353364</v>
      </c>
      <c r="H84">
        <f t="shared" si="23"/>
        <v>7.4785026386872682</v>
      </c>
      <c r="J84">
        <f t="shared" si="24"/>
        <v>0.78327467960482844</v>
      </c>
      <c r="K84">
        <f t="shared" si="25"/>
        <v>1.7469095555679708</v>
      </c>
      <c r="L84">
        <f t="shared" si="33"/>
        <v>0.47851126927613608</v>
      </c>
      <c r="M84">
        <f t="shared" si="26"/>
        <v>0.80787282497693791</v>
      </c>
      <c r="N84">
        <f t="shared" si="27"/>
        <v>3.8165683294258734</v>
      </c>
      <c r="O84" s="1">
        <f t="shared" si="28"/>
        <v>109.99049488405451</v>
      </c>
      <c r="P84" s="1"/>
      <c r="Q84" s="12">
        <f t="shared" si="29"/>
        <v>7.1166892502553036</v>
      </c>
      <c r="R84">
        <f t="shared" si="30"/>
        <v>7.0672233613550963</v>
      </c>
      <c r="S84">
        <f t="shared" si="31"/>
        <v>0.22447002279668429</v>
      </c>
      <c r="T84">
        <f t="shared" si="32"/>
        <v>12.861564253828799</v>
      </c>
      <c r="W84" s="1"/>
      <c r="AC84" s="1"/>
    </row>
    <row r="85" spans="1:33" x14ac:dyDescent="0.2">
      <c r="A85">
        <v>70</v>
      </c>
      <c r="B85">
        <f t="shared" si="17"/>
        <v>7</v>
      </c>
      <c r="C85">
        <f t="shared" si="18"/>
        <v>0.22923193327699534</v>
      </c>
      <c r="D85">
        <f t="shared" si="19"/>
        <v>13.134409673677911</v>
      </c>
      <c r="E85">
        <f t="shared" si="20"/>
        <v>30.805843601498726</v>
      </c>
      <c r="F85">
        <f t="shared" si="21"/>
        <v>0.8058436014987258</v>
      </c>
      <c r="G85">
        <f t="shared" si="22"/>
        <v>0.13234711838433161</v>
      </c>
      <c r="H85">
        <f t="shared" si="23"/>
        <v>7.5831549607447677</v>
      </c>
      <c r="J85">
        <f t="shared" si="24"/>
        <v>0.80584360149872802</v>
      </c>
      <c r="K85">
        <f t="shared" si="25"/>
        <v>1.7473314022709021</v>
      </c>
      <c r="L85">
        <f t="shared" si="33"/>
        <v>0.4390169747994167</v>
      </c>
      <c r="M85">
        <f t="shared" si="26"/>
        <v>0.8305415906980651</v>
      </c>
      <c r="N85">
        <f t="shared" si="27"/>
        <v>3.8227335692671121</v>
      </c>
      <c r="O85" s="1">
        <f t="shared" si="28"/>
        <v>110.16817224305487</v>
      </c>
      <c r="P85" s="1"/>
      <c r="Q85" s="12">
        <f t="shared" si="29"/>
        <v>7.2145402955037854</v>
      </c>
      <c r="R85">
        <f t="shared" si="30"/>
        <v>7.1665730173937279</v>
      </c>
      <c r="S85">
        <f t="shared" si="31"/>
        <v>0.22768085116760958</v>
      </c>
      <c r="T85">
        <f t="shared" si="32"/>
        <v>13.045536594037792</v>
      </c>
      <c r="W85" s="1"/>
      <c r="AC85" s="1"/>
      <c r="AF85" s="3"/>
      <c r="AG85" s="3"/>
    </row>
    <row r="86" spans="1:33" x14ac:dyDescent="0.2">
      <c r="A86">
        <v>71</v>
      </c>
      <c r="B86">
        <f t="shared" si="17"/>
        <v>7.1000000000000005</v>
      </c>
      <c r="C86">
        <f t="shared" si="18"/>
        <v>0.23239081505172349</v>
      </c>
      <c r="D86">
        <f t="shared" si="19"/>
        <v>13.31540560538285</v>
      </c>
      <c r="E86">
        <f t="shared" si="20"/>
        <v>30.828720375649716</v>
      </c>
      <c r="F86">
        <f t="shared" si="21"/>
        <v>0.82872037564971635</v>
      </c>
      <c r="G86">
        <f t="shared" si="22"/>
        <v>0.1341708996273091</v>
      </c>
      <c r="H86">
        <f t="shared" si="23"/>
        <v>7.6876530106368417</v>
      </c>
      <c r="J86">
        <f t="shared" si="24"/>
        <v>0.82872037564971412</v>
      </c>
      <c r="K86">
        <f t="shared" si="25"/>
        <v>1.7477586494978281</v>
      </c>
      <c r="L86">
        <f t="shared" si="33"/>
        <v>0.39902355874165507</v>
      </c>
      <c r="M86">
        <f t="shared" si="26"/>
        <v>0.85348569795524443</v>
      </c>
      <c r="N86">
        <f t="shared" si="27"/>
        <v>3.8289882818444414</v>
      </c>
      <c r="O86" s="1">
        <f t="shared" si="28"/>
        <v>110.34842813587716</v>
      </c>
      <c r="P86" s="1"/>
      <c r="Q86" s="12">
        <f t="shared" si="29"/>
        <v>7.3121750514839263</v>
      </c>
      <c r="R86">
        <f t="shared" si="30"/>
        <v>7.2657989947428527</v>
      </c>
      <c r="S86">
        <f t="shared" si="31"/>
        <v>0.23089006842036053</v>
      </c>
      <c r="T86">
        <f t="shared" si="32"/>
        <v>13.229416621252554</v>
      </c>
      <c r="W86" s="1"/>
      <c r="AC86" s="1"/>
    </row>
    <row r="87" spans="1:33" x14ac:dyDescent="0.2">
      <c r="A87">
        <v>72</v>
      </c>
      <c r="B87">
        <f t="shared" si="17"/>
        <v>7.2</v>
      </c>
      <c r="C87">
        <f t="shared" si="18"/>
        <v>0.23554498072086336</v>
      </c>
      <c r="D87">
        <f t="shared" si="19"/>
        <v>13.49613131617234</v>
      </c>
      <c r="E87">
        <f t="shared" si="20"/>
        <v>30.851904317237857</v>
      </c>
      <c r="F87">
        <f t="shared" si="21"/>
        <v>0.85190431723785665</v>
      </c>
      <c r="G87">
        <f t="shared" si="22"/>
        <v>0.13599195802545569</v>
      </c>
      <c r="H87">
        <f t="shared" si="23"/>
        <v>7.7919950484106391</v>
      </c>
      <c r="J87">
        <f t="shared" si="24"/>
        <v>0.85190431723785931</v>
      </c>
      <c r="K87">
        <f t="shared" si="25"/>
        <v>1.7481912705739144</v>
      </c>
      <c r="L87">
        <f t="shared" si="33"/>
        <v>0.3585337604975532</v>
      </c>
      <c r="M87">
        <f t="shared" si="26"/>
        <v>0.87670316211856991</v>
      </c>
      <c r="N87">
        <f t="shared" si="27"/>
        <v>3.8353325104278975</v>
      </c>
      <c r="O87" s="1">
        <f t="shared" si="28"/>
        <v>110.53126380952979</v>
      </c>
      <c r="P87" s="1"/>
      <c r="Q87" s="12">
        <f t="shared" si="29"/>
        <v>7.4095912410915439</v>
      </c>
      <c r="R87">
        <f t="shared" si="30"/>
        <v>7.3649001314570626</v>
      </c>
      <c r="S87">
        <f t="shared" si="31"/>
        <v>0.23409766639724378</v>
      </c>
      <c r="T87">
        <f t="shared" si="32"/>
        <v>13.413203868057895</v>
      </c>
      <c r="W87" s="1"/>
      <c r="AC87" s="1"/>
    </row>
    <row r="88" spans="1:33" x14ac:dyDescent="0.2">
      <c r="A88">
        <v>73</v>
      </c>
      <c r="B88">
        <f t="shared" si="17"/>
        <v>7.3000000000000007</v>
      </c>
      <c r="C88">
        <f t="shared" si="18"/>
        <v>0.23869437821948689</v>
      </c>
      <c r="D88">
        <f t="shared" si="19"/>
        <v>13.676583822857756</v>
      </c>
      <c r="E88">
        <f t="shared" si="20"/>
        <v>30.875394734318782</v>
      </c>
      <c r="F88">
        <f t="shared" si="21"/>
        <v>0.87539473431878179</v>
      </c>
      <c r="G88">
        <f t="shared" si="22"/>
        <v>0.13781026351907111</v>
      </c>
      <c r="H88">
        <f t="shared" si="23"/>
        <v>7.8961793517214058</v>
      </c>
      <c r="J88">
        <f t="shared" si="24"/>
        <v>0.87539473431878179</v>
      </c>
      <c r="K88">
        <f t="shared" si="25"/>
        <v>1.748629238579132</v>
      </c>
      <c r="L88">
        <f t="shared" si="33"/>
        <v>0.3175503435243453</v>
      </c>
      <c r="M88">
        <f t="shared" si="26"/>
        <v>0.90019198309156778</v>
      </c>
      <c r="N88">
        <f t="shared" si="27"/>
        <v>3.8417662995138264</v>
      </c>
      <c r="O88" s="1">
        <f t="shared" si="28"/>
        <v>110.71668054636245</v>
      </c>
      <c r="P88" s="1"/>
      <c r="Q88" s="12">
        <f t="shared" si="29"/>
        <v>7.5067866174477187</v>
      </c>
      <c r="R88">
        <f t="shared" si="30"/>
        <v>7.4638752877394374</v>
      </c>
      <c r="S88">
        <f t="shared" si="31"/>
        <v>0.23730363751036018</v>
      </c>
      <c r="T88">
        <f t="shared" si="32"/>
        <v>13.596897899686402</v>
      </c>
      <c r="W88" s="1"/>
      <c r="AC88" s="1"/>
    </row>
    <row r="89" spans="1:33" x14ac:dyDescent="0.2">
      <c r="A89">
        <v>74</v>
      </c>
      <c r="B89">
        <f t="shared" si="17"/>
        <v>7.4</v>
      </c>
      <c r="C89">
        <f t="shared" si="18"/>
        <v>0.24183895601830027</v>
      </c>
      <c r="D89">
        <f t="shared" si="19"/>
        <v>13.856760172940968</v>
      </c>
      <c r="E89">
        <f t="shared" si="20"/>
        <v>30.899190927919133</v>
      </c>
      <c r="F89">
        <f t="shared" si="21"/>
        <v>0.89919092791913258</v>
      </c>
      <c r="G89">
        <f t="shared" si="22"/>
        <v>0.13962578635770373</v>
      </c>
      <c r="H89">
        <f t="shared" si="23"/>
        <v>8.0002042159435529</v>
      </c>
      <c r="J89">
        <f t="shared" si="24"/>
        <v>0.89919092791913569</v>
      </c>
      <c r="K89">
        <f t="shared" si="25"/>
        <v>1.7490725263530433</v>
      </c>
      <c r="L89">
        <f t="shared" si="33"/>
        <v>0.27607609481611217</v>
      </c>
      <c r="M89">
        <f t="shared" si="26"/>
        <v>0.92395014575079382</v>
      </c>
      <c r="N89">
        <f t="shared" si="27"/>
        <v>3.8482896948390848</v>
      </c>
      <c r="O89" s="1">
        <f t="shared" si="28"/>
        <v>110.9046796644753</v>
      </c>
      <c r="P89" s="1"/>
      <c r="Q89" s="12">
        <f t="shared" si="29"/>
        <v>7.6037589640481373</v>
      </c>
      <c r="R89">
        <f t="shared" si="30"/>
        <v>7.5627233460271839</v>
      </c>
      <c r="S89">
        <f t="shared" si="31"/>
        <v>0.24050797474571067</v>
      </c>
      <c r="T89">
        <f t="shared" si="32"/>
        <v>13.780498314253675</v>
      </c>
      <c r="W89" s="1"/>
      <c r="AC89" s="1"/>
    </row>
    <row r="90" spans="1:33" x14ac:dyDescent="0.2">
      <c r="A90">
        <v>75</v>
      </c>
      <c r="B90">
        <f t="shared" si="17"/>
        <v>7.5</v>
      </c>
      <c r="C90">
        <f t="shared" si="18"/>
        <v>0.24497866312686414</v>
      </c>
      <c r="D90">
        <f t="shared" si="19"/>
        <v>14.036657444798836</v>
      </c>
      <c r="E90">
        <f t="shared" si="20"/>
        <v>30.923292192132454</v>
      </c>
      <c r="F90">
        <f t="shared" si="21"/>
        <v>0.92329219213245395</v>
      </c>
      <c r="G90">
        <f t="shared" si="22"/>
        <v>0.14143849710200967</v>
      </c>
      <c r="H90">
        <f t="shared" si="23"/>
        <v>8.1040679542771734</v>
      </c>
      <c r="J90">
        <f t="shared" si="24"/>
        <v>0.92329219213245439</v>
      </c>
      <c r="K90">
        <f t="shared" si="25"/>
        <v>1.7495211064996059</v>
      </c>
      <c r="L90">
        <f t="shared" si="33"/>
        <v>0.23411382437688408</v>
      </c>
      <c r="M90">
        <f t="shared" si="26"/>
        <v>0.94797562038571292</v>
      </c>
      <c r="N90">
        <f t="shared" si="27"/>
        <v>3.854902743394657</v>
      </c>
      <c r="O90" s="1">
        <f t="shared" si="28"/>
        <v>111.09526251811151</v>
      </c>
      <c r="P90" s="1"/>
      <c r="Q90" s="12">
        <f t="shared" si="29"/>
        <v>7.700506094903572</v>
      </c>
      <c r="R90">
        <f t="shared" si="30"/>
        <v>7.6614432110701545</v>
      </c>
      <c r="S90">
        <f t="shared" si="31"/>
        <v>0.24371067166718144</v>
      </c>
      <c r="T90">
        <f t="shared" si="32"/>
        <v>13.964004742986679</v>
      </c>
      <c r="W90" s="1"/>
      <c r="AC90" s="1"/>
    </row>
    <row r="91" spans="1:33" x14ac:dyDescent="0.2">
      <c r="A91">
        <v>76</v>
      </c>
      <c r="B91">
        <f t="shared" si="17"/>
        <v>7.6000000000000005</v>
      </c>
      <c r="C91">
        <f t="shared" si="18"/>
        <v>0.2481134490966766</v>
      </c>
      <c r="D91">
        <f t="shared" si="19"/>
        <v>14.216272747859872</v>
      </c>
      <c r="E91">
        <f t="shared" si="20"/>
        <v>30.94769781421552</v>
      </c>
      <c r="F91">
        <f t="shared" si="21"/>
        <v>0.94769781421551968</v>
      </c>
      <c r="G91">
        <f t="shared" si="22"/>
        <v>0.14324836662553275</v>
      </c>
      <c r="H91">
        <f t="shared" si="23"/>
        <v>8.2077688978500376</v>
      </c>
      <c r="J91">
        <f t="shared" si="24"/>
        <v>0.94769781421552013</v>
      </c>
      <c r="K91">
        <f t="shared" si="25"/>
        <v>1.7499749513919876</v>
      </c>
      <c r="L91">
        <f t="shared" si="33"/>
        <v>0.19166636469270343</v>
      </c>
      <c r="M91">
        <f t="shared" si="26"/>
        <v>0.97226636313869841</v>
      </c>
      <c r="N91">
        <f t="shared" si="27"/>
        <v>3.8616054934389097</v>
      </c>
      <c r="O91" s="1">
        <f t="shared" si="28"/>
        <v>111.28843049803929</v>
      </c>
      <c r="P91" s="1"/>
      <c r="Q91" s="12">
        <f t="shared" si="29"/>
        <v>7.7970258546715305</v>
      </c>
      <c r="R91">
        <f t="shared" si="30"/>
        <v>7.7600338100022581</v>
      </c>
      <c r="S91">
        <f t="shared" si="31"/>
        <v>0.24691172242040857</v>
      </c>
      <c r="T91">
        <f t="shared" si="32"/>
        <v>14.147416850445181</v>
      </c>
      <c r="W91" s="1"/>
      <c r="AC91" s="1"/>
    </row>
    <row r="92" spans="1:33" x14ac:dyDescent="0.2">
      <c r="A92">
        <v>77</v>
      </c>
      <c r="B92">
        <f t="shared" si="17"/>
        <v>7.7</v>
      </c>
      <c r="C92">
        <f t="shared" si="18"/>
        <v>0.25124326402411901</v>
      </c>
      <c r="D92">
        <f t="shared" si="19"/>
        <v>14.395603222773012</v>
      </c>
      <c r="E92">
        <f t="shared" si="20"/>
        <v>30.972407074685041</v>
      </c>
      <c r="F92">
        <f t="shared" si="21"/>
        <v>0.97240707468504084</v>
      </c>
      <c r="G92">
        <f t="shared" si="22"/>
        <v>0.14505536611640535</v>
      </c>
      <c r="H92">
        <f t="shared" si="23"/>
        <v>8.3113053958150456</v>
      </c>
      <c r="J92">
        <f t="shared" si="24"/>
        <v>0.97240707468503995</v>
      </c>
      <c r="K92">
        <f t="shared" si="25"/>
        <v>1.7504340331773929</v>
      </c>
      <c r="L92">
        <f t="shared" si="33"/>
        <v>0.14873657020285433</v>
      </c>
      <c r="M92">
        <f t="shared" si="26"/>
        <v>0.9968203164449716</v>
      </c>
      <c r="N92">
        <f t="shared" si="27"/>
        <v>3.8683979945102585</v>
      </c>
      <c r="O92" s="1">
        <f t="shared" si="28"/>
        <v>111.48418503191671</v>
      </c>
      <c r="P92" s="1"/>
      <c r="Q92" s="12">
        <f t="shared" si="29"/>
        <v>7.893316118779123</v>
      </c>
      <c r="R92">
        <f t="shared" si="30"/>
        <v>7.8584940924058273</v>
      </c>
      <c r="S92">
        <f t="shared" si="31"/>
        <v>0.25011112173652333</v>
      </c>
      <c r="T92">
        <f t="shared" si="32"/>
        <v>14.330734334736336</v>
      </c>
      <c r="W92" s="1"/>
      <c r="AC92" s="1"/>
    </row>
    <row r="93" spans="1:33" x14ac:dyDescent="0.2">
      <c r="A93">
        <v>78</v>
      </c>
      <c r="B93">
        <f t="shared" si="17"/>
        <v>7.8000000000000007</v>
      </c>
      <c r="C93">
        <f t="shared" si="18"/>
        <v>0.25436805855326594</v>
      </c>
      <c r="D93">
        <f t="shared" si="19"/>
        <v>14.574646041568634</v>
      </c>
      <c r="E93">
        <f t="shared" si="20"/>
        <v>30.997419247414776</v>
      </c>
      <c r="F93">
        <f t="shared" si="21"/>
        <v>0.99741924741477561</v>
      </c>
      <c r="G93">
        <f t="shared" si="22"/>
        <v>0.1468594670789706</v>
      </c>
      <c r="H93">
        <f t="shared" si="23"/>
        <v>8.4146758154431662</v>
      </c>
      <c r="J93">
        <f t="shared" si="24"/>
        <v>0.99741924741477472</v>
      </c>
      <c r="K93">
        <f t="shared" si="25"/>
        <v>1.7508983237819034</v>
      </c>
      <c r="L93">
        <f t="shared" si="33"/>
        <v>0.10532731677035431</v>
      </c>
      <c r="M93">
        <f t="shared" si="26"/>
        <v>1.0216354094723648</v>
      </c>
      <c r="N93">
        <f t="shared" si="27"/>
        <v>3.8752802974393972</v>
      </c>
      <c r="O93" s="1">
        <f t="shared" si="28"/>
        <v>111.68252758464439</v>
      </c>
      <c r="P93" s="1"/>
      <c r="Q93" s="12">
        <f t="shared" si="29"/>
        <v>7.9893747935371859</v>
      </c>
      <c r="R93">
        <f t="shared" si="30"/>
        <v>7.9568230303689917</v>
      </c>
      <c r="S93">
        <f t="shared" si="31"/>
        <v>0.25330886493578064</v>
      </c>
      <c r="T93">
        <f t="shared" si="32"/>
        <v>14.513956927722591</v>
      </c>
      <c r="W93" s="1"/>
      <c r="AC93" s="1"/>
    </row>
    <row r="94" spans="1:33" x14ac:dyDescent="0.2">
      <c r="A94">
        <v>79</v>
      </c>
      <c r="B94">
        <f t="shared" si="17"/>
        <v>7.9</v>
      </c>
      <c r="C94">
        <f t="shared" si="18"/>
        <v>0.25748778387855825</v>
      </c>
      <c r="D94">
        <f t="shared" si="19"/>
        <v>14.753398407811709</v>
      </c>
      <c r="E94">
        <f t="shared" si="20"/>
        <v>31.022733599732952</v>
      </c>
      <c r="F94">
        <f t="shared" si="21"/>
        <v>1.0227335997329519</v>
      </c>
      <c r="G94">
        <f t="shared" si="22"/>
        <v>0.1486606413353258</v>
      </c>
      <c r="H94">
        <f t="shared" si="23"/>
        <v>8.5178785422118874</v>
      </c>
      <c r="J94">
        <f t="shared" si="24"/>
        <v>1.0227335997329545</v>
      </c>
      <c r="K94">
        <f t="shared" si="25"/>
        <v>1.7513677949153204</v>
      </c>
      <c r="L94">
        <f t="shared" si="33"/>
        <v>6.1441501152047148E-2</v>
      </c>
      <c r="M94">
        <f t="shared" si="26"/>
        <v>1.0467095585606547</v>
      </c>
      <c r="N94">
        <f t="shared" si="27"/>
        <v>3.8822524543609767</v>
      </c>
      <c r="O94" s="1">
        <f t="shared" si="28"/>
        <v>111.88345965870191</v>
      </c>
      <c r="P94" s="1"/>
      <c r="Q94" s="12">
        <f t="shared" si="29"/>
        <v>8.0851998162456944</v>
      </c>
      <c r="R94">
        <f t="shared" si="30"/>
        <v>8.0550196185360647</v>
      </c>
      <c r="S94">
        <f t="shared" si="31"/>
        <v>0.25650494793106809</v>
      </c>
      <c r="T94">
        <f t="shared" si="32"/>
        <v>14.697084395222745</v>
      </c>
      <c r="W94" s="1"/>
      <c r="AC94" s="1"/>
    </row>
    <row r="95" spans="1:33" s="3" customFormat="1" x14ac:dyDescent="0.2">
      <c r="A95" s="3">
        <v>80</v>
      </c>
      <c r="B95" s="3">
        <f t="shared" si="17"/>
        <v>8</v>
      </c>
      <c r="C95" s="3">
        <f t="shared" si="18"/>
        <v>0.26060239174734096</v>
      </c>
      <c r="D95" s="3">
        <f t="shared" si="19"/>
        <v>14.931857556747213</v>
      </c>
      <c r="E95" s="3">
        <f t="shared" si="20"/>
        <v>31.048349392520048</v>
      </c>
      <c r="F95" s="3">
        <f t="shared" si="21"/>
        <v>1.0483493925200484</v>
      </c>
      <c r="G95" s="3">
        <f t="shared" si="22"/>
        <v>0.15045886102678763</v>
      </c>
      <c r="H95" s="3">
        <f t="shared" si="23"/>
        <v>8.6209119798891525</v>
      </c>
      <c r="J95" s="3">
        <f t="shared" si="24"/>
        <v>1.0483493925200471</v>
      </c>
      <c r="K95">
        <f t="shared" si="25"/>
        <v>1.7518424180760208</v>
      </c>
      <c r="L95">
        <f t="shared" si="33"/>
        <v>1.7082040468254924E-2</v>
      </c>
      <c r="M95" s="3">
        <f t="shared" si="26"/>
        <v>1.0720406676604304</v>
      </c>
      <c r="N95" s="3">
        <f t="shared" si="27"/>
        <v>3.8893145187247531</v>
      </c>
      <c r="O95" s="13">
        <f t="shared" si="28"/>
        <v>112.08698279446919</v>
      </c>
      <c r="P95" s="13"/>
      <c r="Q95" s="14">
        <f t="shared" si="29"/>
        <v>8.180789155290551</v>
      </c>
      <c r="R95" s="3">
        <f t="shared" si="30"/>
        <v>8.1530828741510444</v>
      </c>
      <c r="S95" s="3">
        <f t="shared" si="31"/>
        <v>0.25969936723130199</v>
      </c>
      <c r="T95" s="3">
        <f t="shared" si="32"/>
        <v>14.880116537206545</v>
      </c>
      <c r="W95" s="13"/>
      <c r="AC95" s="13"/>
      <c r="AD95" s="15"/>
    </row>
    <row r="96" spans="1:33" x14ac:dyDescent="0.2">
      <c r="A96">
        <v>81</v>
      </c>
      <c r="B96">
        <f t="shared" si="17"/>
        <v>8.1</v>
      </c>
      <c r="C96">
        <f t="shared" si="18"/>
        <v>0.26371183446226609</v>
      </c>
      <c r="D96">
        <f t="shared" si="19"/>
        <v>15.110020755437816</v>
      </c>
      <c r="E96">
        <f t="shared" si="20"/>
        <v>31.074265880306811</v>
      </c>
      <c r="F96">
        <f t="shared" si="21"/>
        <v>1.074265880306811</v>
      </c>
      <c r="G96">
        <f t="shared" si="22"/>
        <v>0.15225409861527936</v>
      </c>
      <c r="H96">
        <f t="shared" si="23"/>
        <v>8.7237745506128537</v>
      </c>
      <c r="J96">
        <f t="shared" si="24"/>
        <v>1.0742658803068128</v>
      </c>
      <c r="K96">
        <f t="shared" si="25"/>
        <v>1.7523221645558136</v>
      </c>
      <c r="L96">
        <f t="shared" si="33"/>
        <v>-2.7748128327606203E-2</v>
      </c>
      <c r="M96">
        <f t="shared" si="26"/>
        <v>1.0976266287712058</v>
      </c>
      <c r="N96">
        <f t="shared" si="27"/>
        <v>3.8964665453062262</v>
      </c>
      <c r="O96" s="1">
        <f t="shared" si="28"/>
        <v>112.293098570533</v>
      </c>
      <c r="P96" s="1"/>
      <c r="Q96" s="12">
        <f t="shared" si="29"/>
        <v>8.2761408102317748</v>
      </c>
      <c r="R96">
        <f t="shared" si="30"/>
        <v>8.251011837094266</v>
      </c>
      <c r="S96">
        <f t="shared" si="31"/>
        <v>0.26289211994470685</v>
      </c>
      <c r="T96">
        <f t="shared" si="32"/>
        <v>15.063053187982566</v>
      </c>
      <c r="W96" s="1"/>
      <c r="AC96" s="1"/>
    </row>
    <row r="97" spans="1:29" x14ac:dyDescent="0.2">
      <c r="A97">
        <v>82</v>
      </c>
      <c r="B97">
        <f t="shared" si="17"/>
        <v>8.2000000000000011</v>
      </c>
      <c r="C97">
        <f t="shared" si="18"/>
        <v>0.26681606488356052</v>
      </c>
      <c r="D97">
        <f t="shared" si="19"/>
        <v>15.287885302893805</v>
      </c>
      <c r="E97">
        <f t="shared" si="20"/>
        <v>31.100482311372598</v>
      </c>
      <c r="F97">
        <f t="shared" si="21"/>
        <v>1.1004823113725983</v>
      </c>
      <c r="G97">
        <f t="shared" si="22"/>
        <v>0.15404632688464032</v>
      </c>
      <c r="H97">
        <f t="shared" si="23"/>
        <v>8.8264646949658623</v>
      </c>
      <c r="J97">
        <f t="shared" si="24"/>
        <v>1.1004823113725992</v>
      </c>
      <c r="K97">
        <f t="shared" si="25"/>
        <v>1.7528070054448044</v>
      </c>
      <c r="L97">
        <f t="shared" si="33"/>
        <v>-7.3046048979447678E-2</v>
      </c>
      <c r="M97">
        <f t="shared" si="26"/>
        <v>1.1234653223787241</v>
      </c>
      <c r="N97">
        <f t="shared" si="27"/>
        <v>3.9037085902166799</v>
      </c>
      <c r="O97" s="1">
        <f t="shared" si="28"/>
        <v>112.50180860397636</v>
      </c>
      <c r="P97" s="1"/>
      <c r="Q97" s="12">
        <f t="shared" si="29"/>
        <v>8.3712528118831493</v>
      </c>
      <c r="R97">
        <f t="shared" si="30"/>
        <v>8.348805569912221</v>
      </c>
      <c r="S97">
        <f t="shared" si="31"/>
        <v>0.26608320378198225</v>
      </c>
      <c r="T97">
        <f t="shared" si="32"/>
        <v>15.245894216379693</v>
      </c>
      <c r="W97" s="1"/>
      <c r="AC97" s="1"/>
    </row>
    <row r="98" spans="1:29" x14ac:dyDescent="0.2">
      <c r="A98">
        <v>83</v>
      </c>
      <c r="B98">
        <f t="shared" si="17"/>
        <v>8.3000000000000007</v>
      </c>
      <c r="C98">
        <f t="shared" si="18"/>
        <v>0.26991503643115999</v>
      </c>
      <c r="D98">
        <f t="shared" si="19"/>
        <v>15.465448530195383</v>
      </c>
      <c r="E98">
        <f t="shared" si="20"/>
        <v>31.126997927843924</v>
      </c>
      <c r="F98">
        <f t="shared" si="21"/>
        <v>1.1269979278439237</v>
      </c>
      <c r="G98">
        <f t="shared" si="22"/>
        <v>0.15583551894185788</v>
      </c>
      <c r="H98">
        <f t="shared" si="23"/>
        <v>8.9289808720466066</v>
      </c>
      <c r="J98">
        <f t="shared" si="24"/>
        <v>1.1269979278439224</v>
      </c>
      <c r="K98">
        <f t="shared" si="25"/>
        <v>1.7532969116362582</v>
      </c>
      <c r="L98">
        <f t="shared" si="33"/>
        <v>-0.11880874645873177</v>
      </c>
      <c r="M98">
        <f t="shared" si="26"/>
        <v>1.1495546178912583</v>
      </c>
      <c r="N98">
        <f t="shared" si="27"/>
        <v>3.9110407109127072</v>
      </c>
      <c r="O98" s="1">
        <f t="shared" si="28"/>
        <v>112.71311455065306</v>
      </c>
      <c r="P98" s="1"/>
      <c r="Q98" s="12">
        <f t="shared" si="29"/>
        <v>8.466123222383418</v>
      </c>
      <c r="R98">
        <f t="shared" si="30"/>
        <v>8.4464631578406806</v>
      </c>
      <c r="S98">
        <f t="shared" si="31"/>
        <v>0.26927261705935823</v>
      </c>
      <c r="T98">
        <f t="shared" si="32"/>
        <v>15.428639525922163</v>
      </c>
      <c r="W98" s="1"/>
      <c r="AC98" s="1"/>
    </row>
    <row r="99" spans="1:29" x14ac:dyDescent="0.2">
      <c r="A99">
        <v>84</v>
      </c>
      <c r="B99">
        <f t="shared" si="17"/>
        <v>8.4</v>
      </c>
      <c r="C99">
        <f t="shared" si="18"/>
        <v>0.2730087030867106</v>
      </c>
      <c r="D99">
        <f t="shared" si="19"/>
        <v>15.642707800607324</v>
      </c>
      <c r="E99">
        <f t="shared" si="20"/>
        <v>31.15381196579321</v>
      </c>
      <c r="F99">
        <f t="shared" si="21"/>
        <v>1.15381196579321</v>
      </c>
      <c r="G99">
        <f t="shared" si="22"/>
        <v>0.157621648218223</v>
      </c>
      <c r="H99">
        <f t="shared" si="23"/>
        <v>9.0313215595352982</v>
      </c>
      <c r="J99">
        <f t="shared" si="24"/>
        <v>1.1538119657932078</v>
      </c>
      <c r="K99">
        <f t="shared" si="25"/>
        <v>1.7537918538314672</v>
      </c>
      <c r="L99">
        <f t="shared" si="33"/>
        <v>-0.16503322749427693</v>
      </c>
      <c r="M99">
        <f t="shared" si="26"/>
        <v>1.1758923740747322</v>
      </c>
      <c r="N99">
        <f t="shared" si="27"/>
        <v>3.91846296620513</v>
      </c>
      <c r="O99" s="1">
        <f t="shared" si="28"/>
        <v>112.9270181054447</v>
      </c>
      <c r="P99" s="1"/>
      <c r="Q99" s="12">
        <f t="shared" si="29"/>
        <v>8.5607501352590756</v>
      </c>
      <c r="R99">
        <f t="shared" si="30"/>
        <v>8.543983708821127</v>
      </c>
      <c r="S99">
        <f t="shared" si="31"/>
        <v>0.27246035870154028</v>
      </c>
      <c r="T99">
        <f t="shared" si="32"/>
        <v>15.611289054998329</v>
      </c>
      <c r="W99" s="1"/>
      <c r="AC99" s="1"/>
    </row>
    <row r="100" spans="1:29" x14ac:dyDescent="0.2">
      <c r="A100">
        <v>85</v>
      </c>
      <c r="B100">
        <f t="shared" si="17"/>
        <v>8.5</v>
      </c>
      <c r="C100">
        <f t="shared" si="18"/>
        <v>0.27609701939543646</v>
      </c>
      <c r="D100">
        <f t="shared" si="19"/>
        <v>15.819660509685995</v>
      </c>
      <c r="E100">
        <f t="shared" si="20"/>
        <v>31.180923655337729</v>
      </c>
      <c r="F100">
        <f t="shared" si="21"/>
        <v>1.1809236553377289</v>
      </c>
      <c r="G100">
        <f t="shared" si="22"/>
        <v>0.15940468847040856</v>
      </c>
      <c r="H100">
        <f t="shared" si="23"/>
        <v>9.1334852537557012</v>
      </c>
      <c r="J100">
        <f t="shared" si="24"/>
        <v>1.1809236553377311</v>
      </c>
      <c r="K100">
        <f t="shared" si="25"/>
        <v>1.7542918025446146</v>
      </c>
      <c r="L100">
        <f t="shared" si="33"/>
        <v>-0.21171648110157221</v>
      </c>
      <c r="M100">
        <f t="shared" si="26"/>
        <v>1.2024764394865655</v>
      </c>
      <c r="N100">
        <f t="shared" si="27"/>
        <v>3.925975416267339</v>
      </c>
      <c r="O100" s="1">
        <f t="shared" si="28"/>
        <v>113.14352100250102</v>
      </c>
      <c r="P100" s="1"/>
      <c r="Q100" s="12">
        <f t="shared" si="29"/>
        <v>8.6551316754788061</v>
      </c>
      <c r="R100">
        <f t="shared" si="30"/>
        <v>8.6413663535105556</v>
      </c>
      <c r="S100">
        <f t="shared" si="31"/>
        <v>0.27564642824454483</v>
      </c>
      <c r="T100">
        <f t="shared" si="32"/>
        <v>15.7938427770231</v>
      </c>
      <c r="W100" s="1"/>
      <c r="AC100" s="1"/>
    </row>
    <row r="101" spans="1:29" x14ac:dyDescent="0.2">
      <c r="A101">
        <v>86</v>
      </c>
      <c r="B101">
        <f t="shared" si="17"/>
        <v>8.6</v>
      </c>
      <c r="C101">
        <f t="shared" si="18"/>
        <v>0.27917994046787675</v>
      </c>
      <c r="D101">
        <f t="shared" si="19"/>
        <v>15.996304085378899</v>
      </c>
      <c r="E101">
        <f t="shared" si="20"/>
        <v>31.208332220738743</v>
      </c>
      <c r="F101">
        <f t="shared" si="21"/>
        <v>1.2083322207387432</v>
      </c>
      <c r="G101">
        <f t="shared" si="22"/>
        <v>0.16118461378147234</v>
      </c>
      <c r="H101">
        <f t="shared" si="23"/>
        <v>9.2354704697326166</v>
      </c>
      <c r="J101">
        <f t="shared" si="24"/>
        <v>1.2083322207387459</v>
      </c>
      <c r="K101">
        <f t="shared" si="25"/>
        <v>1.7547967281076395</v>
      </c>
      <c r="L101">
        <f t="shared" si="33"/>
        <v>-0.25885547911139539</v>
      </c>
      <c r="M101">
        <f t="shared" si="26"/>
        <v>1.2293046529080733</v>
      </c>
      <c r="N101">
        <f t="shared" si="27"/>
        <v>3.9335781226430635</v>
      </c>
      <c r="O101" s="1">
        <f t="shared" si="28"/>
        <v>113.36262501546388</v>
      </c>
      <c r="P101" s="1"/>
      <c r="Q101" s="12">
        <f t="shared" si="29"/>
        <v>8.749265999499686</v>
      </c>
      <c r="R101">
        <f t="shared" si="30"/>
        <v>8.7386102452847805</v>
      </c>
      <c r="S101">
        <f t="shared" si="31"/>
        <v>0.2788308258384285</v>
      </c>
      <c r="T101">
        <f t="shared" si="32"/>
        <v>15.976300700594344</v>
      </c>
      <c r="W101" s="1"/>
      <c r="AC101" s="1"/>
    </row>
    <row r="102" spans="1:29" x14ac:dyDescent="0.2">
      <c r="A102">
        <v>87</v>
      </c>
      <c r="B102">
        <f t="shared" si="17"/>
        <v>8.7000000000000011</v>
      </c>
      <c r="C102">
        <f t="shared" si="18"/>
        <v>0.28225742198149117</v>
      </c>
      <c r="D102">
        <f t="shared" si="19"/>
        <v>16.172635988116635</v>
      </c>
      <c r="E102">
        <f t="shared" si="20"/>
        <v>31.236036880500702</v>
      </c>
      <c r="F102">
        <f t="shared" si="21"/>
        <v>1.236036880500702</v>
      </c>
      <c r="G102">
        <f t="shared" si="22"/>
        <v>0.16296139856178374</v>
      </c>
      <c r="H102">
        <f t="shared" si="23"/>
        <v>9.3372757412449694</v>
      </c>
      <c r="J102">
        <f t="shared" si="24"/>
        <v>1.2360368805007038</v>
      </c>
      <c r="K102">
        <f t="shared" si="25"/>
        <v>1.7553066006750957</v>
      </c>
      <c r="L102">
        <f t="shared" si="33"/>
        <v>-0.30644717669753957</v>
      </c>
      <c r="M102">
        <f t="shared" si="26"/>
        <v>1.2563748437752578</v>
      </c>
      <c r="N102">
        <f t="shared" si="27"/>
        <v>3.9412711482535174</v>
      </c>
      <c r="O102" s="1">
        <f t="shared" si="28"/>
        <v>113.58433195767307</v>
      </c>
      <c r="P102" s="1"/>
      <c r="Q102" s="12">
        <f t="shared" si="29"/>
        <v>8.8431512953051765</v>
      </c>
      <c r="R102">
        <f t="shared" si="30"/>
        <v>8.8357145602352212</v>
      </c>
      <c r="S102">
        <f t="shared" si="31"/>
        <v>0.2820135522499112</v>
      </c>
      <c r="T102">
        <f t="shared" si="32"/>
        <v>16.15866286964317</v>
      </c>
      <c r="W102" s="1"/>
      <c r="AC102" s="1"/>
    </row>
    <row r="103" spans="1:29" x14ac:dyDescent="0.2">
      <c r="A103">
        <v>88</v>
      </c>
      <c r="B103">
        <f t="shared" si="17"/>
        <v>8.8000000000000007</v>
      </c>
      <c r="C103">
        <f t="shared" si="18"/>
        <v>0.28532942018213536</v>
      </c>
      <c r="D103">
        <f t="shared" si="19"/>
        <v>16.348653710897459</v>
      </c>
      <c r="E103">
        <f t="shared" si="20"/>
        <v>31.26403684747061</v>
      </c>
      <c r="F103">
        <f t="shared" si="21"/>
        <v>1.2640368474706101</v>
      </c>
      <c r="G103">
        <f t="shared" si="22"/>
        <v>0.16473501754987571</v>
      </c>
      <c r="H103">
        <f t="shared" si="23"/>
        <v>9.4388996208746221</v>
      </c>
      <c r="J103">
        <f t="shared" si="24"/>
        <v>1.2640368474706087</v>
      </c>
      <c r="K103">
        <f t="shared" si="25"/>
        <v>1.755821390229007</v>
      </c>
      <c r="L103">
        <f t="shared" si="33"/>
        <v>-0.35448851290353139</v>
      </c>
      <c r="M103">
        <f t="shared" si="26"/>
        <v>1.2836848326078774</v>
      </c>
      <c r="N103">
        <f t="shared" si="27"/>
        <v>3.9490545574039615</v>
      </c>
      <c r="O103" s="1">
        <f t="shared" si="28"/>
        <v>113.80864368235565</v>
      </c>
      <c r="P103" s="1"/>
      <c r="Q103" s="12">
        <f t="shared" si="29"/>
        <v>8.9367857824350221</v>
      </c>
      <c r="R103">
        <f t="shared" si="30"/>
        <v>8.9326784971593209</v>
      </c>
      <c r="S103">
        <f t="shared" si="31"/>
        <v>0.28519460886489545</v>
      </c>
      <c r="T103">
        <f t="shared" si="32"/>
        <v>16.340929363578283</v>
      </c>
      <c r="W103" s="1"/>
      <c r="AC103" s="1"/>
    </row>
    <row r="104" spans="1:29" x14ac:dyDescent="0.2">
      <c r="A104">
        <v>89</v>
      </c>
      <c r="B104">
        <f t="shared" si="17"/>
        <v>8.9</v>
      </c>
      <c r="C104">
        <f t="shared" si="18"/>
        <v>0.28839589188540771</v>
      </c>
      <c r="D104">
        <f t="shared" si="19"/>
        <v>16.52435477936444</v>
      </c>
      <c r="E104">
        <f t="shared" si="20"/>
        <v>31.292331328937447</v>
      </c>
      <c r="F104">
        <f t="shared" si="21"/>
        <v>1.292331328937447</v>
      </c>
      <c r="G104">
        <f t="shared" si="22"/>
        <v>0.16650544581322235</v>
      </c>
      <c r="H104">
        <f t="shared" si="23"/>
        <v>9.5403406800509387</v>
      </c>
      <c r="J104">
        <f t="shared" si="24"/>
        <v>1.2923313289374438</v>
      </c>
      <c r="K104">
        <f t="shared" si="25"/>
        <v>1.7563410665837176</v>
      </c>
      <c r="L104">
        <f t="shared" si="33"/>
        <v>-0.40297641116817806</v>
      </c>
      <c r="M104">
        <f t="shared" si="26"/>
        <v>1.3112324314366504</v>
      </c>
      <c r="N104">
        <f t="shared" si="27"/>
        <v>3.9569284157896338</v>
      </c>
      <c r="O104" s="1">
        <f t="shared" si="28"/>
        <v>114.03556208279664</v>
      </c>
      <c r="P104" s="1"/>
      <c r="Q104" s="12">
        <f t="shared" si="29"/>
        <v>9.0301677120071275</v>
      </c>
      <c r="R104">
        <f t="shared" si="30"/>
        <v>9.0295012775446377</v>
      </c>
      <c r="S104">
        <f t="shared" si="31"/>
        <v>0.2883739976908839</v>
      </c>
      <c r="T104">
        <f t="shared" si="32"/>
        <v>16.523100297424509</v>
      </c>
      <c r="W104" s="1"/>
      <c r="AC104" s="1"/>
    </row>
    <row r="105" spans="1:29" x14ac:dyDescent="0.2">
      <c r="A105">
        <v>90</v>
      </c>
      <c r="B105">
        <f t="shared" si="17"/>
        <v>9</v>
      </c>
      <c r="C105">
        <f t="shared" si="18"/>
        <v>0.2914567944778671</v>
      </c>
      <c r="D105">
        <f t="shared" si="19"/>
        <v>16.699736751875243</v>
      </c>
      <c r="E105">
        <f t="shared" si="20"/>
        <v>31.32091952673165</v>
      </c>
      <c r="F105">
        <f t="shared" si="21"/>
        <v>1.3209195267316503</v>
      </c>
      <c r="G105">
        <f t="shared" si="22"/>
        <v>0.16827265874894201</v>
      </c>
      <c r="H105">
        <f t="shared" si="23"/>
        <v>9.6415975090910582</v>
      </c>
      <c r="J105">
        <f t="shared" si="24"/>
        <v>1.320919526731652</v>
      </c>
      <c r="K105">
        <f t="shared" si="25"/>
        <v>1.7568655993907314</v>
      </c>
      <c r="L105">
        <f t="shared" si="33"/>
        <v>-0.45190777984975961</v>
      </c>
      <c r="M105">
        <f t="shared" si="26"/>
        <v>1.3390154442284421</v>
      </c>
      <c r="N105">
        <f t="shared" si="27"/>
        <v>3.9648927905010654</v>
      </c>
      <c r="O105" s="1">
        <f t="shared" si="28"/>
        <v>114.26508909249233</v>
      </c>
      <c r="P105" s="1"/>
      <c r="Q105" s="12">
        <f t="shared" si="29"/>
        <v>9.1232953667314671</v>
      </c>
      <c r="R105">
        <f t="shared" si="30"/>
        <v>9.1261821455466823</v>
      </c>
      <c r="S105">
        <f t="shared" si="31"/>
        <v>0.29155172135929636</v>
      </c>
      <c r="T105">
        <f t="shared" si="32"/>
        <v>16.705175821955546</v>
      </c>
      <c r="W105" s="1"/>
      <c r="AC105" s="1"/>
    </row>
    <row r="106" spans="1:29" x14ac:dyDescent="0.2">
      <c r="A106">
        <v>91</v>
      </c>
      <c r="B106">
        <f t="shared" si="17"/>
        <v>9.1</v>
      </c>
      <c r="C106">
        <f t="shared" si="18"/>
        <v>0.29451208591812417</v>
      </c>
      <c r="D106">
        <f t="shared" si="19"/>
        <v>16.874797219564652</v>
      </c>
      <c r="E106">
        <f t="shared" si="20"/>
        <v>31.349800637324634</v>
      </c>
      <c r="F106">
        <f t="shared" si="21"/>
        <v>1.3498006373246341</v>
      </c>
      <c r="G106">
        <f t="shared" si="22"/>
        <v>0.17003663208442718</v>
      </c>
      <c r="H106">
        <f t="shared" si="23"/>
        <v>9.7426687172359987</v>
      </c>
      <c r="J106">
        <f t="shared" si="24"/>
        <v>1.3498006373246363</v>
      </c>
      <c r="K106">
        <f t="shared" si="25"/>
        <v>1.757394958143546</v>
      </c>
      <c r="L106">
        <f t="shared" si="33"/>
        <v>-0.50127951274876725</v>
      </c>
      <c r="M106">
        <f t="shared" si="26"/>
        <v>1.3670316673093339</v>
      </c>
      <c r="N106">
        <f t="shared" si="27"/>
        <v>3.9729477500287489</v>
      </c>
      <c r="O106" s="1">
        <f t="shared" si="28"/>
        <v>114.49722668528482</v>
      </c>
      <c r="P106" s="1"/>
      <c r="Q106" s="12">
        <f t="shared" si="29"/>
        <v>9.2161670609161703</v>
      </c>
      <c r="R106">
        <f t="shared" si="30"/>
        <v>9.2227203679606014</v>
      </c>
      <c r="S106">
        <f t="shared" si="31"/>
        <v>0.29472778312768882</v>
      </c>
      <c r="T106">
        <f t="shared" si="32"/>
        <v>16.8871561238211</v>
      </c>
      <c r="W106" s="1"/>
      <c r="AC106" s="1"/>
    </row>
    <row r="107" spans="1:29" x14ac:dyDescent="0.2">
      <c r="A107">
        <v>92</v>
      </c>
      <c r="B107">
        <f t="shared" si="17"/>
        <v>9.2000000000000011</v>
      </c>
      <c r="C107">
        <f t="shared" si="18"/>
        <v>0.2975617247378059</v>
      </c>
      <c r="D107">
        <f t="shared" si="19"/>
        <v>17.049533806399829</v>
      </c>
      <c r="E107">
        <f t="shared" si="20"/>
        <v>31.378973851928301</v>
      </c>
      <c r="F107">
        <f t="shared" si="21"/>
        <v>1.3789738519283006</v>
      </c>
      <c r="G107">
        <f t="shared" si="22"/>
        <v>0.17179734187790158</v>
      </c>
      <c r="H107">
        <f t="shared" si="23"/>
        <v>9.8435529326825666</v>
      </c>
      <c r="J107">
        <f t="shared" si="24"/>
        <v>1.3789738519283001</v>
      </c>
      <c r="K107">
        <f t="shared" si="25"/>
        <v>1.7579291121824741</v>
      </c>
      <c r="L107">
        <f t="shared" si="33"/>
        <v>-0.55108848962895562</v>
      </c>
      <c r="M107">
        <f t="shared" si="26"/>
        <v>1.3952788897853978</v>
      </c>
      <c r="N107">
        <f t="shared" si="27"/>
        <v>3.9810933642672168</v>
      </c>
      <c r="O107" s="1">
        <f t="shared" si="28"/>
        <v>114.73197687547949</v>
      </c>
      <c r="P107" s="1"/>
      <c r="Q107" s="12">
        <f t="shared" si="29"/>
        <v>9.308781140465813</v>
      </c>
      <c r="R107">
        <f t="shared" si="30"/>
        <v>9.3191152341867642</v>
      </c>
      <c r="S107">
        <f t="shared" si="31"/>
        <v>0.29790218688187575</v>
      </c>
      <c r="T107">
        <f t="shared" si="32"/>
        <v>17.069041425668512</v>
      </c>
      <c r="W107" s="1"/>
      <c r="AC107" s="1"/>
    </row>
    <row r="108" spans="1:29" x14ac:dyDescent="0.2">
      <c r="A108">
        <v>93</v>
      </c>
      <c r="B108">
        <f t="shared" si="17"/>
        <v>9.3000000000000007</v>
      </c>
      <c r="C108">
        <f t="shared" si="18"/>
        <v>0.30060567004239541</v>
      </c>
      <c r="D108">
        <f t="shared" si="19"/>
        <v>17.223944169228449</v>
      </c>
      <c r="E108">
        <f t="shared" si="20"/>
        <v>31.408438356594555</v>
      </c>
      <c r="F108">
        <f t="shared" si="21"/>
        <v>1.4084383565945551</v>
      </c>
      <c r="G108">
        <f t="shared" si="22"/>
        <v>0.17355476451890484</v>
      </c>
      <c r="H108">
        <f t="shared" si="23"/>
        <v>9.9442488026111313</v>
      </c>
      <c r="J108">
        <f t="shared" si="24"/>
        <v>1.4084383565945546</v>
      </c>
      <c r="K108">
        <f t="shared" si="25"/>
        <v>1.758468030699454</v>
      </c>
      <c r="L108">
        <f t="shared" si="33"/>
        <v>-0.60133157673665516</v>
      </c>
      <c r="M108">
        <f t="shared" si="26"/>
        <v>1.423754893961102</v>
      </c>
      <c r="N108">
        <f t="shared" si="27"/>
        <v>3.9893297045184557</v>
      </c>
      <c r="O108" s="1">
        <f t="shared" si="28"/>
        <v>114.96934171794349</v>
      </c>
      <c r="P108" s="1"/>
      <c r="Q108" s="12">
        <f t="shared" si="29"/>
        <v>9.4011359828720575</v>
      </c>
      <c r="R108">
        <f t="shared" si="30"/>
        <v>9.415366056190372</v>
      </c>
      <c r="S108">
        <f t="shared" si="31"/>
        <v>0.30107493713795813</v>
      </c>
      <c r="T108">
        <f t="shared" si="32"/>
        <v>17.250831986258941</v>
      </c>
      <c r="W108" s="1"/>
      <c r="AC108" s="1"/>
    </row>
    <row r="109" spans="1:29" x14ac:dyDescent="0.2">
      <c r="A109">
        <v>94</v>
      </c>
      <c r="B109">
        <f t="shared" si="17"/>
        <v>9.4</v>
      </c>
      <c r="C109">
        <f t="shared" si="18"/>
        <v>0.30364388151194777</v>
      </c>
      <c r="D109">
        <f t="shared" si="19"/>
        <v>17.398025997819701</v>
      </c>
      <c r="E109">
        <f t="shared" si="20"/>
        <v>31.438193332314757</v>
      </c>
      <c r="F109">
        <f t="shared" si="21"/>
        <v>1.4381933323147571</v>
      </c>
      <c r="G109">
        <f t="shared" si="22"/>
        <v>0.17530887672870588</v>
      </c>
      <c r="H109">
        <f t="shared" si="23"/>
        <v>10.044754993209313</v>
      </c>
      <c r="J109">
        <f t="shared" si="24"/>
        <v>1.4381933323147589</v>
      </c>
      <c r="K109">
        <f t="shared" si="25"/>
        <v>1.759011682742847</v>
      </c>
      <c r="L109">
        <f t="shared" si="33"/>
        <v>-0.65200562731813139</v>
      </c>
      <c r="M109">
        <f t="shared" si="26"/>
        <v>1.4524574557551846</v>
      </c>
      <c r="N109">
        <f t="shared" si="27"/>
        <v>3.9976568434946591</v>
      </c>
      <c r="O109" s="1">
        <f t="shared" si="28"/>
        <v>115.20932330818496</v>
      </c>
      <c r="P109" s="1"/>
      <c r="Q109" s="12">
        <f t="shared" si="29"/>
        <v>9.4932299971967087</v>
      </c>
      <c r="R109">
        <f t="shared" si="30"/>
        <v>9.5114721684551391</v>
      </c>
      <c r="S109">
        <f t="shared" si="31"/>
        <v>0.30424603904425984</v>
      </c>
      <c r="T109">
        <f t="shared" si="32"/>
        <v>17.432528100578313</v>
      </c>
      <c r="W109" s="1"/>
      <c r="AC109" s="1"/>
    </row>
    <row r="110" spans="1:29" x14ac:dyDescent="0.2">
      <c r="A110">
        <v>95</v>
      </c>
      <c r="B110">
        <f t="shared" si="17"/>
        <v>9.5</v>
      </c>
      <c r="C110">
        <f t="shared" si="18"/>
        <v>0.30667631940168272</v>
      </c>
      <c r="D110">
        <f t="shared" si="19"/>
        <v>17.571777014898259</v>
      </c>
      <c r="E110">
        <f t="shared" si="20"/>
        <v>31.468237955119129</v>
      </c>
      <c r="F110">
        <f t="shared" si="21"/>
        <v>1.4682379551191289</v>
      </c>
      <c r="G110">
        <f t="shared" si="22"/>
        <v>0.17705965556064518</v>
      </c>
      <c r="H110">
        <f t="shared" si="23"/>
        <v>10.145070189691591</v>
      </c>
      <c r="J110">
        <f t="shared" si="24"/>
        <v>1.4682379551191271</v>
      </c>
      <c r="K110">
        <f t="shared" si="25"/>
        <v>1.7595600372222218</v>
      </c>
      <c r="L110">
        <f t="shared" si="33"/>
        <v>-0.70310748213487795</v>
      </c>
      <c r="M110">
        <f t="shared" si="26"/>
        <v>1.4813843451138928</v>
      </c>
      <c r="N110">
        <f t="shared" si="27"/>
        <v>4.0060748553203638</v>
      </c>
      <c r="O110" s="1">
        <f t="shared" si="28"/>
        <v>115.45192378241475</v>
      </c>
      <c r="P110" s="1"/>
      <c r="Q110" s="12">
        <f t="shared" si="29"/>
        <v>9.5850616240472668</v>
      </c>
      <c r="R110">
        <f t="shared" si="30"/>
        <v>9.6074329279311481</v>
      </c>
      <c r="S110">
        <f t="shared" si="31"/>
        <v>0.30741549838317273</v>
      </c>
      <c r="T110">
        <f t="shared" si="32"/>
        <v>17.614130099943047</v>
      </c>
      <c r="W110" s="1"/>
      <c r="AC110" s="1"/>
    </row>
    <row r="111" spans="1:29" x14ac:dyDescent="0.2">
      <c r="A111">
        <v>96</v>
      </c>
      <c r="B111">
        <f t="shared" si="17"/>
        <v>9.6000000000000014</v>
      </c>
      <c r="C111">
        <f t="shared" si="18"/>
        <v>0.30970294454245628</v>
      </c>
      <c r="D111">
        <f t="shared" si="19"/>
        <v>17.745194976171295</v>
      </c>
      <c r="E111">
        <f t="shared" si="20"/>
        <v>31.49857139617605</v>
      </c>
      <c r="F111">
        <f t="shared" si="21"/>
        <v>1.4985713961760503</v>
      </c>
      <c r="G111">
        <f t="shared" si="22"/>
        <v>0.17880707840040688</v>
      </c>
      <c r="H111">
        <f t="shared" si="23"/>
        <v>10.245193096314893</v>
      </c>
      <c r="J111">
        <f t="shared" si="24"/>
        <v>1.4985713961760494</v>
      </c>
      <c r="K111">
        <f t="shared" si="25"/>
        <v>1.760113062913121</v>
      </c>
      <c r="L111">
        <f t="shared" si="33"/>
        <v>-0.75463396997669208</v>
      </c>
      <c r="M111">
        <f t="shared" si="26"/>
        <v>1.5105333264214595</v>
      </c>
      <c r="N111">
        <f t="shared" si="27"/>
        <v>4.0145838155339382</v>
      </c>
      <c r="O111" s="1">
        <f t="shared" si="28"/>
        <v>115.69714531758915</v>
      </c>
      <c r="P111" s="1"/>
      <c r="Q111" s="12">
        <f t="shared" si="29"/>
        <v>9.6766293355451367</v>
      </c>
      <c r="R111">
        <f t="shared" si="30"/>
        <v>9.7032477139769959</v>
      </c>
      <c r="S111">
        <f t="shared" si="31"/>
        <v>0.31058332157291485</v>
      </c>
      <c r="T111">
        <f t="shared" si="32"/>
        <v>17.795638352100802</v>
      </c>
      <c r="W111" s="1"/>
      <c r="AC111" s="1"/>
    </row>
    <row r="112" spans="1:29" x14ac:dyDescent="0.2">
      <c r="A112">
        <v>97</v>
      </c>
      <c r="B112">
        <f t="shared" si="17"/>
        <v>9.7000000000000011</v>
      </c>
      <c r="C112">
        <f t="shared" si="18"/>
        <v>0.31272371834111107</v>
      </c>
      <c r="D112">
        <f t="shared" si="19"/>
        <v>17.918277670348559</v>
      </c>
      <c r="E112">
        <f t="shared" si="20"/>
        <v>31.529192821891268</v>
      </c>
      <c r="F112">
        <f t="shared" si="21"/>
        <v>1.529192821891268</v>
      </c>
      <c r="G112">
        <f t="shared" si="22"/>
        <v>0.18055112296622119</v>
      </c>
      <c r="H112">
        <f t="shared" si="23"/>
        <v>10.3451224363902</v>
      </c>
      <c r="J112">
        <f t="shared" si="24"/>
        <v>1.529192821891272</v>
      </c>
      <c r="K112">
        <f t="shared" si="25"/>
        <v>1.7606707284618126</v>
      </c>
      <c r="L112">
        <f t="shared" si="33"/>
        <v>-0.80658190817240194</v>
      </c>
      <c r="M112">
        <f t="shared" si="26"/>
        <v>1.5399021589077089</v>
      </c>
      <c r="N112">
        <f t="shared" si="27"/>
        <v>4.0231838010883916</v>
      </c>
      <c r="O112" s="1">
        <f t="shared" si="28"/>
        <v>115.9449901314333</v>
      </c>
      <c r="P112" s="1"/>
      <c r="Q112" s="12">
        <f t="shared" si="29"/>
        <v>9.7679316352865087</v>
      </c>
      <c r="R112">
        <f t="shared" si="30"/>
        <v>9.7989159282962515</v>
      </c>
      <c r="S112">
        <f t="shared" si="31"/>
        <v>0.31374951566920217</v>
      </c>
      <c r="T112">
        <f t="shared" si="32"/>
        <v>17.97705326132624</v>
      </c>
      <c r="W112" s="1"/>
      <c r="AC112" s="1"/>
    </row>
    <row r="113" spans="1:29" x14ac:dyDescent="0.2">
      <c r="A113">
        <v>98</v>
      </c>
      <c r="B113">
        <f t="shared" si="17"/>
        <v>9.8000000000000007</v>
      </c>
      <c r="C113">
        <f t="shared" si="18"/>
        <v>0.31573860278070903</v>
      </c>
      <c r="D113">
        <f t="shared" si="19"/>
        <v>18.091022919155698</v>
      </c>
      <c r="E113">
        <f t="shared" si="20"/>
        <v>31.56010139400696</v>
      </c>
      <c r="F113">
        <f t="shared" si="21"/>
        <v>1.5601013940069599</v>
      </c>
      <c r="G113">
        <f t="shared" si="22"/>
        <v>0.18229176730899868</v>
      </c>
      <c r="H113">
        <f t="shared" si="23"/>
        <v>10.44485695229023</v>
      </c>
      <c r="J113">
        <f t="shared" si="24"/>
        <v>1.5601013940069586</v>
      </c>
      <c r="K113">
        <f t="shared" si="25"/>
        <v>1.7612330023900244</v>
      </c>
      <c r="L113">
        <f t="shared" si="33"/>
        <v>-0.85894810309815361</v>
      </c>
      <c r="M113">
        <f t="shared" si="26"/>
        <v>1.5694885970527008</v>
      </c>
      <c r="N113">
        <f t="shared" si="27"/>
        <v>4.0318748903515296</v>
      </c>
      <c r="O113" s="1">
        <f t="shared" si="28"/>
        <v>116.19546048244568</v>
      </c>
      <c r="P113" s="1"/>
      <c r="Q113" s="12">
        <f t="shared" si="29"/>
        <v>9.8589670582961197</v>
      </c>
      <c r="R113">
        <f t="shared" si="30"/>
        <v>9.8944369948684194</v>
      </c>
      <c r="S113">
        <f t="shared" si="31"/>
        <v>0.31691408836683721</v>
      </c>
      <c r="T113">
        <f t="shared" si="32"/>
        <v>18.158375268512078</v>
      </c>
      <c r="W113" s="1"/>
      <c r="AC113" s="1"/>
    </row>
    <row r="114" spans="1:29" x14ac:dyDescent="0.2">
      <c r="A114">
        <v>99</v>
      </c>
      <c r="B114">
        <f t="shared" si="17"/>
        <v>9.9</v>
      </c>
      <c r="C114">
        <f t="shared" si="18"/>
        <v>0.31874756042064445</v>
      </c>
      <c r="D114">
        <f t="shared" si="19"/>
        <v>18.263428577340761</v>
      </c>
      <c r="E114">
        <f t="shared" si="20"/>
        <v>31.591296269700614</v>
      </c>
      <c r="F114">
        <f t="shared" si="21"/>
        <v>1.5912962697006137</v>
      </c>
      <c r="G114">
        <f t="shared" si="22"/>
        <v>0.1840289898123956</v>
      </c>
      <c r="H114">
        <f t="shared" si="23"/>
        <v>10.544395405453193</v>
      </c>
      <c r="J114">
        <f t="shared" si="24"/>
        <v>1.5912962697006172</v>
      </c>
      <c r="K114">
        <f t="shared" si="25"/>
        <v>1.7617998530996575</v>
      </c>
      <c r="L114">
        <f t="shared" si="33"/>
        <v>-0.91172935068299599</v>
      </c>
      <c r="M114">
        <f t="shared" si="26"/>
        <v>1.5992903909882297</v>
      </c>
      <c r="N114">
        <f t="shared" si="27"/>
        <v>4.040657163105509</v>
      </c>
      <c r="O114" s="1">
        <f t="shared" si="28"/>
        <v>116.44855866988524</v>
      </c>
      <c r="P114" s="1"/>
      <c r="Q114" s="12">
        <f t="shared" si="29"/>
        <v>9.9497341709738834</v>
      </c>
      <c r="R114">
        <f t="shared" si="30"/>
        <v>9.9898103598744079</v>
      </c>
      <c r="S114">
        <f t="shared" si="31"/>
        <v>0.32007704800121661</v>
      </c>
      <c r="T114">
        <f t="shared" si="32"/>
        <v>18.339604851255448</v>
      </c>
      <c r="W114" s="1"/>
      <c r="AC114" s="1"/>
    </row>
    <row r="115" spans="1:29" x14ac:dyDescent="0.2">
      <c r="A115">
        <v>100</v>
      </c>
      <c r="B115">
        <f t="shared" si="17"/>
        <v>10</v>
      </c>
      <c r="C115">
        <f t="shared" si="18"/>
        <v>0.32175055439664219</v>
      </c>
      <c r="D115">
        <f t="shared" si="19"/>
        <v>18.435492532674068</v>
      </c>
      <c r="E115">
        <f t="shared" si="20"/>
        <v>31.622776601683796</v>
      </c>
      <c r="F115">
        <f t="shared" si="21"/>
        <v>1.6227766016837961</v>
      </c>
      <c r="G115">
        <f t="shared" si="22"/>
        <v>0.1857627691928127</v>
      </c>
      <c r="H115">
        <f t="shared" si="23"/>
        <v>10.643736576382711</v>
      </c>
      <c r="J115">
        <f t="shared" si="24"/>
        <v>1.6227766016837952</v>
      </c>
      <c r="K115">
        <f t="shared" si="25"/>
        <v>1.7623712488774792</v>
      </c>
      <c r="L115">
        <f t="shared" si="33"/>
        <v>-0.96492243691183288</v>
      </c>
      <c r="M115">
        <f t="shared" si="26"/>
        <v>1.6293052868961879</v>
      </c>
      <c r="N115">
        <f t="shared" si="27"/>
        <v>4.0495307005456294</v>
      </c>
      <c r="O115" s="1">
        <f>N115/$C$6*360</f>
        <v>116.70428703373661</v>
      </c>
      <c r="P115" s="1"/>
      <c r="Q115" s="12">
        <f t="shared" si="29"/>
        <v>10.040231571034605</v>
      </c>
      <c r="R115">
        <f t="shared" si="30"/>
        <v>10.085035491616662</v>
      </c>
      <c r="S115">
        <f t="shared" si="31"/>
        <v>0.32323840354975997</v>
      </c>
      <c r="T115">
        <f t="shared" si="32"/>
        <v>18.52074252393977</v>
      </c>
      <c r="W115" s="1"/>
      <c r="AC115" s="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300B-EEFA-6E42-8724-F7C85E4509CF}">
  <dimension ref="A1:CS180"/>
  <sheetViews>
    <sheetView topLeftCell="AW1" zoomScaleNormal="184" workbookViewId="0">
      <pane ySplit="14" topLeftCell="A15" activePane="bottomLeft" state="frozen"/>
      <selection pane="bottomLeft" activeCell="AZ24" sqref="AZ24"/>
    </sheetView>
  </sheetViews>
  <sheetFormatPr baseColWidth="10" defaultRowHeight="16" x14ac:dyDescent="0.2"/>
  <cols>
    <col min="1" max="1" width="10.83203125" style="17"/>
    <col min="10" max="10" width="10.83203125" style="18"/>
    <col min="11" max="29" width="10.83203125" customWidth="1"/>
    <col min="30" max="30" width="10.83203125" style="18" customWidth="1"/>
    <col min="31" max="31" width="10.83203125" customWidth="1"/>
    <col min="36" max="36" width="9.83203125" style="2" customWidth="1"/>
    <col min="37" max="37" width="10.83203125" style="1"/>
    <col min="39" max="39" width="12.33203125" customWidth="1"/>
    <col min="40" max="40" width="12.1640625" customWidth="1"/>
    <col min="42" max="42" width="8.1640625" customWidth="1"/>
    <col min="43" max="43" width="9.33203125" customWidth="1"/>
    <col min="44" max="44" width="9.6640625" customWidth="1"/>
    <col min="46" max="46" width="14.83203125" customWidth="1"/>
    <col min="47" max="47" width="10.83203125" style="2"/>
    <col min="77" max="77" width="10.83203125" style="18"/>
    <col min="89" max="89" width="10.83203125" style="18"/>
  </cols>
  <sheetData>
    <row r="1" spans="1:97" x14ac:dyDescent="0.2">
      <c r="B1" t="s">
        <v>1</v>
      </c>
      <c r="D1">
        <v>3.1415000000000002</v>
      </c>
      <c r="F1" t="s">
        <v>0</v>
      </c>
      <c r="G1" s="1">
        <v>12.5</v>
      </c>
    </row>
    <row r="2" spans="1:97" x14ac:dyDescent="0.2">
      <c r="B2" t="s">
        <v>3</v>
      </c>
      <c r="D2" s="1">
        <v>29980000000</v>
      </c>
      <c r="F2" t="s">
        <v>2</v>
      </c>
      <c r="G2" s="3">
        <v>1.2</v>
      </c>
    </row>
    <row r="3" spans="1:97" x14ac:dyDescent="0.2">
      <c r="B3" t="s">
        <v>4</v>
      </c>
      <c r="D3" s="1">
        <v>2400000000</v>
      </c>
      <c r="F3" t="s">
        <v>5</v>
      </c>
      <c r="G3">
        <v>5</v>
      </c>
      <c r="CG3">
        <v>109.22</v>
      </c>
    </row>
    <row r="4" spans="1:97" x14ac:dyDescent="0.2">
      <c r="B4" t="s">
        <v>6</v>
      </c>
      <c r="D4" s="1">
        <f>1/$D$3*$D$2</f>
        <v>12.491666666666667</v>
      </c>
      <c r="F4" t="s">
        <v>30</v>
      </c>
      <c r="G4" s="3">
        <v>31.550671142319569</v>
      </c>
      <c r="AD4" s="18">
        <f>MOD(X15,$D$4)/$D$4</f>
        <v>0.11877984197788004</v>
      </c>
      <c r="AE4" s="2">
        <f>(180/$D$6*AD4)</f>
        <v>6.8090355273943963</v>
      </c>
    </row>
    <row r="5" spans="1:97" x14ac:dyDescent="0.2">
      <c r="B5" t="s">
        <v>41</v>
      </c>
      <c r="D5" s="1">
        <v>0.01</v>
      </c>
      <c r="F5" t="s">
        <v>14</v>
      </c>
      <c r="AD5" s="18">
        <f>MOD(X51,$D$4)/$D$4</f>
        <v>0.319662265476583</v>
      </c>
      <c r="AE5" s="2">
        <f>(180/$D$6*AD5)</f>
        <v>18.324588466810489</v>
      </c>
    </row>
    <row r="6" spans="1:97" x14ac:dyDescent="0.2">
      <c r="D6" s="1">
        <v>3.14</v>
      </c>
      <c r="F6" t="s">
        <v>36</v>
      </c>
      <c r="G6">
        <f>G7*D1/180</f>
        <v>0.2617916666666667</v>
      </c>
      <c r="AD6" s="18">
        <v>0</v>
      </c>
      <c r="AE6" s="2">
        <f>(180/$D$6*AD6)</f>
        <v>0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97" x14ac:dyDescent="0.2">
      <c r="F7" t="s">
        <v>35</v>
      </c>
      <c r="G7">
        <v>15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97" x14ac:dyDescent="0.2">
      <c r="G8">
        <v>2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97" x14ac:dyDescent="0.2"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97" x14ac:dyDescent="0.2"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2" spans="1:97" x14ac:dyDescent="0.2">
      <c r="B12" t="s">
        <v>42</v>
      </c>
      <c r="L12" t="s">
        <v>43</v>
      </c>
      <c r="V12" t="s">
        <v>44</v>
      </c>
    </row>
    <row r="13" spans="1:97" x14ac:dyDescent="0.2">
      <c r="B13">
        <v>0</v>
      </c>
      <c r="L13">
        <v>6.25</v>
      </c>
      <c r="V13">
        <v>-6.25</v>
      </c>
    </row>
    <row r="14" spans="1:97" ht="31" customHeight="1" x14ac:dyDescent="0.2">
      <c r="A14" s="17" t="s">
        <v>11</v>
      </c>
      <c r="B14" t="s">
        <v>22</v>
      </c>
      <c r="C14" t="s">
        <v>23</v>
      </c>
      <c r="D14" t="s">
        <v>45</v>
      </c>
      <c r="E14" t="s">
        <v>46</v>
      </c>
      <c r="F14" t="s">
        <v>47</v>
      </c>
      <c r="G14" t="s">
        <v>49</v>
      </c>
      <c r="J14" s="18" t="s">
        <v>48</v>
      </c>
      <c r="L14" t="s">
        <v>22</v>
      </c>
      <c r="M14" t="s">
        <v>23</v>
      </c>
      <c r="N14" t="s">
        <v>45</v>
      </c>
      <c r="O14" t="s">
        <v>46</v>
      </c>
      <c r="P14" t="s">
        <v>47</v>
      </c>
      <c r="Q14" t="s">
        <v>49</v>
      </c>
      <c r="V14" t="s">
        <v>22</v>
      </c>
      <c r="W14" t="s">
        <v>23</v>
      </c>
      <c r="X14" t="s">
        <v>45</v>
      </c>
      <c r="Y14" t="s">
        <v>46</v>
      </c>
      <c r="Z14" t="s">
        <v>47</v>
      </c>
      <c r="AA14" t="s">
        <v>49</v>
      </c>
      <c r="AD14" s="18" t="s">
        <v>48</v>
      </c>
      <c r="AI14" t="s">
        <v>51</v>
      </c>
      <c r="AJ14" s="2" t="s">
        <v>52</v>
      </c>
      <c r="AK14" s="1" t="s">
        <v>50</v>
      </c>
      <c r="AM14" s="19" t="s">
        <v>53</v>
      </c>
      <c r="AN14" s="19" t="s">
        <v>54</v>
      </c>
      <c r="AP14" t="s">
        <v>7</v>
      </c>
      <c r="AQ14" s="19" t="s">
        <v>55</v>
      </c>
      <c r="AR14" s="19" t="s">
        <v>56</v>
      </c>
      <c r="AT14" s="19" t="s">
        <v>58</v>
      </c>
      <c r="BB14" s="18" t="s">
        <v>22</v>
      </c>
      <c r="BC14" s="18"/>
      <c r="BD14" s="19"/>
      <c r="BE14" s="19"/>
    </row>
    <row r="15" spans="1:97" x14ac:dyDescent="0.2">
      <c r="A15" s="17">
        <v>0</v>
      </c>
      <c r="B15">
        <f>($A15-$B$13)</f>
        <v>0</v>
      </c>
      <c r="C15" s="1">
        <f>$G$1</f>
        <v>12.5</v>
      </c>
      <c r="D15" s="1">
        <f>SQRT(B15*B15+C15*C15)</f>
        <v>12.5</v>
      </c>
      <c r="E15">
        <f>ATAN(B15/C15)</f>
        <v>0</v>
      </c>
      <c r="F15" s="1">
        <f>180/$D$6*E15</f>
        <v>0</v>
      </c>
      <c r="G15" s="1">
        <f>1/D15/D15</f>
        <v>6.4000000000000003E-3</v>
      </c>
      <c r="H15">
        <f>SIN(E15)</f>
        <v>0</v>
      </c>
      <c r="I15">
        <f>COS(E15)</f>
        <v>1</v>
      </c>
      <c r="J15" s="18">
        <f>MOD(D15,$D$4)/$D$4*$D$6*2</f>
        <v>4.1894596397596025E-3</v>
      </c>
      <c r="K15" s="2">
        <f>180/$D$6*J15</f>
        <v>0.2401601067378116</v>
      </c>
      <c r="L15">
        <f t="shared" ref="L15:L78" si="0">($A15-$L$13)</f>
        <v>-6.25</v>
      </c>
      <c r="M15" s="1">
        <f>$G$1</f>
        <v>12.5</v>
      </c>
      <c r="N15" s="1">
        <f>SQRT(L15*L15+M15*M15)</f>
        <v>13.975424859373685</v>
      </c>
      <c r="O15">
        <f>ATAN(L15/M15)</f>
        <v>-0.46364760900080615</v>
      </c>
      <c r="P15" s="1">
        <f t="shared" ref="P15:P78" si="1">180/$D$6*O15</f>
        <v>-26.578525356734108</v>
      </c>
      <c r="Q15" s="1">
        <f>1/N15/N15</f>
        <v>5.1200000000000004E-3</v>
      </c>
      <c r="R15">
        <f>SIN(O15)</f>
        <v>-0.44721359549995798</v>
      </c>
      <c r="S15">
        <f>COS(O15)</f>
        <v>0.89442719099991586</v>
      </c>
      <c r="T15" s="1">
        <f>MOD(N15,$D$4)/$D$4*$D$6*2</f>
        <v>0.74593740762108662</v>
      </c>
      <c r="U15" s="2">
        <f>IF(180/$D$6*T15 &gt;180,180/$D$6*T15-360,180/$D$6*T15)</f>
        <v>42.760743112036813</v>
      </c>
      <c r="V15">
        <f t="shared" ref="V15:V78" si="2">($A15-$V$13)</f>
        <v>6.25</v>
      </c>
      <c r="W15" s="1">
        <f>$G$1</f>
        <v>12.5</v>
      </c>
      <c r="X15" s="1">
        <f>SQRT(V15*V15+W15*W15)</f>
        <v>13.975424859373685</v>
      </c>
      <c r="Y15">
        <f>ATAN(V15/W15)</f>
        <v>0.46364760900080615</v>
      </c>
      <c r="Z15" s="1">
        <f>180/$D$6*Y15</f>
        <v>26.578525356734108</v>
      </c>
      <c r="AA15" s="1">
        <f t="shared" ref="AA15:AA78" si="3">1/X15/X15</f>
        <v>5.1200000000000004E-3</v>
      </c>
      <c r="AB15">
        <f t="shared" ref="AB15:AB78" si="4">SIN(Y15)</f>
        <v>0.44721359549995798</v>
      </c>
      <c r="AC15">
        <f t="shared" ref="AC15:AC78" si="5">COS(Y15)</f>
        <v>0.89442719099991586</v>
      </c>
      <c r="AD15" s="18">
        <f>MOD(X15,$D$4)/$D$4*$D$6*2</f>
        <v>0.74593740762108662</v>
      </c>
      <c r="AE15" s="2">
        <f t="shared" ref="AE15:AE74" si="6">IF(180/$D$6*AD15 &gt;180,180/$D$6*AD15-360,180/$D$6*AD15)</f>
        <v>42.760743112036813</v>
      </c>
      <c r="AF15" s="2"/>
      <c r="AG15" s="1">
        <f t="shared" ref="AG15:AG78" si="7">AA15*AB15+Q15*R15+G15*H15</f>
        <v>0</v>
      </c>
      <c r="AH15" s="1">
        <f>AC15*AA15+S15*Q15+I15*G15</f>
        <v>1.5558934435839139E-2</v>
      </c>
      <c r="AI15">
        <f>ATAN(AG15/AH15)</f>
        <v>0</v>
      </c>
      <c r="AJ15" s="2">
        <f>AI15*(180/$D$6)</f>
        <v>0</v>
      </c>
      <c r="AK15" s="1">
        <f>SQRT(AG15*AG15+AH15*AH15)</f>
        <v>1.5558934435839139E-2</v>
      </c>
      <c r="AL15" s="1">
        <f t="shared" ref="AL15:AL78" si="8">((G15*SIN(J15)+Q15*SIN(T15)+AA15*SIN(AD15))/(G15*COS(J15)+Q15*COS(T15)+AA15*COS(AD15)))</f>
        <v>0.50114437359330632</v>
      </c>
      <c r="AM15">
        <f>ATAN((G15*SIN(J15)+Q15*SIN(T15)+AA15*SIN(AD15))/(G15*COS(J15)+Q15*COS(T15)+AA15*COS(AD15)))</f>
        <v>0.46456268874267681</v>
      </c>
      <c r="AN15" s="17">
        <f>AM15/2/$D$6*$G$1</f>
        <v>0.9246868804591496</v>
      </c>
      <c r="AP15">
        <v>4</v>
      </c>
      <c r="AQ15">
        <f>ASIN(SIN(AI15/SQRT(AP15)))</f>
        <v>0</v>
      </c>
      <c r="AR15" s="2">
        <f>AQ15*(180/$D$6)</f>
        <v>0</v>
      </c>
      <c r="AT15" s="1">
        <f>ATAN(A15/$G$8/$G$1)</f>
        <v>0</v>
      </c>
      <c r="AU15" s="2">
        <f>AT15*(180/$D$6)</f>
        <v>0</v>
      </c>
      <c r="AV15" s="1"/>
      <c r="AW15" s="2">
        <f>(AT15+AI15)/(SQRT(AP15)-1)</f>
        <v>0</v>
      </c>
      <c r="AX15" s="2">
        <f>AW15*(180/$D$6)</f>
        <v>0</v>
      </c>
      <c r="AY15" s="1"/>
      <c r="BB15" s="18">
        <v>0</v>
      </c>
      <c r="BC15" s="18"/>
      <c r="BE15" s="17">
        <v>0</v>
      </c>
      <c r="BF15" s="2">
        <v>0</v>
      </c>
      <c r="BH15" s="1">
        <v>0</v>
      </c>
      <c r="BI15" s="2">
        <v>0</v>
      </c>
      <c r="BJ15">
        <v>0</v>
      </c>
      <c r="BK15" s="2">
        <f>2-BI15+BJ15</f>
        <v>2</v>
      </c>
      <c r="BL15" s="1"/>
      <c r="BM15">
        <v>1.9</v>
      </c>
      <c r="BN15" s="18"/>
      <c r="BO15" s="2">
        <f>BM15*SQRT(AP15)+(2-BM15)</f>
        <v>3.9</v>
      </c>
      <c r="BP15" s="1">
        <f>BO15+AN15</f>
        <v>4.8246868804591498</v>
      </c>
      <c r="BQ15" s="2"/>
      <c r="BR15" s="1">
        <f>0.5*12.5*TAN(AT15)</f>
        <v>0</v>
      </c>
      <c r="BS15" s="1"/>
      <c r="BT15" s="1">
        <f t="shared" ref="BT15:BT78" si="9">1.5*12.5/COS(AT15)</f>
        <v>18.75</v>
      </c>
      <c r="BU15" s="2">
        <f>MOD(BT15+BP15,12.5)</f>
        <v>11.074686880459151</v>
      </c>
      <c r="BW15" s="1">
        <v>4</v>
      </c>
      <c r="BX15" s="1">
        <f t="shared" ref="BX15:BX78" si="10">AT15/SQRT(BW15)</f>
        <v>0</v>
      </c>
      <c r="BY15" s="2">
        <f t="shared" ref="BY15:BY78" si="11">BX15*(180/$D$6)</f>
        <v>0</v>
      </c>
      <c r="CA15" s="1">
        <f>AT15/((SQRT(BW15)-1))</f>
        <v>0</v>
      </c>
      <c r="CB15" s="2">
        <f t="shared" ref="CB15:CB78" si="12">CA15*(180/$D$6)</f>
        <v>0</v>
      </c>
      <c r="CD15" s="1"/>
      <c r="CE15" s="1">
        <v>0</v>
      </c>
      <c r="CF15" s="18">
        <v>0</v>
      </c>
      <c r="CG15" s="18">
        <f>2+CF15</f>
        <v>2</v>
      </c>
      <c r="CH15" s="18">
        <f>-CF15</f>
        <v>0</v>
      </c>
      <c r="CJ15" s="1">
        <f>CG15*SQRT(BW15)+CH15</f>
        <v>4</v>
      </c>
      <c r="CK15" s="18">
        <f>MOD(CJ15+BU15,12.5)</f>
        <v>2.5746868804591507</v>
      </c>
      <c r="CL15">
        <f>CK15/12.5*180/3.141</f>
        <v>11.803722088064873</v>
      </c>
      <c r="CN15" s="1">
        <v>0</v>
      </c>
      <c r="CO15">
        <v>4.5</v>
      </c>
      <c r="CP15">
        <f>2.5*SQRT(CO15)</f>
        <v>5.3033008588991057</v>
      </c>
      <c r="CR15" s="18">
        <f t="shared" ref="CR15:CR78" si="13">CK15+CP15</f>
        <v>7.8779877393582565</v>
      </c>
      <c r="CS15">
        <f t="shared" ref="CS15:CS78" si="14">CR15/12.5*360</f>
        <v>226.8860468935178</v>
      </c>
    </row>
    <row r="16" spans="1:97" x14ac:dyDescent="0.2">
      <c r="A16" s="17">
        <f>$D$5*$D$4+A15</f>
        <v>0.12491666666666668</v>
      </c>
      <c r="B16" s="1">
        <f>($A16-$B$13)</f>
        <v>0.12491666666666668</v>
      </c>
      <c r="C16" s="1">
        <f t="shared" ref="C16:C79" si="15">$G$1</f>
        <v>12.5</v>
      </c>
      <c r="D16" s="1">
        <f>SQRT(B16*B16+C16*C16)</f>
        <v>12.500624151361848</v>
      </c>
      <c r="E16">
        <f t="shared" ref="E16:E79" si="16">ATAN(B16/C16)</f>
        <v>9.993000686154321E-3</v>
      </c>
      <c r="F16" s="1">
        <f t="shared" ref="F16:F79" si="17">180/$D$6*E16</f>
        <v>0.5728471730916489</v>
      </c>
      <c r="G16" s="1">
        <f t="shared" ref="G16:G79" si="18">1/D16/D16</f>
        <v>6.3993609168720191E-3</v>
      </c>
      <c r="H16">
        <f t="shared" ref="H16:H79" si="19">SIN(E16)</f>
        <v>9.9928343700388701E-3</v>
      </c>
      <c r="I16">
        <f t="shared" ref="I16:I79" si="20">COS(E16)</f>
        <v>0.99995007038414319</v>
      </c>
      <c r="J16" s="18">
        <f t="shared" ref="J16:J79" si="21">MOD(D16,$D$4)/$D$4*$D$6*2</f>
        <v>4.5032424725070415E-3</v>
      </c>
      <c r="K16" s="2">
        <f t="shared" ref="K16:K42" si="22">180/$D$6*J16</f>
        <v>0.25814765765963932</v>
      </c>
      <c r="L16">
        <f t="shared" si="0"/>
        <v>-6.1250833333333334</v>
      </c>
      <c r="M16" s="1">
        <f t="shared" ref="M16:M79" si="23">$G$1</f>
        <v>12.5</v>
      </c>
      <c r="N16" s="1">
        <f>SQRT(L16*L16+M16*M16)</f>
        <v>13.920008830466948</v>
      </c>
      <c r="O16">
        <f t="shared" ref="O16:O79" si="24">ATAN(L16/M16)</f>
        <v>-0.45562102910760816</v>
      </c>
      <c r="P16" s="1">
        <f t="shared" si="1"/>
        <v>-26.118402942474351</v>
      </c>
      <c r="Q16" s="1">
        <f t="shared" ref="Q16:Q79" si="25">1/N16/N16</f>
        <v>5.1608469335032089E-3</v>
      </c>
      <c r="R16">
        <f t="shared" ref="R16:R79" si="26">SIN(O16)</f>
        <v>-0.44002007526943987</v>
      </c>
      <c r="S16">
        <f t="shared" ref="S16:S79" si="27">COS(O16)</f>
        <v>0.89798793608816174</v>
      </c>
      <c r="T16" s="1">
        <f t="shared" ref="T16:T79" si="28">MOD(N16,$D$4)/$D$4*$D$6*2</f>
        <v>0.71807782164102174</v>
      </c>
      <c r="U16" s="2">
        <f t="shared" ref="U16:U74" si="29">IF(180/$D$6*T16 &gt;180,180/$D$6*T16-360,180/$D$6*T16)</f>
        <v>41.163696781969399</v>
      </c>
      <c r="V16">
        <f t="shared" si="2"/>
        <v>6.3749166666666666</v>
      </c>
      <c r="W16" s="1">
        <f t="shared" ref="W16:W79" si="30">$G$1</f>
        <v>12.5</v>
      </c>
      <c r="X16" s="1">
        <f>SQRT(V16*V16+W16*W16)</f>
        <v>14.031734123298676</v>
      </c>
      <c r="Y16">
        <f t="shared" ref="Y16:Y79" si="31">ATAN(V16/W16)</f>
        <v>0.47161027726264931</v>
      </c>
      <c r="Z16" s="1">
        <f t="shared" ref="Z16:Z79" si="32">180/$D$6*Y16</f>
        <v>27.03498404690346</v>
      </c>
      <c r="AA16" s="1">
        <f t="shared" si="3"/>
        <v>5.0789893952084388E-3</v>
      </c>
      <c r="AB16">
        <f t="shared" si="4"/>
        <v>0.45432136973587467</v>
      </c>
      <c r="AC16">
        <f t="shared" si="5"/>
        <v>0.89083786010772958</v>
      </c>
      <c r="AD16" s="18">
        <f t="shared" ref="AD16:AD79" si="33">MOD(X16,$D$4)/$D$4*$D$6*2</f>
        <v>0.77424605424808679</v>
      </c>
      <c r="AE16" s="2">
        <f t="shared" si="6"/>
        <v>44.383531772183318</v>
      </c>
      <c r="AF16" s="2"/>
      <c r="AG16" s="1">
        <f t="shared" si="7"/>
        <v>1.005649164873422E-4</v>
      </c>
      <c r="AH16" s="1">
        <f t="shared" ref="AH16:AH79" si="34">AC16*AA16+S16*Q16+I16*G16</f>
        <v>1.5557975729860512E-2</v>
      </c>
      <c r="AI16">
        <f t="shared" ref="AI16:AI79" si="35">ATAN(AG16/AH16)</f>
        <v>6.4637917988326467E-3</v>
      </c>
      <c r="AJ16" s="2">
        <f>AI16*(180/$D$6)</f>
        <v>0.37053583560187142</v>
      </c>
      <c r="AK16" s="1">
        <f>SQRT(AG16*AG16+AH16*AH16)</f>
        <v>1.555830074633335E-2</v>
      </c>
      <c r="AL16" s="1">
        <f t="shared" si="8"/>
        <v>0.50121800150454576</v>
      </c>
      <c r="AM16">
        <f t="shared" ref="AM16:AM79" si="36">ATAN((G16*SIN(J16)+Q16*SIN(T16)+AA16*SIN(AD16))/(G16*COS(J16)+Q16*COS(T16)+AA16*COS(AD16)))</f>
        <v>0.46462153539883166</v>
      </c>
      <c r="AN16" s="17">
        <f t="shared" ref="AN16:AN79" si="37">AM16/2/$D$6*$G$1</f>
        <v>0.92480401154226044</v>
      </c>
      <c r="AP16">
        <v>4</v>
      </c>
      <c r="AQ16">
        <f t="shared" ref="AQ16:AQ79" si="38">ASIN(SIN(AI16/SQRT(AP16)))</f>
        <v>3.2318958994163234E-3</v>
      </c>
      <c r="AR16" s="2">
        <f t="shared" ref="AR16:AR79" si="39">AQ16*(180/$D$6)</f>
        <v>0.18526791780093571</v>
      </c>
      <c r="AT16" s="1">
        <f>ATAN(A16/$G$8/$G$1)</f>
        <v>4.9966250839006982E-3</v>
      </c>
      <c r="AU16" s="2">
        <f t="shared" ref="AU16:AU79" si="40">AT16*(180/$D$6)</f>
        <v>0.28643073729367058</v>
      </c>
      <c r="AV16" s="1"/>
      <c r="AW16" s="2">
        <f>(AT16+AI16)/(SQRT(AP16)-1)</f>
        <v>1.1460416882733346E-2</v>
      </c>
      <c r="AX16" s="2">
        <f t="shared" ref="AX16:AX79" si="41">AW16*(180/$D$6)</f>
        <v>0.65696657289554206</v>
      </c>
      <c r="AY16" s="1"/>
      <c r="AZ16" s="2">
        <f>(A16-$A$15)</f>
        <v>0.12491666666666668</v>
      </c>
      <c r="BA16">
        <f>AZ16/(SIN(AW16)-SIN($AW$15))</f>
        <v>10.900074791053878</v>
      </c>
      <c r="BB16" s="18">
        <f>BA16*(COS(AW16)-COS($AW$15))</f>
        <v>-7.15806372387961E-4</v>
      </c>
      <c r="BC16" s="18">
        <v>10.93</v>
      </c>
      <c r="BD16" s="18">
        <f>BC16*(COS(AW16)-COS($AW$15))</f>
        <v>-7.1777155663387601E-4</v>
      </c>
      <c r="BE16" s="17">
        <f>$D$5*$D$4+BE15</f>
        <v>0.12491666666666668</v>
      </c>
      <c r="BF16" s="2">
        <f>(A16-A15)</f>
        <v>0.12491666666666668</v>
      </c>
      <c r="BG16">
        <f>BF16/(SIN(AW16)-SIN(AW15))</f>
        <v>10.900074791053878</v>
      </c>
      <c r="BH16" s="18">
        <f>BG16*(COS(AW15)-COS(AW16))</f>
        <v>7.15806372387961E-4</v>
      </c>
      <c r="BI16" s="18">
        <f>SUM($BH$16:BH16)</f>
        <v>7.15806372387961E-4</v>
      </c>
      <c r="BJ16">
        <v>0</v>
      </c>
      <c r="BK16" s="2">
        <f t="shared" ref="BK16:BK79" si="42">2-BI16+BJ16</f>
        <v>1.999284193627612</v>
      </c>
      <c r="BL16" s="1"/>
      <c r="BM16">
        <v>1.9</v>
      </c>
      <c r="BN16" s="18"/>
      <c r="BO16" s="2">
        <f>BM16*SQRT(AP16)+(2-BM16)</f>
        <v>3.9</v>
      </c>
      <c r="BP16" s="1">
        <f>BO16+AN16</f>
        <v>4.8248040115422608</v>
      </c>
      <c r="BQ16" s="2"/>
      <c r="BR16" s="1">
        <f t="shared" ref="BR16:BR79" si="43">0.5*12.5*TAN(AT16)</f>
        <v>3.1229166666666665E-2</v>
      </c>
      <c r="BS16" s="1">
        <f>BR16-BR15</f>
        <v>3.1229166666666665E-2</v>
      </c>
      <c r="BT16" s="1">
        <f t="shared" si="9"/>
        <v>18.750234061143242</v>
      </c>
      <c r="BU16" s="2">
        <f t="shared" ref="BU16:BU79" si="44">MOD(BT16+BP16,12.5)</f>
        <v>11.075038072685501</v>
      </c>
      <c r="BV16" s="1"/>
      <c r="BW16" s="1">
        <v>4</v>
      </c>
      <c r="BX16" s="1">
        <f t="shared" si="10"/>
        <v>2.4983125419503491E-3</v>
      </c>
      <c r="BY16" s="2">
        <f t="shared" si="11"/>
        <v>0.14321536864683529</v>
      </c>
      <c r="BZ16" s="1"/>
      <c r="CA16" s="1">
        <f t="shared" ref="CA16:CA79" si="45">AT16/((SQRT(BW16)-1))</f>
        <v>4.9966250839006982E-3</v>
      </c>
      <c r="CB16" s="2">
        <f t="shared" si="12"/>
        <v>0.28643073729367058</v>
      </c>
      <c r="CC16" s="20"/>
      <c r="CD16" s="1">
        <f t="shared" ref="CD16:CD79" si="46">BS16/(SIN(CA16)-SIN(CA15))</f>
        <v>6.2500780203810811</v>
      </c>
      <c r="CE16" s="1">
        <f t="shared" ref="CE16:CE79" si="47">CD16*(COS(CA16)-COS(CA15))</f>
        <v>-7.8020381081145388E-5</v>
      </c>
      <c r="CF16" s="18">
        <f>SUM(CE$15:$CE16)</f>
        <v>-7.8020381081145388E-5</v>
      </c>
      <c r="CG16" s="18">
        <f t="shared" ref="CG16:CG79" si="48">2+CF16</f>
        <v>1.9999219796189189</v>
      </c>
      <c r="CH16" s="18">
        <f t="shared" ref="CH16:CH79" si="49">-CF16</f>
        <v>7.8020381081145388E-5</v>
      </c>
      <c r="CJ16" s="1">
        <f t="shared" ref="CJ16:CJ79" si="50">CG16*SQRT(BW16)+CH16</f>
        <v>3.9999219796189189</v>
      </c>
      <c r="CK16" s="18">
        <f t="shared" ref="CK16:CK79" si="51">MOD(CJ16+BU16,12.5)</f>
        <v>2.5749600523044194</v>
      </c>
      <c r="CL16">
        <f t="shared" ref="CL16:CL79" si="52">CK16/12.5*180/3.141</f>
        <v>11.804974451825418</v>
      </c>
      <c r="CN16" s="1">
        <v>3.1229166666666665E-2</v>
      </c>
      <c r="CO16">
        <v>4.5</v>
      </c>
      <c r="CP16">
        <f t="shared" ref="CP16:CP79" si="53">2.5*SQRT(CO16)</f>
        <v>5.3033008588991057</v>
      </c>
      <c r="CR16" s="18">
        <f t="shared" si="13"/>
        <v>7.8782609112035251</v>
      </c>
      <c r="CS16">
        <f t="shared" si="14"/>
        <v>226.89391424266151</v>
      </c>
    </row>
    <row r="17" spans="1:97" x14ac:dyDescent="0.2">
      <c r="A17" s="17">
        <f t="shared" ref="A17:A80" si="54">$D$5*$D$4+A16</f>
        <v>0.24983333333333335</v>
      </c>
      <c r="B17">
        <f t="shared" ref="B17:B80" si="55">($A17-$B$13)</f>
        <v>0.24983333333333335</v>
      </c>
      <c r="C17" s="1">
        <f t="shared" si="15"/>
        <v>12.5</v>
      </c>
      <c r="D17" s="1">
        <f>SQRT(B17*B17+C17*C17)</f>
        <v>12.502496418493566</v>
      </c>
      <c r="E17">
        <f t="shared" si="16"/>
        <v>1.9984005967466127E-2</v>
      </c>
      <c r="F17" s="1">
        <f t="shared" si="17"/>
        <v>1.1455799599184404</v>
      </c>
      <c r="G17" s="1">
        <f t="shared" si="18"/>
        <v>6.3974444330598176E-3</v>
      </c>
      <c r="H17">
        <f t="shared" si="19"/>
        <v>1.9982675856941849E-2</v>
      </c>
      <c r="I17">
        <f t="shared" si="20"/>
        <v>0.99980032639802452</v>
      </c>
      <c r="J17" s="18">
        <f t="shared" si="21"/>
        <v>5.4444969824889071E-3</v>
      </c>
      <c r="K17" s="2">
        <f t="shared" si="22"/>
        <v>0.31210492256305833</v>
      </c>
      <c r="L17">
        <f t="shared" si="0"/>
        <v>-6.0001666666666669</v>
      </c>
      <c r="M17" s="1">
        <f t="shared" si="23"/>
        <v>12.5</v>
      </c>
      <c r="N17" s="1">
        <f>SQRT(L17*L17+M17*M17)</f>
        <v>13.86549674652076</v>
      </c>
      <c r="O17">
        <f t="shared" si="24"/>
        <v>-0.44753081168511122</v>
      </c>
      <c r="P17" s="1">
        <f t="shared" si="1"/>
        <v>-25.654632516980897</v>
      </c>
      <c r="Q17" s="1">
        <f t="shared" si="25"/>
        <v>5.2015063554892212E-3</v>
      </c>
      <c r="R17">
        <f t="shared" si="26"/>
        <v>-0.43274083693916526</v>
      </c>
      <c r="S17">
        <f t="shared" si="27"/>
        <v>0.90151836811303565</v>
      </c>
      <c r="T17" s="1">
        <f t="shared" si="28"/>
        <v>0.69067268057241127</v>
      </c>
      <c r="U17" s="2">
        <f t="shared" si="29"/>
        <v>39.592701434087267</v>
      </c>
      <c r="V17">
        <f t="shared" si="2"/>
        <v>6.4998333333333331</v>
      </c>
      <c r="W17" s="1">
        <f t="shared" si="30"/>
        <v>12.5</v>
      </c>
      <c r="X17" s="1">
        <f>SQRT(V17*V17+W17*W17)</f>
        <v>14.088925912258574</v>
      </c>
      <c r="Y17">
        <f t="shared" si="31"/>
        <v>0.47950879655328471</v>
      </c>
      <c r="Z17" s="1">
        <f t="shared" si="32"/>
        <v>27.487765407513134</v>
      </c>
      <c r="AA17" s="1">
        <f t="shared" si="3"/>
        <v>5.0378383636096452E-3</v>
      </c>
      <c r="AB17">
        <f t="shared" si="4"/>
        <v>0.46134342488648622</v>
      </c>
      <c r="AC17">
        <f t="shared" si="5"/>
        <v>0.88722164328537834</v>
      </c>
      <c r="AD17" s="18">
        <f t="shared" si="33"/>
        <v>0.8029983772368654</v>
      </c>
      <c r="AE17" s="2">
        <f t="shared" si="6"/>
        <v>46.031754109119667</v>
      </c>
      <c r="AF17" s="2"/>
      <c r="AG17" s="1">
        <f t="shared" si="7"/>
        <v>2.0110744949204332E-4</v>
      </c>
      <c r="AH17" s="1">
        <f t="shared" si="34"/>
        <v>1.5555099785184528E-2</v>
      </c>
      <c r="AI17">
        <f t="shared" si="35"/>
        <v>1.2927994564117692E-2</v>
      </c>
      <c r="AJ17" s="2">
        <f t="shared" ref="AJ17:AJ80" si="56">AI17*(180/$D$6)</f>
        <v>0.74109522979018605</v>
      </c>
      <c r="AK17" s="1">
        <f t="shared" ref="AK17:AK80" si="57">SQRT(AG17*AG17+AH17*AH17)</f>
        <v>1.5556399761297244E-2</v>
      </c>
      <c r="AL17" s="1">
        <f t="shared" si="8"/>
        <v>0.50143890479538111</v>
      </c>
      <c r="AM17">
        <f t="shared" si="36"/>
        <v>0.46479807016761421</v>
      </c>
      <c r="AN17" s="17">
        <f t="shared" si="37"/>
        <v>0.9251553944419072</v>
      </c>
      <c r="AP17">
        <v>4</v>
      </c>
      <c r="AQ17">
        <f t="shared" si="38"/>
        <v>6.463997282058845E-3</v>
      </c>
      <c r="AR17" s="2">
        <f t="shared" si="39"/>
        <v>0.37054761489509302</v>
      </c>
      <c r="AT17" s="1">
        <f>ATAN(A17/$G$8/$G$1)</f>
        <v>9.993000686154321E-3</v>
      </c>
      <c r="AU17" s="2">
        <f t="shared" si="40"/>
        <v>0.5728471730916489</v>
      </c>
      <c r="AV17" s="1"/>
      <c r="AW17" s="2">
        <f>(AT17+AI17)/(SQRT(AP17)-1)</f>
        <v>2.2920995250272011E-2</v>
      </c>
      <c r="AX17" s="2">
        <f t="shared" si="41"/>
        <v>1.3139424028818349</v>
      </c>
      <c r="AY17" s="1"/>
      <c r="AZ17" s="2">
        <f>(A17-$A$15)</f>
        <v>0.24983333333333335</v>
      </c>
      <c r="BA17">
        <f t="shared" ref="BA17:BA31" si="58">AZ17/(SIN(AW17)-SIN($AW$15))</f>
        <v>10.900713858775102</v>
      </c>
      <c r="BB17" s="18">
        <f t="shared" ref="BB17:BB31" si="59">BA17*(COS(AW17)-COS($AW$15))</f>
        <v>-2.8633396843245036E-3</v>
      </c>
      <c r="BC17" s="18">
        <v>10.93</v>
      </c>
      <c r="BD17" s="18">
        <f t="shared" ref="BD17:BD31" si="60">BC17*(COS(AW17)-COS($AW$15))</f>
        <v>-2.8710324071549885E-3</v>
      </c>
      <c r="BE17" s="17">
        <f t="shared" ref="BE17:BE80" si="61">$D$5*$D$4+BE16</f>
        <v>0.24983333333333335</v>
      </c>
      <c r="BF17" s="2">
        <f>(A17-A16)</f>
        <v>0.12491666666666668</v>
      </c>
      <c r="BG17">
        <f t="shared" ref="BG17:BG80" si="62">BF17/(SIN(AW17)-SIN(AW16))</f>
        <v>10.901353001437371</v>
      </c>
      <c r="BH17" s="18">
        <f t="shared" ref="BH17:BH80" si="63">BG17*(COS(AW16)-COS(AW17))</f>
        <v>2.1476172585275315E-3</v>
      </c>
      <c r="BI17" s="18">
        <f>SUM($BH$16:BH17)</f>
        <v>2.8634236309154925E-3</v>
      </c>
      <c r="BJ17">
        <v>0</v>
      </c>
      <c r="BK17" s="2">
        <f t="shared" si="42"/>
        <v>1.9971365763690845</v>
      </c>
      <c r="BL17" s="1"/>
      <c r="BM17">
        <v>1.9</v>
      </c>
      <c r="BN17" s="18"/>
      <c r="BO17" s="2">
        <f>BM17*SQRT(AP17)+(2-BM17)</f>
        <v>3.9</v>
      </c>
      <c r="BP17" s="1">
        <f>BO17+AN17</f>
        <v>4.8251553944419072</v>
      </c>
      <c r="BQ17" s="2"/>
      <c r="BR17" s="1">
        <f t="shared" si="43"/>
        <v>6.2458333333333331E-2</v>
      </c>
      <c r="BS17" s="1">
        <f t="shared" ref="BS17:BS80" si="64">BR17-BR16</f>
        <v>3.1229166666666665E-2</v>
      </c>
      <c r="BT17" s="1">
        <f t="shared" si="9"/>
        <v>18.750936227042772</v>
      </c>
      <c r="BU17" s="2">
        <f t="shared" si="44"/>
        <v>11.076091621484679</v>
      </c>
      <c r="BV17" s="1"/>
      <c r="BW17" s="1">
        <v>4</v>
      </c>
      <c r="BX17" s="1">
        <f t="shared" si="10"/>
        <v>4.9965003430771605E-3</v>
      </c>
      <c r="BY17" s="2">
        <f t="shared" si="11"/>
        <v>0.28642358654582445</v>
      </c>
      <c r="BZ17" s="1"/>
      <c r="CA17" s="1">
        <f t="shared" si="45"/>
        <v>9.993000686154321E-3</v>
      </c>
      <c r="CB17" s="2">
        <f t="shared" si="12"/>
        <v>0.5728471730916489</v>
      </c>
      <c r="CC17" s="20"/>
      <c r="CD17" s="1">
        <f t="shared" si="46"/>
        <v>6.2505461485114076</v>
      </c>
      <c r="CE17" s="1">
        <f t="shared" si="47"/>
        <v>-2.3406114331664678E-4</v>
      </c>
      <c r="CF17" s="18">
        <f>SUM(CE$15:$CE17)</f>
        <v>-3.1208152439779219E-4</v>
      </c>
      <c r="CG17" s="18">
        <f t="shared" si="48"/>
        <v>1.9996879184756022</v>
      </c>
      <c r="CH17" s="18">
        <f t="shared" si="49"/>
        <v>3.1208152439779219E-4</v>
      </c>
      <c r="CJ17" s="1">
        <f t="shared" si="50"/>
        <v>3.9996879184756025</v>
      </c>
      <c r="CK17" s="18">
        <f t="shared" si="51"/>
        <v>2.5757795399602816</v>
      </c>
      <c r="CL17">
        <f t="shared" si="52"/>
        <v>11.808731415290689</v>
      </c>
      <c r="CN17" s="1">
        <v>6.2458333333333331E-2</v>
      </c>
      <c r="CO17">
        <v>4.5</v>
      </c>
      <c r="CP17">
        <f t="shared" si="53"/>
        <v>5.3033008588991057</v>
      </c>
      <c r="CR17" s="18">
        <f t="shared" si="13"/>
        <v>7.8790803988593874</v>
      </c>
      <c r="CS17">
        <f t="shared" si="14"/>
        <v>226.91751548715038</v>
      </c>
    </row>
    <row r="18" spans="1:97" x14ac:dyDescent="0.2">
      <c r="A18" s="17">
        <f t="shared" si="54"/>
        <v>0.37475000000000003</v>
      </c>
      <c r="B18">
        <f t="shared" si="55"/>
        <v>0.37475000000000003</v>
      </c>
      <c r="C18" s="1">
        <f t="shared" si="15"/>
        <v>12.5</v>
      </c>
      <c r="D18" s="1">
        <f t="shared" ref="D18:D81" si="65">SQRT(B18*B18+C18*C18)</f>
        <v>12.505616240813566</v>
      </c>
      <c r="E18">
        <f t="shared" si="16"/>
        <v>2.9971022828716692E-2</v>
      </c>
      <c r="F18" s="1">
        <f t="shared" si="17"/>
        <v>1.7180841112003198</v>
      </c>
      <c r="G18" s="1">
        <f t="shared" si="18"/>
        <v>6.3942528429870209E-3</v>
      </c>
      <c r="H18">
        <f t="shared" si="19"/>
        <v>2.9966536057372276E-2</v>
      </c>
      <c r="I18">
        <f t="shared" si="20"/>
        <v>0.99955090251408518</v>
      </c>
      <c r="J18" s="18">
        <f t="shared" si="21"/>
        <v>7.0129413456325417E-3</v>
      </c>
      <c r="K18" s="2">
        <f t="shared" si="22"/>
        <v>0.40201574592798006</v>
      </c>
      <c r="L18">
        <f t="shared" si="0"/>
        <v>-5.8752500000000003</v>
      </c>
      <c r="M18" s="1">
        <f t="shared" si="23"/>
        <v>12.5</v>
      </c>
      <c r="N18" s="1">
        <f t="shared" ref="N18:N81" si="66">SQRT(L18*L18+M18*M18)</f>
        <v>13.811899310467767</v>
      </c>
      <c r="O18">
        <f t="shared" si="24"/>
        <v>-0.43937726851648157</v>
      </c>
      <c r="P18" s="1">
        <f t="shared" si="1"/>
        <v>-25.187231953174102</v>
      </c>
      <c r="Q18" s="1">
        <f t="shared" si="25"/>
        <v>5.2419538448447347E-3</v>
      </c>
      <c r="R18">
        <f t="shared" si="26"/>
        <v>-0.42537596516847348</v>
      </c>
      <c r="S18">
        <f t="shared" si="27"/>
        <v>0.90501673368893554</v>
      </c>
      <c r="T18" s="1">
        <f t="shared" si="28"/>
        <v>0.66372736515577657</v>
      </c>
      <c r="U18" s="2">
        <f t="shared" si="29"/>
        <v>38.048065518484002</v>
      </c>
      <c r="V18">
        <f t="shared" si="2"/>
        <v>6.6247499999999997</v>
      </c>
      <c r="W18" s="1">
        <f t="shared" si="30"/>
        <v>12.5</v>
      </c>
      <c r="X18" s="1">
        <f t="shared" ref="X18:X81" si="67">SQRT(V18*V18+W18*W18)</f>
        <v>14.146989522951518</v>
      </c>
      <c r="Y18">
        <f t="shared" si="31"/>
        <v>0.48734296535458654</v>
      </c>
      <c r="Z18" s="1">
        <f t="shared" si="32"/>
        <v>27.936857886568653</v>
      </c>
      <c r="AA18" s="1">
        <f t="shared" si="3"/>
        <v>4.9965695411629671E-3</v>
      </c>
      <c r="AB18">
        <f t="shared" si="4"/>
        <v>0.46827984068640666</v>
      </c>
      <c r="AC18">
        <f t="shared" si="5"/>
        <v>0.8835802118691396</v>
      </c>
      <c r="AD18" s="18">
        <f t="shared" si="33"/>
        <v>0.83218899566128335</v>
      </c>
      <c r="AE18" s="2">
        <f t="shared" si="6"/>
        <v>47.70510166211178</v>
      </c>
      <c r="AF18" s="2"/>
      <c r="AG18" s="1">
        <f t="shared" si="7"/>
        <v>3.0160522097425261E-4</v>
      </c>
      <c r="AH18" s="1">
        <f t="shared" si="34"/>
        <v>1.5550307120720135E-2</v>
      </c>
      <c r="AI18">
        <f t="shared" si="35"/>
        <v>1.9393019541605799E-2</v>
      </c>
      <c r="AJ18" s="2">
        <f t="shared" si="56"/>
        <v>1.1117017571621157</v>
      </c>
      <c r="AK18" s="1">
        <f t="shared" si="57"/>
        <v>1.5553231730352321E-2</v>
      </c>
      <c r="AL18" s="1">
        <f t="shared" si="8"/>
        <v>0.50180714202991605</v>
      </c>
      <c r="AM18">
        <f t="shared" si="36"/>
        <v>0.46509227733062869</v>
      </c>
      <c r="AN18" s="17">
        <f t="shared" si="37"/>
        <v>0.92574099787147424</v>
      </c>
      <c r="AP18">
        <v>4</v>
      </c>
      <c r="AQ18">
        <f t="shared" si="38"/>
        <v>9.6965097708028979E-3</v>
      </c>
      <c r="AR18" s="2">
        <f t="shared" si="39"/>
        <v>0.55585087858105786</v>
      </c>
      <c r="AT18" s="1">
        <f>ATAN(A18/$G$8/$G$1)</f>
        <v>1.4988877399845469E-2</v>
      </c>
      <c r="AU18" s="2">
        <f t="shared" si="40"/>
        <v>0.85923501018222426</v>
      </c>
      <c r="AV18" s="1"/>
      <c r="AW18" s="2">
        <f>(AT18+AI18)/(SQRT(AP18)-1)</f>
        <v>3.4381896941451266E-2</v>
      </c>
      <c r="AX18" s="2">
        <f t="shared" si="41"/>
        <v>1.9709367673443399</v>
      </c>
      <c r="AY18" s="1"/>
      <c r="AZ18" s="2">
        <f>(A18-$A$15)</f>
        <v>0.37475000000000003</v>
      </c>
      <c r="BA18">
        <f t="shared" si="58"/>
        <v>10.901779030536035</v>
      </c>
      <c r="BB18" s="18">
        <f t="shared" si="59"/>
        <v>-6.442942643417153E-3</v>
      </c>
      <c r="BC18" s="18">
        <v>10.93</v>
      </c>
      <c r="BD18" s="18">
        <f t="shared" si="60"/>
        <v>-6.4596212136843224E-3</v>
      </c>
      <c r="BE18" s="17">
        <f t="shared" si="61"/>
        <v>0.37475000000000003</v>
      </c>
      <c r="BF18" s="2">
        <f>(A18-A17)</f>
        <v>0.12491666666666668</v>
      </c>
      <c r="BG18">
        <f t="shared" si="62"/>
        <v>10.903909998684512</v>
      </c>
      <c r="BH18" s="18">
        <f t="shared" si="63"/>
        <v>3.5800228150670191E-3</v>
      </c>
      <c r="BI18" s="18">
        <f>SUM($BH$16:BH18)</f>
        <v>6.4434464459825116E-3</v>
      </c>
      <c r="BJ18">
        <v>0</v>
      </c>
      <c r="BK18" s="2">
        <f t="shared" si="42"/>
        <v>1.9935565535540174</v>
      </c>
      <c r="BL18" s="1"/>
      <c r="BM18">
        <v>1.9</v>
      </c>
      <c r="BN18" s="18"/>
      <c r="BO18" s="2">
        <f>BM18*SQRT(AP18)+(2-BM18)</f>
        <v>3.9</v>
      </c>
      <c r="BP18" s="1">
        <f>BO18+AN18</f>
        <v>4.825740997871474</v>
      </c>
      <c r="BQ18" s="2"/>
      <c r="BR18" s="1">
        <f t="shared" si="43"/>
        <v>9.3687500000000007E-2</v>
      </c>
      <c r="BS18" s="1">
        <f t="shared" si="64"/>
        <v>3.1229166666666676E-2</v>
      </c>
      <c r="BT18" s="1">
        <f t="shared" si="9"/>
        <v>18.752106445114539</v>
      </c>
      <c r="BU18" s="2">
        <f t="shared" si="44"/>
        <v>11.077847442986013</v>
      </c>
      <c r="BV18" s="1"/>
      <c r="BW18" s="1">
        <v>4</v>
      </c>
      <c r="BX18" s="1">
        <f t="shared" si="10"/>
        <v>7.4944386999227343E-3</v>
      </c>
      <c r="BY18" s="2">
        <f t="shared" si="11"/>
        <v>0.42961750509111213</v>
      </c>
      <c r="BZ18" s="1"/>
      <c r="CA18" s="1">
        <f t="shared" si="45"/>
        <v>1.4988877399845469E-2</v>
      </c>
      <c r="CB18" s="2">
        <f t="shared" si="12"/>
        <v>0.85923501018222426</v>
      </c>
      <c r="CC18" s="20"/>
      <c r="CD18" s="1">
        <f t="shared" si="46"/>
        <v>6.2514824398340663</v>
      </c>
      <c r="CE18" s="1">
        <f t="shared" si="47"/>
        <v>-3.9010190577041159E-4</v>
      </c>
      <c r="CF18" s="18">
        <f>SUM(CE$15:$CE18)</f>
        <v>-7.0218343016820379E-4</v>
      </c>
      <c r="CG18" s="18">
        <f t="shared" si="48"/>
        <v>1.9992978165698319</v>
      </c>
      <c r="CH18" s="18">
        <f t="shared" si="49"/>
        <v>7.0218343016820379E-4</v>
      </c>
      <c r="CJ18" s="1">
        <f t="shared" si="50"/>
        <v>3.9992978165698321</v>
      </c>
      <c r="CK18" s="18">
        <f t="shared" si="51"/>
        <v>2.5771452595558451</v>
      </c>
      <c r="CL18">
        <f t="shared" si="52"/>
        <v>11.814992593952299</v>
      </c>
      <c r="CN18" s="1">
        <v>9.3687500000000007E-2</v>
      </c>
      <c r="CO18">
        <v>4.5</v>
      </c>
      <c r="CP18">
        <f t="shared" si="53"/>
        <v>5.3033008588991057</v>
      </c>
      <c r="CR18" s="18">
        <f t="shared" si="13"/>
        <v>7.8804461184549508</v>
      </c>
      <c r="CS18">
        <f t="shared" si="14"/>
        <v>226.95684821150257</v>
      </c>
    </row>
    <row r="19" spans="1:97" x14ac:dyDescent="0.2">
      <c r="A19" s="17">
        <f t="shared" si="54"/>
        <v>0.4996666666666667</v>
      </c>
      <c r="B19">
        <f t="shared" si="55"/>
        <v>0.4996666666666667</v>
      </c>
      <c r="C19" s="1">
        <f t="shared" si="15"/>
        <v>12.5</v>
      </c>
      <c r="D19" s="1">
        <f t="shared" si="65"/>
        <v>12.509982684951158</v>
      </c>
      <c r="E19">
        <f t="shared" si="16"/>
        <v>3.9952063026785049E-2</v>
      </c>
      <c r="F19" s="1">
        <f t="shared" si="17"/>
        <v>2.2902456512169773</v>
      </c>
      <c r="G19" s="1">
        <f t="shared" si="18"/>
        <v>6.3897899630671632E-3</v>
      </c>
      <c r="H19">
        <f t="shared" si="19"/>
        <v>3.9941435511956308E-2</v>
      </c>
      <c r="I19">
        <f t="shared" si="20"/>
        <v>0.99920202248056134</v>
      </c>
      <c r="J19" s="18">
        <f t="shared" si="21"/>
        <v>9.2081063236773009E-3</v>
      </c>
      <c r="K19" s="2">
        <f t="shared" si="22"/>
        <v>0.52785322874583251</v>
      </c>
      <c r="L19">
        <f t="shared" si="0"/>
        <v>-5.7503333333333337</v>
      </c>
      <c r="M19" s="1">
        <f t="shared" si="23"/>
        <v>12.5</v>
      </c>
      <c r="N19" s="1">
        <f t="shared" si="66"/>
        <v>13.759227211018954</v>
      </c>
      <c r="O19">
        <f t="shared" si="24"/>
        <v>-0.43116074996001885</v>
      </c>
      <c r="P19" s="1">
        <f t="shared" si="1"/>
        <v>-24.716221335287702</v>
      </c>
      <c r="Q19" s="1">
        <f t="shared" si="25"/>
        <v>5.282164416592473E-3</v>
      </c>
      <c r="R19">
        <f t="shared" si="26"/>
        <v>-0.41792560331645878</v>
      </c>
      <c r="S19">
        <f t="shared" si="27"/>
        <v>0.90848125467319019</v>
      </c>
      <c r="T19" s="1">
        <f t="shared" si="28"/>
        <v>0.63724724898191032</v>
      </c>
      <c r="U19" s="2">
        <f t="shared" si="29"/>
        <v>36.530097075396128</v>
      </c>
      <c r="V19">
        <f t="shared" si="2"/>
        <v>6.7496666666666663</v>
      </c>
      <c r="W19" s="1">
        <f t="shared" si="30"/>
        <v>12.5</v>
      </c>
      <c r="X19" s="1">
        <f t="shared" si="67"/>
        <v>14.205914265231616</v>
      </c>
      <c r="Y19">
        <f t="shared" si="31"/>
        <v>0.49511261701131842</v>
      </c>
      <c r="Z19" s="1">
        <f t="shared" si="32"/>
        <v>28.382251930585131</v>
      </c>
      <c r="AA19" s="1">
        <f t="shared" si="3"/>
        <v>4.9552049445483913E-3</v>
      </c>
      <c r="AB19">
        <f t="shared" si="4"/>
        <v>0.47513074770458069</v>
      </c>
      <c r="AC19">
        <f t="shared" si="5"/>
        <v>0.8799152076113278</v>
      </c>
      <c r="AD19" s="18">
        <f t="shared" si="33"/>
        <v>0.86181253520916989</v>
      </c>
      <c r="AE19" s="2">
        <f t="shared" si="6"/>
        <v>49.403266349570245</v>
      </c>
      <c r="AF19" s="2"/>
      <c r="AG19" s="1">
        <f t="shared" si="7"/>
        <v>4.020358634563653E-4</v>
      </c>
      <c r="AH19" s="1">
        <f t="shared" si="34"/>
        <v>1.5543598598437685E-2</v>
      </c>
      <c r="AI19">
        <f t="shared" si="35"/>
        <v>2.5859278520048878E-2</v>
      </c>
      <c r="AJ19" s="2">
        <f t="shared" si="56"/>
        <v>1.4823790234422922</v>
      </c>
      <c r="AK19" s="1">
        <f t="shared" si="57"/>
        <v>1.5548797066810637E-2</v>
      </c>
      <c r="AL19" s="1">
        <f t="shared" si="8"/>
        <v>0.50232281045817795</v>
      </c>
      <c r="AM19">
        <f t="shared" si="36"/>
        <v>0.46550413029359433</v>
      </c>
      <c r="AN19" s="17">
        <f t="shared" si="37"/>
        <v>0.92656076889648542</v>
      </c>
      <c r="AP19">
        <v>4</v>
      </c>
      <c r="AQ19">
        <f t="shared" si="38"/>
        <v>1.2929639260024439E-2</v>
      </c>
      <c r="AR19" s="2">
        <f t="shared" si="39"/>
        <v>0.74118951172114611</v>
      </c>
      <c r="AT19" s="1">
        <f>ATAN(A19/$G$8/$G$1)</f>
        <v>1.9984005967466127E-2</v>
      </c>
      <c r="AU19" s="2">
        <f t="shared" si="40"/>
        <v>1.1455799599184404</v>
      </c>
      <c r="AV19" s="1"/>
      <c r="AW19" s="2">
        <f>(AT19+AI19)/(SQRT(AP19)-1)</f>
        <v>4.5843284487515006E-2</v>
      </c>
      <c r="AX19" s="2">
        <f t="shared" si="41"/>
        <v>2.6279589833607324</v>
      </c>
      <c r="AY19" s="1"/>
      <c r="AZ19" s="2">
        <f>(A19-$A$15)</f>
        <v>0.4996666666666667</v>
      </c>
      <c r="BA19">
        <f t="shared" si="58"/>
        <v>10.903270398585109</v>
      </c>
      <c r="BB19" s="18">
        <f t="shared" si="59"/>
        <v>-1.1455186836219544E-2</v>
      </c>
      <c r="BC19" s="18">
        <v>10.93</v>
      </c>
      <c r="BD19" s="18">
        <f t="shared" si="60"/>
        <v>-1.1483269472627882E-2</v>
      </c>
      <c r="BE19" s="17">
        <f t="shared" si="61"/>
        <v>0.4996666666666667</v>
      </c>
      <c r="BF19" s="2">
        <f>(A19-A18)</f>
        <v>0.12491666666666668</v>
      </c>
      <c r="BG19">
        <f t="shared" si="62"/>
        <v>10.907746951974968</v>
      </c>
      <c r="BH19" s="18">
        <f t="shared" si="63"/>
        <v>5.0134203096327502E-3</v>
      </c>
      <c r="BI19" s="18">
        <f>SUM($BH$16:BH19)</f>
        <v>1.1456866755615261E-2</v>
      </c>
      <c r="BJ19">
        <v>0</v>
      </c>
      <c r="BK19" s="2">
        <f t="shared" si="42"/>
        <v>1.9885431332443848</v>
      </c>
      <c r="BL19" s="1"/>
      <c r="BM19">
        <v>1.9</v>
      </c>
      <c r="BN19" s="18"/>
      <c r="BO19" s="2">
        <f>BM19*SQRT(AP19)+(2-BM19)</f>
        <v>3.9</v>
      </c>
      <c r="BP19" s="1">
        <f>BO19+AN19</f>
        <v>4.8265607688964849</v>
      </c>
      <c r="BQ19" s="2"/>
      <c r="BR19" s="1">
        <f t="shared" si="43"/>
        <v>0.12491666666666666</v>
      </c>
      <c r="BS19" s="1">
        <f t="shared" si="64"/>
        <v>3.1229166666666655E-2</v>
      </c>
      <c r="BT19" s="1">
        <f t="shared" si="9"/>
        <v>18.75374462774035</v>
      </c>
      <c r="BU19" s="2">
        <f t="shared" si="44"/>
        <v>11.080305396636835</v>
      </c>
      <c r="BV19" s="1"/>
      <c r="BW19" s="1">
        <v>4</v>
      </c>
      <c r="BX19" s="1">
        <f t="shared" si="10"/>
        <v>9.9920029837330636E-3</v>
      </c>
      <c r="BY19" s="2">
        <f t="shared" si="11"/>
        <v>0.57278997995922021</v>
      </c>
      <c r="BZ19" s="1"/>
      <c r="CA19" s="1">
        <f t="shared" si="45"/>
        <v>1.9984005967466127E-2</v>
      </c>
      <c r="CB19" s="2">
        <f t="shared" si="12"/>
        <v>1.1455799599184404</v>
      </c>
      <c r="CC19" s="20"/>
      <c r="CD19" s="1">
        <f t="shared" si="46"/>
        <v>6.2528869644687095</v>
      </c>
      <c r="CE19" s="1">
        <f t="shared" si="47"/>
        <v>-5.4614266858913425E-4</v>
      </c>
      <c r="CF19" s="18">
        <f>SUM(CE$15:$CE19)</f>
        <v>-1.2483260987573379E-3</v>
      </c>
      <c r="CG19" s="18">
        <f t="shared" si="48"/>
        <v>1.9987516739012428</v>
      </c>
      <c r="CH19" s="18">
        <f t="shared" si="49"/>
        <v>1.2483260987573379E-3</v>
      </c>
      <c r="CJ19" s="1">
        <f t="shared" si="50"/>
        <v>3.9987516739012428</v>
      </c>
      <c r="CK19" s="18">
        <f t="shared" si="51"/>
        <v>2.5790570705380773</v>
      </c>
      <c r="CL19">
        <f t="shared" si="52"/>
        <v>11.823757343441043</v>
      </c>
      <c r="CN19" s="1">
        <v>0.12491666666666666</v>
      </c>
      <c r="CO19">
        <v>4.5</v>
      </c>
      <c r="CP19">
        <f t="shared" si="53"/>
        <v>5.3033008588991057</v>
      </c>
      <c r="CR19" s="18">
        <f t="shared" si="13"/>
        <v>7.8823579294371831</v>
      </c>
      <c r="CS19">
        <f t="shared" si="14"/>
        <v>227.01190836779088</v>
      </c>
    </row>
    <row r="20" spans="1:97" x14ac:dyDescent="0.2">
      <c r="A20" s="17">
        <f t="shared" si="54"/>
        <v>0.62458333333333338</v>
      </c>
      <c r="B20">
        <f t="shared" si="55"/>
        <v>0.62458333333333338</v>
      </c>
      <c r="C20" s="1">
        <f t="shared" si="15"/>
        <v>12.5</v>
      </c>
      <c r="D20" s="1">
        <f t="shared" si="65"/>
        <v>12.515594446141094</v>
      </c>
      <c r="E20">
        <f t="shared" si="16"/>
        <v>4.9925145458862313E-2</v>
      </c>
      <c r="F20" s="1">
        <f t="shared" si="17"/>
        <v>2.8619510135653554</v>
      </c>
      <c r="G20" s="1">
        <f t="shared" si="18"/>
        <v>6.3840611203095591E-3</v>
      </c>
      <c r="H20">
        <f t="shared" si="19"/>
        <v>4.9904408138273439E-2</v>
      </c>
      <c r="I20">
        <f t="shared" si="20"/>
        <v>0.9987539987646451</v>
      </c>
      <c r="J20" s="18">
        <f t="shared" si="21"/>
        <v>1.2029335965262206E-2</v>
      </c>
      <c r="K20" s="2">
        <f t="shared" si="22"/>
        <v>0.68957976870929838</v>
      </c>
      <c r="L20">
        <f t="shared" si="0"/>
        <v>-5.6254166666666663</v>
      </c>
      <c r="M20" s="1">
        <f t="shared" si="23"/>
        <v>12.5</v>
      </c>
      <c r="N20" s="1">
        <f t="shared" si="66"/>
        <v>13.707491115211825</v>
      </c>
      <c r="O20">
        <f t="shared" si="24"/>
        <v>-0.42288164581487797</v>
      </c>
      <c r="P20" s="1">
        <f t="shared" si="1"/>
        <v>-24.241623008496187</v>
      </c>
      <c r="Q20" s="1">
        <f t="shared" si="25"/>
        <v>5.3221125411312331E-3</v>
      </c>
      <c r="R20">
        <f t="shared" si="26"/>
        <v>-0.41038995534521167</v>
      </c>
      <c r="S20">
        <f t="shared" si="27"/>
        <v>0.9119101296464226</v>
      </c>
      <c r="T20" s="1">
        <f t="shared" si="28"/>
        <v>0.61123769474558443</v>
      </c>
      <c r="U20" s="2">
        <f t="shared" si="29"/>
        <v>35.039103520447512</v>
      </c>
      <c r="V20">
        <f t="shared" si="2"/>
        <v>6.8745833333333337</v>
      </c>
      <c r="W20" s="1">
        <f t="shared" si="30"/>
        <v>12.5</v>
      </c>
      <c r="X20" s="1">
        <f t="shared" si="67"/>
        <v>14.26568946833431</v>
      </c>
      <c r="Y20">
        <f t="shared" si="31"/>
        <v>0.50281761875702335</v>
      </c>
      <c r="Z20" s="1">
        <f t="shared" si="32"/>
        <v>28.823939928746558</v>
      </c>
      <c r="AA20" s="1">
        <f t="shared" si="3"/>
        <v>4.9137659623484679E-3</v>
      </c>
      <c r="AB20">
        <f t="shared" si="4"/>
        <v>0.48189632534711441</v>
      </c>
      <c r="AC20">
        <f t="shared" si="5"/>
        <v>0.87622824173667679</v>
      </c>
      <c r="AD20" s="18">
        <f t="shared" si="33"/>
        <v>0.89186363131203183</v>
      </c>
      <c r="AE20" s="2">
        <f t="shared" si="6"/>
        <v>51.125940648460421</v>
      </c>
      <c r="AF20" s="2"/>
      <c r="AG20" s="1">
        <f t="shared" si="7"/>
        <v>5.0237702450202761E-4</v>
      </c>
      <c r="AH20" s="1">
        <f t="shared" si="34"/>
        <v>1.5534975419137034E-2</v>
      </c>
      <c r="AI20">
        <f t="shared" si="35"/>
        <v>3.2327184063917033E-2</v>
      </c>
      <c r="AJ20" s="2">
        <f t="shared" si="56"/>
        <v>1.8531506788232692</v>
      </c>
      <c r="AK20" s="1">
        <f t="shared" si="57"/>
        <v>1.55430963436485E-2</v>
      </c>
      <c r="AL20" s="1">
        <f t="shared" si="8"/>
        <v>0.50298604548341774</v>
      </c>
      <c r="AM20">
        <f t="shared" si="36"/>
        <v>0.46603359099409319</v>
      </c>
      <c r="AN20" s="17">
        <f t="shared" si="37"/>
        <v>0.92761463175575865</v>
      </c>
      <c r="AP20">
        <v>4</v>
      </c>
      <c r="AQ20">
        <f t="shared" si="38"/>
        <v>1.616359203195852E-2</v>
      </c>
      <c r="AR20" s="2">
        <f t="shared" si="39"/>
        <v>0.92657533941163484</v>
      </c>
      <c r="AT20" s="1">
        <f>ATAN(A20/$G$8/$G$1)</f>
        <v>2.4978137355479577E-2</v>
      </c>
      <c r="AU20" s="2">
        <f t="shared" si="40"/>
        <v>1.4318677464924598</v>
      </c>
      <c r="AV20" s="1"/>
      <c r="AW20" s="2">
        <f>(AT20+AI20)/(SQRT(AP20)-1)</f>
        <v>5.7305321419396607E-2</v>
      </c>
      <c r="AX20" s="2">
        <f t="shared" si="41"/>
        <v>3.2850184253157289</v>
      </c>
      <c r="AY20" s="1"/>
      <c r="AZ20" s="2">
        <f>(A20-$A$15)</f>
        <v>0.62458333333333338</v>
      </c>
      <c r="BA20">
        <f t="shared" si="58"/>
        <v>10.905188099846013</v>
      </c>
      <c r="BB20" s="18">
        <f t="shared" si="59"/>
        <v>-1.7900873326023595E-2</v>
      </c>
      <c r="BC20" s="18">
        <v>10.93</v>
      </c>
      <c r="BD20" s="18">
        <f t="shared" si="60"/>
        <v>-1.7941602076189833E-2</v>
      </c>
      <c r="BE20" s="17">
        <f t="shared" si="61"/>
        <v>0.62458333333333338</v>
      </c>
      <c r="BF20" s="2">
        <f>(A20-A19)</f>
        <v>0.12491666666666668</v>
      </c>
      <c r="BG20">
        <f t="shared" si="62"/>
        <v>10.91286565546466</v>
      </c>
      <c r="BH20" s="18">
        <f t="shared" si="63"/>
        <v>6.4482082397967879E-3</v>
      </c>
      <c r="BI20" s="18">
        <f>SUM($BH$16:BH20)</f>
        <v>1.7905074995412048E-2</v>
      </c>
      <c r="BJ20">
        <v>0</v>
      </c>
      <c r="BK20" s="2">
        <f t="shared" si="42"/>
        <v>1.9820949250045881</v>
      </c>
      <c r="BL20" s="1"/>
      <c r="BM20">
        <v>1.9</v>
      </c>
      <c r="BN20" s="18"/>
      <c r="BO20" s="2">
        <f>BM20*SQRT(AP20)+(2-BM20)</f>
        <v>3.9</v>
      </c>
      <c r="BP20" s="1">
        <f>BO20+AN20</f>
        <v>4.8276146317557584</v>
      </c>
      <c r="BQ20" s="2"/>
      <c r="BR20" s="1">
        <f t="shared" si="43"/>
        <v>0.15614583333333334</v>
      </c>
      <c r="BS20" s="1">
        <f t="shared" si="64"/>
        <v>3.1229166666666683E-2</v>
      </c>
      <c r="BT20" s="1">
        <f t="shared" si="9"/>
        <v>18.755850652300637</v>
      </c>
      <c r="BU20" s="2">
        <f t="shared" si="44"/>
        <v>11.083465284056395</v>
      </c>
      <c r="BV20" s="1"/>
      <c r="BW20" s="1">
        <v>4</v>
      </c>
      <c r="BX20" s="1">
        <f t="shared" si="10"/>
        <v>1.2489068677739789E-2</v>
      </c>
      <c r="BY20" s="2">
        <f t="shared" si="11"/>
        <v>0.71593387324622992</v>
      </c>
      <c r="BZ20" s="1"/>
      <c r="CA20" s="1">
        <f t="shared" si="45"/>
        <v>2.4978137355479577E-2</v>
      </c>
      <c r="CB20" s="2">
        <f t="shared" si="12"/>
        <v>1.4318677464924598</v>
      </c>
      <c r="CC20" s="20"/>
      <c r="CD20" s="1">
        <f t="shared" si="46"/>
        <v>6.2547598275838538</v>
      </c>
      <c r="CE20" s="1">
        <f t="shared" si="47"/>
        <v>-7.0218343191777227E-4</v>
      </c>
      <c r="CF20" s="18">
        <f>SUM(CE$15:$CE20)</f>
        <v>-1.9505095306751102E-3</v>
      </c>
      <c r="CG20" s="18">
        <f t="shared" si="48"/>
        <v>1.9980494904693249</v>
      </c>
      <c r="CH20" s="18">
        <f t="shared" si="49"/>
        <v>1.9505095306751102E-3</v>
      </c>
      <c r="CJ20" s="1">
        <f t="shared" si="50"/>
        <v>3.9980494904693251</v>
      </c>
      <c r="CK20" s="18">
        <f t="shared" si="51"/>
        <v>2.5815147745257203</v>
      </c>
      <c r="CL20">
        <f t="shared" si="52"/>
        <v>11.835024754272643</v>
      </c>
      <c r="CN20" s="1">
        <v>0.15614583333333334</v>
      </c>
      <c r="CO20">
        <v>4.5</v>
      </c>
      <c r="CP20">
        <f t="shared" si="53"/>
        <v>5.3033008588991057</v>
      </c>
      <c r="CR20" s="18">
        <f t="shared" si="13"/>
        <v>7.8848156334248261</v>
      </c>
      <c r="CS20">
        <f t="shared" si="14"/>
        <v>227.08269024263498</v>
      </c>
    </row>
    <row r="21" spans="1:97" x14ac:dyDescent="0.2">
      <c r="A21" s="17">
        <f t="shared" si="54"/>
        <v>0.74950000000000006</v>
      </c>
      <c r="B21">
        <f t="shared" si="55"/>
        <v>0.74950000000000006</v>
      </c>
      <c r="C21" s="1">
        <f t="shared" si="15"/>
        <v>12.5</v>
      </c>
      <c r="D21" s="1">
        <f t="shared" si="65"/>
        <v>12.522449850169094</v>
      </c>
      <c r="E21">
        <f t="shared" si="16"/>
        <v>5.9888298509375798E-2</v>
      </c>
      <c r="F21" s="1">
        <f t="shared" si="17"/>
        <v>3.4330871756967016</v>
      </c>
      <c r="G21" s="1">
        <f t="shared" si="18"/>
        <v>6.3770731364564959E-3</v>
      </c>
      <c r="H21">
        <f t="shared" si="19"/>
        <v>5.9852505617331686E-2</v>
      </c>
      <c r="I21">
        <f t="shared" si="20"/>
        <v>0.99820723177671244</v>
      </c>
      <c r="J21" s="18">
        <f t="shared" si="21"/>
        <v>1.5475788584008681E-2</v>
      </c>
      <c r="K21" s="2">
        <f t="shared" si="22"/>
        <v>0.88714711628075238</v>
      </c>
      <c r="L21">
        <f t="shared" si="0"/>
        <v>-5.5004999999999997</v>
      </c>
      <c r="M21" s="1">
        <f t="shared" si="23"/>
        <v>12.5</v>
      </c>
      <c r="N21" s="1">
        <f t="shared" si="66"/>
        <v>13.656701660723208</v>
      </c>
      <c r="O21">
        <f t="shared" si="24"/>
        <v>-0.41454038615497812</v>
      </c>
      <c r="P21" s="1">
        <f t="shared" si="1"/>
        <v>-23.763461626718488</v>
      </c>
      <c r="Q21" s="1">
        <f t="shared" si="25"/>
        <v>5.3617721657514489E-3</v>
      </c>
      <c r="R21">
        <f t="shared" si="26"/>
        <v>-0.40276928768382531</v>
      </c>
      <c r="S21">
        <f t="shared" si="27"/>
        <v>0.91530153550546611</v>
      </c>
      <c r="T21" s="1">
        <f t="shared" si="28"/>
        <v>0.58570405038092666</v>
      </c>
      <c r="U21" s="2">
        <f t="shared" si="29"/>
        <v>33.575391423110446</v>
      </c>
      <c r="V21">
        <f t="shared" si="2"/>
        <v>6.9995000000000003</v>
      </c>
      <c r="W21" s="1">
        <f t="shared" si="30"/>
        <v>12.5</v>
      </c>
      <c r="X21" s="1">
        <f t="shared" si="67"/>
        <v>14.326304486852148</v>
      </c>
      <c r="Y21">
        <f t="shared" si="31"/>
        <v>0.5104578707276054</v>
      </c>
      <c r="Z21" s="1">
        <f t="shared" si="32"/>
        <v>29.261916156359543</v>
      </c>
      <c r="AA21" s="1">
        <f t="shared" si="3"/>
        <v>4.872273348089492E-3</v>
      </c>
      <c r="AB21">
        <f t="shared" si="4"/>
        <v>0.48857679985956853</v>
      </c>
      <c r="AC21">
        <f t="shared" si="5"/>
        <v>0.87252089409880784</v>
      </c>
      <c r="AD21" s="18">
        <f t="shared" si="33"/>
        <v>0.92233693214928525</v>
      </c>
      <c r="AE21" s="2">
        <f t="shared" si="6"/>
        <v>52.872817766519532</v>
      </c>
      <c r="AF21" s="2"/>
      <c r="AG21" s="1">
        <f t="shared" si="7"/>
        <v>6.0260637024985497E-4</v>
      </c>
      <c r="AH21" s="1">
        <f t="shared" si="34"/>
        <v>1.5524439116691482E-2</v>
      </c>
      <c r="AI21">
        <f t="shared" si="35"/>
        <v>3.8797149700140907E-2</v>
      </c>
      <c r="AJ21" s="2">
        <f t="shared" si="56"/>
        <v>2.2240404286704978</v>
      </c>
      <c r="AK21" s="1">
        <f t="shared" si="57"/>
        <v>1.5536130287987622E-2</v>
      </c>
      <c r="AL21" s="1">
        <f t="shared" si="8"/>
        <v>0.5037970199213494</v>
      </c>
      <c r="AM21">
        <f t="shared" si="36"/>
        <v>0.46668060907875936</v>
      </c>
      <c r="AN21" s="17">
        <f t="shared" si="37"/>
        <v>0.92890248622364524</v>
      </c>
      <c r="AP21">
        <v>4</v>
      </c>
      <c r="AQ21">
        <f t="shared" si="38"/>
        <v>1.9398574850070457E-2</v>
      </c>
      <c r="AR21" s="2">
        <f t="shared" si="39"/>
        <v>1.1120202143352491</v>
      </c>
      <c r="AT21" s="1">
        <f>ATAN(A21/$G$8/$G$1)</f>
        <v>2.9971022828716692E-2</v>
      </c>
      <c r="AU21" s="2">
        <f t="shared" si="40"/>
        <v>1.7180841112003198</v>
      </c>
      <c r="AV21" s="1"/>
      <c r="AW21" s="2">
        <f>(AT21+AI21)/(SQRT(AP21)-1)</f>
        <v>6.8768172528857599E-2</v>
      </c>
      <c r="AX21" s="2">
        <f t="shared" si="41"/>
        <v>3.9421245398708176</v>
      </c>
      <c r="AY21" s="1"/>
      <c r="AZ21" s="2">
        <f>(A21-$A$15)</f>
        <v>0.74950000000000006</v>
      </c>
      <c r="BA21">
        <f t="shared" si="58"/>
        <v>10.907532323591516</v>
      </c>
      <c r="BB21" s="18">
        <f t="shared" si="59"/>
        <v>-2.5781033463913167E-2</v>
      </c>
      <c r="BC21" s="18">
        <v>10.93</v>
      </c>
      <c r="BD21" s="18">
        <f t="shared" si="60"/>
        <v>-2.5834138043405511E-2</v>
      </c>
      <c r="BE21" s="17">
        <f t="shared" si="61"/>
        <v>0.74950000000000006</v>
      </c>
      <c r="BF21" s="2">
        <f>(A21-A20)</f>
        <v>0.12491666666666668</v>
      </c>
      <c r="BG21">
        <f t="shared" si="62"/>
        <v>10.919268576302482</v>
      </c>
      <c r="BH21" s="18">
        <f t="shared" si="63"/>
        <v>7.8847868228870324E-3</v>
      </c>
      <c r="BI21" s="18">
        <f>SUM($BH$16:BH21)</f>
        <v>2.5789861818299079E-2</v>
      </c>
      <c r="BJ21">
        <v>0</v>
      </c>
      <c r="BK21" s="2">
        <f t="shared" si="42"/>
        <v>1.974210138181701</v>
      </c>
      <c r="BL21" s="1"/>
      <c r="BM21">
        <v>1.9</v>
      </c>
      <c r="BN21" s="18"/>
      <c r="BO21" s="2">
        <f>BM21*SQRT(AP21)+(2-BM21)</f>
        <v>3.9</v>
      </c>
      <c r="BP21" s="1">
        <f>BO21+AN21</f>
        <v>4.8289024862236456</v>
      </c>
      <c r="BQ21" s="2"/>
      <c r="BR21" s="1">
        <f t="shared" si="43"/>
        <v>0.18737500000000001</v>
      </c>
      <c r="BS21" s="1">
        <f t="shared" si="64"/>
        <v>3.1229166666666669E-2</v>
      </c>
      <c r="BT21" s="1">
        <f t="shared" si="9"/>
        <v>18.758424361220346</v>
      </c>
      <c r="BU21" s="2">
        <f t="shared" si="44"/>
        <v>11.08732684744399</v>
      </c>
      <c r="BV21" s="1"/>
      <c r="BW21" s="1">
        <v>4</v>
      </c>
      <c r="BX21" s="1">
        <f t="shared" si="10"/>
        <v>1.4985511414358346E-2</v>
      </c>
      <c r="BY21" s="2">
        <f t="shared" si="11"/>
        <v>0.85904205560015989</v>
      </c>
      <c r="BZ21" s="1"/>
      <c r="CA21" s="1">
        <f t="shared" si="45"/>
        <v>2.9971022828716692E-2</v>
      </c>
      <c r="CB21" s="2">
        <f t="shared" si="12"/>
        <v>1.7180841112003198</v>
      </c>
      <c r="CC21" s="20"/>
      <c r="CD21" s="1">
        <f t="shared" si="46"/>
        <v>6.2571011693837946</v>
      </c>
      <c r="CE21" s="1">
        <f t="shared" si="47"/>
        <v>-8.582241959018646E-4</v>
      </c>
      <c r="CF21" s="18">
        <f>SUM(CE$15:$CE21)</f>
        <v>-2.8087337265769747E-3</v>
      </c>
      <c r="CG21" s="18">
        <f t="shared" si="48"/>
        <v>1.997191266273423</v>
      </c>
      <c r="CH21" s="18">
        <f t="shared" si="49"/>
        <v>2.8087337265769747E-3</v>
      </c>
      <c r="CJ21" s="1">
        <f t="shared" si="50"/>
        <v>3.9971912662734232</v>
      </c>
      <c r="CK21" s="18">
        <f t="shared" si="51"/>
        <v>2.5845181137174134</v>
      </c>
      <c r="CL21">
        <f t="shared" si="52"/>
        <v>11.848793644549746</v>
      </c>
      <c r="CN21" s="1">
        <v>0.18737500000000001</v>
      </c>
      <c r="CO21">
        <v>4.5</v>
      </c>
      <c r="CP21">
        <f t="shared" si="53"/>
        <v>5.3033008588991057</v>
      </c>
      <c r="CR21" s="18">
        <f t="shared" si="13"/>
        <v>7.8878189726165191</v>
      </c>
      <c r="CS21">
        <f t="shared" si="14"/>
        <v>227.16918641135572</v>
      </c>
    </row>
    <row r="22" spans="1:97" x14ac:dyDescent="0.2">
      <c r="A22" s="17">
        <f t="shared" si="54"/>
        <v>0.87441666666666673</v>
      </c>
      <c r="B22">
        <f t="shared" si="55"/>
        <v>0.87441666666666673</v>
      </c>
      <c r="C22" s="1">
        <f t="shared" si="15"/>
        <v>12.5</v>
      </c>
      <c r="D22" s="1">
        <f t="shared" si="65"/>
        <v>12.530546855861656</v>
      </c>
      <c r="E22">
        <f t="shared" si="16"/>
        <v>6.9839562368710847E-2</v>
      </c>
      <c r="F22" s="1">
        <f t="shared" si="17"/>
        <v>4.0035417918369269</v>
      </c>
      <c r="G22" s="1">
        <f t="shared" si="18"/>
        <v>6.3688343077396474E-3</v>
      </c>
      <c r="H22">
        <f t="shared" si="19"/>
        <v>6.9782801718475992E-2</v>
      </c>
      <c r="I22">
        <f t="shared" si="20"/>
        <v>0.99756220887938607</v>
      </c>
      <c r="J22" s="18">
        <f t="shared" si="21"/>
        <v>1.9546438010236093E-2</v>
      </c>
      <c r="K22" s="2">
        <f t="shared" si="22"/>
        <v>1.1204964464466549</v>
      </c>
      <c r="L22">
        <f t="shared" si="0"/>
        <v>-5.3755833333333332</v>
      </c>
      <c r="M22" s="1">
        <f t="shared" si="23"/>
        <v>12.5</v>
      </c>
      <c r="N22" s="1">
        <f t="shared" si="66"/>
        <v>13.606869447952057</v>
      </c>
      <c r="O22">
        <f t="shared" si="24"/>
        <v>-0.40613744212750741</v>
      </c>
      <c r="P22" s="1">
        <f t="shared" si="1"/>
        <v>-23.281764198392143</v>
      </c>
      <c r="Q22" s="1">
        <f t="shared" si="25"/>
        <v>5.4011167384750858E-3</v>
      </c>
      <c r="R22">
        <f t="shared" si="26"/>
        <v>-0.39506393104568233</v>
      </c>
      <c r="S22">
        <f t="shared" si="27"/>
        <v>0.91865362916973903</v>
      </c>
      <c r="T22" s="1">
        <f t="shared" si="28"/>
        <v>0.56065164508116749</v>
      </c>
      <c r="U22" s="2">
        <f t="shared" si="29"/>
        <v>32.139266278538258</v>
      </c>
      <c r="V22">
        <f t="shared" si="2"/>
        <v>7.1244166666666668</v>
      </c>
      <c r="W22" s="1">
        <f t="shared" si="30"/>
        <v>12.5</v>
      </c>
      <c r="X22" s="1">
        <f t="shared" si="67"/>
        <v>14.387748706461265</v>
      </c>
      <c r="Y22">
        <f t="shared" si="31"/>
        <v>0.51803330496544442</v>
      </c>
      <c r="Z22" s="1">
        <f t="shared" si="32"/>
        <v>29.696176717764327</v>
      </c>
      <c r="AA22" s="1">
        <f t="shared" si="3"/>
        <v>4.8307472150589071E-3</v>
      </c>
      <c r="AB22">
        <f t="shared" si="4"/>
        <v>0.4951724423340273</v>
      </c>
      <c r="AC22">
        <f t="shared" si="5"/>
        <v>0.86879471243381445</v>
      </c>
      <c r="AD22" s="18">
        <f t="shared" si="33"/>
        <v>0.95322710152715728</v>
      </c>
      <c r="AE22" s="2">
        <f t="shared" si="6"/>
        <v>54.643591807289269</v>
      </c>
      <c r="AF22" s="2"/>
      <c r="AG22" s="1">
        <f t="shared" si="7"/>
        <v>7.0270158771524075E-4</v>
      </c>
      <c r="AH22" s="1">
        <f t="shared" si="34"/>
        <v>1.5511991550932693E-2</v>
      </c>
      <c r="AI22">
        <f t="shared" si="35"/>
        <v>4.5269590044490653E-2</v>
      </c>
      <c r="AJ22" s="2">
        <f t="shared" si="56"/>
        <v>2.5950720407669801</v>
      </c>
      <c r="AK22" s="1">
        <f t="shared" si="57"/>
        <v>1.5527899774199496E-2</v>
      </c>
      <c r="AL22" s="1">
        <f t="shared" si="8"/>
        <v>0.50475594305644311</v>
      </c>
      <c r="AM22">
        <f t="shared" si="36"/>
        <v>0.4674451208563099</v>
      </c>
      <c r="AN22" s="17">
        <f t="shared" si="37"/>
        <v>0.93042420552609462</v>
      </c>
      <c r="AP22">
        <v>4</v>
      </c>
      <c r="AQ22">
        <f t="shared" si="38"/>
        <v>2.2634795022245326E-2</v>
      </c>
      <c r="AR22" s="2">
        <f t="shared" si="39"/>
        <v>1.29753602038349</v>
      </c>
      <c r="AT22" s="1">
        <f>ATAN(A22/$G$8/$G$1)</f>
        <v>3.4962414024549263E-2</v>
      </c>
      <c r="AU22" s="2">
        <f t="shared" si="40"/>
        <v>2.0042148166939064</v>
      </c>
      <c r="AV22" s="1"/>
      <c r="AW22" s="2">
        <f>(AT22+AI22)/(SQRT(AP22)-1)</f>
        <v>8.0232004069039908E-2</v>
      </c>
      <c r="AX22" s="2">
        <f t="shared" si="41"/>
        <v>4.5992868574608865</v>
      </c>
      <c r="AY22" s="1"/>
      <c r="AZ22" s="2">
        <f>(A22-$A$15)</f>
        <v>0.87441666666666673</v>
      </c>
      <c r="BA22">
        <f t="shared" si="58"/>
        <v>10.910303321165001</v>
      </c>
      <c r="BB22" s="18">
        <f t="shared" si="59"/>
        <v>-3.5096929887655844E-2</v>
      </c>
      <c r="BC22" s="18">
        <v>10.93</v>
      </c>
      <c r="BD22" s="18">
        <f t="shared" si="60"/>
        <v>-3.5160291366777202E-2</v>
      </c>
      <c r="BE22" s="17">
        <f t="shared" si="61"/>
        <v>0.87441666666666673</v>
      </c>
      <c r="BF22" s="2">
        <f>(A22-A21)</f>
        <v>0.12491666666666668</v>
      </c>
      <c r="BG22">
        <f t="shared" si="62"/>
        <v>10.926958917911641</v>
      </c>
      <c r="BH22" s="18">
        <f t="shared" si="63"/>
        <v>9.3235584836804716E-3</v>
      </c>
      <c r="BI22" s="18">
        <f>SUM($BH$16:BH22)</f>
        <v>3.5113420301979552E-2</v>
      </c>
      <c r="BJ22">
        <v>0</v>
      </c>
      <c r="BK22" s="2">
        <f t="shared" si="42"/>
        <v>1.9648865796980204</v>
      </c>
      <c r="BL22" s="1"/>
      <c r="BM22">
        <v>1.9</v>
      </c>
      <c r="BN22" s="18"/>
      <c r="BO22" s="2">
        <f>BM22*SQRT(AP22)+(2-BM22)</f>
        <v>3.9</v>
      </c>
      <c r="BP22" s="1">
        <f>BO22+AN22</f>
        <v>4.8304242055260946</v>
      </c>
      <c r="BQ22" s="2"/>
      <c r="BR22" s="1">
        <f t="shared" si="43"/>
        <v>0.21860416666666668</v>
      </c>
      <c r="BS22" s="1">
        <f t="shared" si="64"/>
        <v>3.1229166666666669E-2</v>
      </c>
      <c r="BT22" s="1">
        <f t="shared" si="9"/>
        <v>18.76146556202783</v>
      </c>
      <c r="BU22" s="2">
        <f t="shared" si="44"/>
        <v>11.091889767553923</v>
      </c>
      <c r="BV22" s="1"/>
      <c r="BW22" s="1">
        <v>4</v>
      </c>
      <c r="BX22" s="1">
        <f t="shared" si="10"/>
        <v>1.7481207012274631E-2</v>
      </c>
      <c r="BY22" s="2">
        <f t="shared" si="11"/>
        <v>1.0021074083469532</v>
      </c>
      <c r="BZ22" s="1"/>
      <c r="CA22" s="1">
        <f t="shared" si="45"/>
        <v>3.4962414024549263E-2</v>
      </c>
      <c r="CB22" s="2">
        <f t="shared" si="12"/>
        <v>2.0042148166939064</v>
      </c>
      <c r="CC22" s="20"/>
      <c r="CD22" s="1">
        <f t="shared" si="46"/>
        <v>6.2599111650910997</v>
      </c>
      <c r="CE22" s="1">
        <f t="shared" si="47"/>
        <v>-1.0142649606866597E-3</v>
      </c>
      <c r="CF22" s="18">
        <f>SUM(CE$15:$CE22)</f>
        <v>-3.8229986872636342E-3</v>
      </c>
      <c r="CG22" s="18">
        <f t="shared" si="48"/>
        <v>1.9961770013127365</v>
      </c>
      <c r="CH22" s="18">
        <f t="shared" si="49"/>
        <v>3.8229986872636342E-3</v>
      </c>
      <c r="CJ22" s="1">
        <f t="shared" si="50"/>
        <v>3.9961770013127365</v>
      </c>
      <c r="CK22" s="18">
        <f t="shared" si="51"/>
        <v>2.5880667688666588</v>
      </c>
      <c r="CL22">
        <f t="shared" si="52"/>
        <v>11.865062550678093</v>
      </c>
      <c r="CN22" s="1">
        <v>0.21860416666666668</v>
      </c>
      <c r="CO22">
        <v>4.5</v>
      </c>
      <c r="CP22">
        <f t="shared" si="53"/>
        <v>5.3033008588991057</v>
      </c>
      <c r="CR22" s="18">
        <f t="shared" si="13"/>
        <v>7.8913676277657645</v>
      </c>
      <c r="CS22">
        <f t="shared" si="14"/>
        <v>227.27138767965403</v>
      </c>
    </row>
    <row r="23" spans="1:97" x14ac:dyDescent="0.2">
      <c r="A23" s="17">
        <f t="shared" si="54"/>
        <v>0.99933333333333341</v>
      </c>
      <c r="B23">
        <f t="shared" si="55"/>
        <v>0.99933333333333341</v>
      </c>
      <c r="C23" s="1">
        <f t="shared" si="15"/>
        <v>12.5</v>
      </c>
      <c r="D23" s="1">
        <f t="shared" si="65"/>
        <v>12.539883058111471</v>
      </c>
      <c r="E23">
        <f t="shared" si="16"/>
        <v>7.9776991316974175E-2</v>
      </c>
      <c r="F23" s="1">
        <f t="shared" si="17"/>
        <v>4.5732033239029777</v>
      </c>
      <c r="G23" s="1">
        <f t="shared" si="18"/>
        <v>6.3593543803675302E-3</v>
      </c>
      <c r="H23">
        <f t="shared" si="19"/>
        <v>7.9692396548061165E-2</v>
      </c>
      <c r="I23">
        <f t="shared" si="20"/>
        <v>0.99681950318622203</v>
      </c>
      <c r="J23" s="18">
        <f t="shared" si="21"/>
        <v>2.4240075111944016E-2</v>
      </c>
      <c r="K23" s="2">
        <f t="shared" si="22"/>
        <v>1.3895584459076187</v>
      </c>
      <c r="L23">
        <f t="shared" si="0"/>
        <v>-5.2506666666666666</v>
      </c>
      <c r="M23" s="1">
        <f t="shared" si="23"/>
        <v>12.5</v>
      </c>
      <c r="N23" s="1">
        <f t="shared" si="66"/>
        <v>13.558005031878563</v>
      </c>
      <c r="O23">
        <f t="shared" si="24"/>
        <v>-0.397673326712361</v>
      </c>
      <c r="P23" s="1">
        <f t="shared" si="1"/>
        <v>-22.796560130007954</v>
      </c>
      <c r="Q23" s="1">
        <f t="shared" si="25"/>
        <v>5.4401192342606155E-3</v>
      </c>
      <c r="R23">
        <f t="shared" si="26"/>
        <v>-0.3872742821912899</v>
      </c>
      <c r="S23">
        <f t="shared" si="27"/>
        <v>0.92196454940155981</v>
      </c>
      <c r="T23" s="1">
        <f t="shared" si="28"/>
        <v>0.53608578520592731</v>
      </c>
      <c r="U23" s="2">
        <f t="shared" si="29"/>
        <v>30.731032272951246</v>
      </c>
      <c r="V23">
        <f t="shared" si="2"/>
        <v>7.2493333333333334</v>
      </c>
      <c r="W23" s="1">
        <f t="shared" si="30"/>
        <v>12.5</v>
      </c>
      <c r="X23" s="1">
        <f t="shared" si="67"/>
        <v>14.450011549399459</v>
      </c>
      <c r="Y23">
        <f t="shared" si="31"/>
        <v>0.52554388441674971</v>
      </c>
      <c r="Z23" s="1">
        <f t="shared" si="32"/>
        <v>30.12671948885826</v>
      </c>
      <c r="AA23" s="1">
        <f t="shared" si="3"/>
        <v>4.7892070328138759E-3</v>
      </c>
      <c r="AB23">
        <f t="shared" si="4"/>
        <v>0.5016835667259113</v>
      </c>
      <c r="AC23">
        <f t="shared" si="5"/>
        <v>0.86505121170782029</v>
      </c>
      <c r="AD23" s="18">
        <f t="shared" si="33"/>
        <v>0.98452882163270994</v>
      </c>
      <c r="AE23" s="2">
        <f t="shared" si="6"/>
        <v>56.437957927989736</v>
      </c>
      <c r="AF23" s="2"/>
      <c r="AG23" s="1">
        <f t="shared" si="7"/>
        <v>8.0264038559747319E-4</v>
      </c>
      <c r="AH23" s="1">
        <f t="shared" si="34"/>
        <v>1.5497634899384192E-2</v>
      </c>
      <c r="AI23">
        <f t="shared" si="35"/>
        <v>5.1744920853990815E-2</v>
      </c>
      <c r="AJ23" s="2">
        <f t="shared" si="56"/>
        <v>2.9662693483179448</v>
      </c>
      <c r="AK23" s="1">
        <f t="shared" si="57"/>
        <v>1.5518405815778982E-2</v>
      </c>
      <c r="AL23" s="1">
        <f t="shared" si="8"/>
        <v>0.50586305950187971</v>
      </c>
      <c r="AM23">
        <f t="shared" si="36"/>
        <v>0.46832704803465253</v>
      </c>
      <c r="AN23" s="17">
        <f t="shared" si="37"/>
        <v>0.93217963382693569</v>
      </c>
      <c r="AP23">
        <v>4</v>
      </c>
      <c r="AQ23">
        <f t="shared" si="38"/>
        <v>2.5872460426995411E-2</v>
      </c>
      <c r="AR23" s="2">
        <f t="shared" si="39"/>
        <v>1.4831346741589726</v>
      </c>
      <c r="AT23" s="1">
        <f>ATAN(A23/$G$8/$G$1)</f>
        <v>3.9952063026785049E-2</v>
      </c>
      <c r="AU23" s="2">
        <f t="shared" si="40"/>
        <v>2.2902456512169773</v>
      </c>
      <c r="AV23" s="1"/>
      <c r="AW23" s="2">
        <f>(AT23+AI23)/(SQRT(AP23)-1)</f>
        <v>9.1696983880775865E-2</v>
      </c>
      <c r="AX23" s="2">
        <f t="shared" si="41"/>
        <v>5.2565149995349216</v>
      </c>
      <c r="AY23" s="1"/>
      <c r="AZ23" s="2">
        <f>(A23-$A$15)</f>
        <v>0.99933333333333341</v>
      </c>
      <c r="BA23">
        <f t="shared" si="58"/>
        <v>10.913501417643213</v>
      </c>
      <c r="BB23" s="18">
        <f t="shared" si="59"/>
        <v>-4.58500576763642E-2</v>
      </c>
      <c r="BC23" s="18">
        <v>10.93</v>
      </c>
      <c r="BD23" s="18">
        <f t="shared" si="60"/>
        <v>-4.5919371906847001E-2</v>
      </c>
      <c r="BE23" s="17">
        <f t="shared" si="61"/>
        <v>0.99933333333333341</v>
      </c>
      <c r="BF23" s="2">
        <f>(A23-A22)</f>
        <v>0.12491666666666668</v>
      </c>
      <c r="BG23">
        <f t="shared" si="62"/>
        <v>10.935940697910377</v>
      </c>
      <c r="BH23" s="18">
        <f t="shared" si="63"/>
        <v>1.0764928339455164E-2</v>
      </c>
      <c r="BI23" s="18">
        <f>SUM($BH$16:BH23)</f>
        <v>4.5878348641434717E-2</v>
      </c>
      <c r="BJ23">
        <v>0</v>
      </c>
      <c r="BK23" s="2">
        <f t="shared" si="42"/>
        <v>1.9541216513585653</v>
      </c>
      <c r="BL23" s="1"/>
      <c r="BM23">
        <v>1.9</v>
      </c>
      <c r="BN23" s="18"/>
      <c r="BO23" s="2">
        <f>BM23*SQRT(AP23)+(2-BM23)</f>
        <v>3.9</v>
      </c>
      <c r="BP23" s="1">
        <f>BO23+AN23</f>
        <v>4.8321796338269358</v>
      </c>
      <c r="BQ23" s="2"/>
      <c r="BR23" s="1">
        <f t="shared" si="43"/>
        <v>0.24983333333333332</v>
      </c>
      <c r="BS23" s="1">
        <f t="shared" si="64"/>
        <v>3.1229166666666641E-2</v>
      </c>
      <c r="BT23" s="1">
        <f t="shared" si="9"/>
        <v>18.764974027426739</v>
      </c>
      <c r="BU23" s="2">
        <f t="shared" si="44"/>
        <v>11.097153661253675</v>
      </c>
      <c r="BV23" s="1"/>
      <c r="BW23" s="1">
        <v>4</v>
      </c>
      <c r="BX23" s="1">
        <f t="shared" si="10"/>
        <v>1.9976031513392525E-2</v>
      </c>
      <c r="BY23" s="2">
        <f t="shared" si="11"/>
        <v>1.1451228256084887</v>
      </c>
      <c r="BZ23" s="1"/>
      <c r="CA23" s="1">
        <f t="shared" si="45"/>
        <v>3.9952063026785049E-2</v>
      </c>
      <c r="CB23" s="2">
        <f t="shared" si="12"/>
        <v>2.2902456512169773</v>
      </c>
      <c r="CC23" s="20"/>
      <c r="CD23" s="1">
        <f t="shared" si="46"/>
        <v>6.263190024924767</v>
      </c>
      <c r="CE23" s="1">
        <f t="shared" si="47"/>
        <v>-1.170305726415789E-3</v>
      </c>
      <c r="CF23" s="18">
        <f>SUM(CE$15:$CE23)</f>
        <v>-4.9933044136794228E-3</v>
      </c>
      <c r="CG23" s="18">
        <f t="shared" si="48"/>
        <v>1.9950066955863206</v>
      </c>
      <c r="CH23" s="18">
        <f t="shared" si="49"/>
        <v>4.9933044136794228E-3</v>
      </c>
      <c r="CJ23" s="1">
        <f t="shared" si="50"/>
        <v>3.9950066955863206</v>
      </c>
      <c r="CK23" s="18">
        <f t="shared" si="51"/>
        <v>2.5921603568399956</v>
      </c>
      <c r="CL23">
        <f t="shared" si="52"/>
        <v>11.883829716171899</v>
      </c>
      <c r="CN23" s="1">
        <v>0.24983333333333332</v>
      </c>
      <c r="CO23">
        <v>4.5</v>
      </c>
      <c r="CP23">
        <f t="shared" si="53"/>
        <v>5.3033008588991057</v>
      </c>
      <c r="CR23" s="18">
        <f t="shared" si="13"/>
        <v>7.8954612157391013</v>
      </c>
      <c r="CS23">
        <f t="shared" si="14"/>
        <v>227.3892830132861</v>
      </c>
    </row>
    <row r="24" spans="1:97" x14ac:dyDescent="0.2">
      <c r="A24" s="17">
        <f t="shared" si="54"/>
        <v>1.12425</v>
      </c>
      <c r="B24">
        <f t="shared" si="55"/>
        <v>1.12425</v>
      </c>
      <c r="C24" s="1">
        <f t="shared" si="15"/>
        <v>12.5</v>
      </c>
      <c r="D24" s="1">
        <f t="shared" si="65"/>
        <v>12.5504556914281</v>
      </c>
      <c r="E24">
        <f t="shared" si="16"/>
        <v>8.9698655966235052E-2</v>
      </c>
      <c r="F24" s="1">
        <f t="shared" si="17"/>
        <v>5.141961170038952</v>
      </c>
      <c r="G24" s="1">
        <f t="shared" si="18"/>
        <v>6.348644521878501E-3</v>
      </c>
      <c r="H24">
        <f t="shared" si="19"/>
        <v>8.957842070769248E-2</v>
      </c>
      <c r="I24">
        <f t="shared" si="20"/>
        <v>0.99597977215579814</v>
      </c>
      <c r="J24" s="18">
        <f t="shared" si="21"/>
        <v>2.9555309579863791E-2</v>
      </c>
      <c r="K24" s="2">
        <f t="shared" si="22"/>
        <v>1.6942534154062046</v>
      </c>
      <c r="L24">
        <f t="shared" si="0"/>
        <v>-5.12575</v>
      </c>
      <c r="M24" s="1">
        <f t="shared" si="23"/>
        <v>12.5</v>
      </c>
      <c r="N24" s="1">
        <f t="shared" si="66"/>
        <v>13.510118913706867</v>
      </c>
      <c r="O24">
        <f t="shared" si="24"/>
        <v>-0.38914859543879299</v>
      </c>
      <c r="P24" s="1">
        <f t="shared" si="1"/>
        <v>-22.307881267191952</v>
      </c>
      <c r="Q24" s="1">
        <f t="shared" si="25"/>
        <v>5.4787521836050504E-3</v>
      </c>
      <c r="R24">
        <f t="shared" si="26"/>
        <v>-0.37940080562870571</v>
      </c>
      <c r="S24">
        <f t="shared" si="27"/>
        <v>0.92523241874044226</v>
      </c>
      <c r="T24" s="1">
        <f t="shared" si="28"/>
        <v>0.51201175007971611</v>
      </c>
      <c r="U24" s="2">
        <f t="shared" si="29"/>
        <v>29.35099204278627</v>
      </c>
      <c r="V24">
        <f t="shared" si="2"/>
        <v>7.37425</v>
      </c>
      <c r="W24" s="1">
        <f t="shared" si="30"/>
        <v>12.5</v>
      </c>
      <c r="X24" s="1">
        <f t="shared" si="67"/>
        <v>14.513082479697411</v>
      </c>
      <c r="Y24">
        <f t="shared" si="31"/>
        <v>0.532989601924725</v>
      </c>
      <c r="Z24" s="1">
        <f t="shared" si="32"/>
        <v>30.553544059379139</v>
      </c>
      <c r="AA24" s="1">
        <f t="shared" si="3"/>
        <v>4.7476716252944553E-3</v>
      </c>
      <c r="AB24">
        <f t="shared" si="4"/>
        <v>0.50811052788516553</v>
      </c>
      <c r="AC24">
        <f t="shared" si="5"/>
        <v>0.86129187355521841</v>
      </c>
      <c r="AD24" s="18">
        <f t="shared" si="33"/>
        <v>1.016236795663755</v>
      </c>
      <c r="AE24" s="2">
        <f t="shared" si="6"/>
        <v>58.255612490278949</v>
      </c>
      <c r="AF24" s="2"/>
      <c r="AG24" s="1">
        <f t="shared" si="7"/>
        <v>9.0240049335842056E-4</v>
      </c>
      <c r="AH24" s="1">
        <f t="shared" si="34"/>
        <v>1.5481371648089895E-2</v>
      </c>
      <c r="AI24">
        <f t="shared" si="35"/>
        <v>5.8223558992734299E-2</v>
      </c>
      <c r="AJ24" s="2">
        <f t="shared" si="56"/>
        <v>3.3376562479911378</v>
      </c>
      <c r="AK24" s="1">
        <f t="shared" si="57"/>
        <v>1.5507649556160829E-2</v>
      </c>
      <c r="AL24" s="1">
        <f t="shared" si="8"/>
        <v>0.50711864787142147</v>
      </c>
      <c r="AM24">
        <f t="shared" si="36"/>
        <v>0.46932629625224087</v>
      </c>
      <c r="AN24" s="17">
        <f t="shared" si="37"/>
        <v>0.93416858330461949</v>
      </c>
      <c r="AP24">
        <v>4</v>
      </c>
      <c r="AQ24">
        <f t="shared" si="38"/>
        <v>2.9111779496367153E-2</v>
      </c>
      <c r="AR24" s="2">
        <f t="shared" si="39"/>
        <v>1.6688281239955691</v>
      </c>
      <c r="AT24" s="1">
        <f>ATAN(A24/$G$8/$G$1)</f>
        <v>4.4939722439229862E-2</v>
      </c>
      <c r="AU24" s="2">
        <f t="shared" si="40"/>
        <v>2.5761624328220938</v>
      </c>
      <c r="AV24" s="1"/>
      <c r="AW24" s="2">
        <f>(AT24+AI24)/(SQRT(AP24)-1)</f>
        <v>0.10316328143196415</v>
      </c>
      <c r="AX24" s="2">
        <f t="shared" si="41"/>
        <v>5.9138186808132316</v>
      </c>
      <c r="AY24" s="1"/>
      <c r="AZ24" s="2">
        <f>(A24-$A$15)</f>
        <v>1.12425</v>
      </c>
      <c r="BA24">
        <f t="shared" si="58"/>
        <v>10.917127025312492</v>
      </c>
      <c r="BB24" s="18">
        <f t="shared" si="59"/>
        <v>-5.8042145622657491E-2</v>
      </c>
      <c r="BC24" s="18">
        <v>10.93</v>
      </c>
      <c r="BD24" s="18">
        <f t="shared" si="60"/>
        <v>-5.8110586254490088E-2</v>
      </c>
      <c r="BE24" s="17">
        <f t="shared" si="61"/>
        <v>1.12425</v>
      </c>
      <c r="BF24" s="2">
        <f>(A24-A23)</f>
        <v>0.12491666666666656</v>
      </c>
      <c r="BG24">
        <f t="shared" si="62"/>
        <v>10.946218839905676</v>
      </c>
      <c r="BH24" s="18">
        <f t="shared" si="63"/>
        <v>1.2209304681930386E-2</v>
      </c>
      <c r="BI24" s="18">
        <f>SUM($BH$16:BH24)</f>
        <v>5.8087653323365102E-2</v>
      </c>
      <c r="BJ24">
        <v>0</v>
      </c>
      <c r="BK24" s="2">
        <f t="shared" si="42"/>
        <v>1.9419123466766348</v>
      </c>
      <c r="BL24" s="1"/>
      <c r="BM24">
        <v>1.9</v>
      </c>
      <c r="BN24" s="18"/>
      <c r="BO24" s="2">
        <f>BM24*SQRT(AP24)+(2-BM24)</f>
        <v>3.9</v>
      </c>
      <c r="BP24" s="1">
        <f>BO24+AN24</f>
        <v>4.8341685833046197</v>
      </c>
      <c r="BQ24" s="2"/>
      <c r="BR24" s="1">
        <f t="shared" si="43"/>
        <v>0.28106249999999999</v>
      </c>
      <c r="BS24" s="1">
        <f t="shared" si="64"/>
        <v>3.1229166666666669E-2</v>
      </c>
      <c r="BT24" s="1">
        <f t="shared" si="9"/>
        <v>18.768949495380827</v>
      </c>
      <c r="BU24" s="2">
        <f t="shared" si="44"/>
        <v>11.103118078685448</v>
      </c>
      <c r="BV24" s="1"/>
      <c r="BW24" s="1">
        <v>4</v>
      </c>
      <c r="BX24" s="1">
        <f t="shared" si="10"/>
        <v>2.2469861219614931E-2</v>
      </c>
      <c r="BY24" s="2">
        <f t="shared" si="11"/>
        <v>1.2880812164110469</v>
      </c>
      <c r="BZ24" s="1"/>
      <c r="CA24" s="1">
        <f t="shared" si="45"/>
        <v>4.4939722439229862E-2</v>
      </c>
      <c r="CB24" s="2">
        <f t="shared" si="12"/>
        <v>2.5761624328220938</v>
      </c>
      <c r="CC24" s="20"/>
      <c r="CD24" s="1">
        <f t="shared" si="46"/>
        <v>6.2669379940741052</v>
      </c>
      <c r="CE24" s="1">
        <f t="shared" si="47"/>
        <v>-1.326346493234079E-3</v>
      </c>
      <c r="CF24" s="18">
        <f>SUM(CE$15:$CE24)</f>
        <v>-6.3196509069135022E-3</v>
      </c>
      <c r="CG24" s="18">
        <f t="shared" si="48"/>
        <v>1.9936803490930866</v>
      </c>
      <c r="CH24" s="18">
        <f t="shared" si="49"/>
        <v>6.3196509069135022E-3</v>
      </c>
      <c r="CJ24" s="1">
        <f t="shared" si="50"/>
        <v>3.9936803490930868</v>
      </c>
      <c r="CK24" s="18">
        <f t="shared" si="51"/>
        <v>2.5967984277785341</v>
      </c>
      <c r="CL24">
        <f t="shared" si="52"/>
        <v>11.905093078640844</v>
      </c>
      <c r="CN24" s="1">
        <v>0.28106249999999999</v>
      </c>
      <c r="CO24">
        <v>4.5</v>
      </c>
      <c r="CP24">
        <f t="shared" si="53"/>
        <v>5.3033008588991057</v>
      </c>
      <c r="CR24" s="18">
        <f t="shared" si="13"/>
        <v>7.9000992866776398</v>
      </c>
      <c r="CS24">
        <f t="shared" si="14"/>
        <v>227.52285945631601</v>
      </c>
    </row>
    <row r="25" spans="1:97" x14ac:dyDescent="0.2">
      <c r="A25" s="17">
        <f t="shared" si="54"/>
        <v>1.2491666666666665</v>
      </c>
      <c r="B25">
        <f t="shared" si="55"/>
        <v>1.2491666666666665</v>
      </c>
      <c r="C25" s="1">
        <f t="shared" si="15"/>
        <v>12.5</v>
      </c>
      <c r="D25" s="1">
        <f t="shared" si="65"/>
        <v>12.562261634001702</v>
      </c>
      <c r="E25">
        <f t="shared" si="16"/>
        <v>9.9602645454907796E-2</v>
      </c>
      <c r="F25" s="1">
        <f t="shared" si="17"/>
        <v>5.7097057904087265</v>
      </c>
      <c r="G25" s="1">
        <f t="shared" si="18"/>
        <v>6.3367172885155044E-3</v>
      </c>
      <c r="H25">
        <f t="shared" si="19"/>
        <v>9.9438039348392793E-2</v>
      </c>
      <c r="I25">
        <f t="shared" si="20"/>
        <v>0.99504375598792005</v>
      </c>
      <c r="J25" s="18">
        <f t="shared" si="21"/>
        <v>3.549057197043521E-2</v>
      </c>
      <c r="K25" s="2">
        <f t="shared" si="22"/>
        <v>2.034491386840235</v>
      </c>
      <c r="L25">
        <f t="shared" si="0"/>
        <v>-5.0008333333333335</v>
      </c>
      <c r="M25" s="1">
        <f t="shared" si="23"/>
        <v>12.5</v>
      </c>
      <c r="N25" s="1">
        <f t="shared" si="66"/>
        <v>13.463221532299681</v>
      </c>
      <c r="O25">
        <f t="shared" si="24"/>
        <v>-0.38056384705552132</v>
      </c>
      <c r="P25" s="1">
        <f t="shared" si="1"/>
        <v>-21.815761933119056</v>
      </c>
      <c r="Q25" s="1">
        <f t="shared" si="25"/>
        <v>5.5169877035654005E-3</v>
      </c>
      <c r="R25">
        <f t="shared" si="26"/>
        <v>-0.37144403524340808</v>
      </c>
      <c r="S25">
        <f t="shared" si="27"/>
        <v>0.92845534555092835</v>
      </c>
      <c r="T25" s="1">
        <f t="shared" si="28"/>
        <v>0.48843478768581655</v>
      </c>
      <c r="U25" s="2">
        <f t="shared" si="29"/>
        <v>27.999446427849353</v>
      </c>
      <c r="V25">
        <f t="shared" si="2"/>
        <v>7.4991666666666665</v>
      </c>
      <c r="W25" s="1">
        <f t="shared" si="30"/>
        <v>12.5</v>
      </c>
      <c r="X25" s="1">
        <f t="shared" si="67"/>
        <v>14.576951008165063</v>
      </c>
      <c r="Y25">
        <f t="shared" si="31"/>
        <v>0.54037047922098469</v>
      </c>
      <c r="Z25" s="1">
        <f t="shared" si="32"/>
        <v>30.976651675088291</v>
      </c>
      <c r="AA25" s="1">
        <f t="shared" si="3"/>
        <v>4.7061591704539519E-3</v>
      </c>
      <c r="AB25">
        <f t="shared" si="4"/>
        <v>0.51445371960611785</v>
      </c>
      <c r="AC25">
        <f t="shared" si="5"/>
        <v>0.85751814580417474</v>
      </c>
      <c r="AD25" s="18">
        <f t="shared" si="33"/>
        <v>1.0483457503356843</v>
      </c>
      <c r="AE25" s="2">
        <f t="shared" si="6"/>
        <v>60.096253203956422</v>
      </c>
      <c r="AF25" s="2"/>
      <c r="AG25" s="1">
        <f t="shared" si="7"/>
        <v>1.0019596583729275E-3</v>
      </c>
      <c r="AH25" s="1">
        <f t="shared" si="34"/>
        <v>1.546320458181908E-2</v>
      </c>
      <c r="AI25">
        <f t="shared" si="35"/>
        <v>6.470592229959167E-2</v>
      </c>
      <c r="AJ25" s="2">
        <f t="shared" si="56"/>
        <v>3.7092566923332804</v>
      </c>
      <c r="AK25" s="1">
        <f t="shared" si="57"/>
        <v>1.5495632258678489E-2</v>
      </c>
      <c r="AL25" s="1">
        <f t="shared" si="8"/>
        <v>0.50852301927309151</v>
      </c>
      <c r="AM25">
        <f t="shared" si="36"/>
        <v>0.47044275341575509</v>
      </c>
      <c r="AN25" s="17">
        <f t="shared" si="37"/>
        <v>0.93639083084346153</v>
      </c>
      <c r="AP25">
        <v>4</v>
      </c>
      <c r="AQ25">
        <f t="shared" si="38"/>
        <v>3.2352961149795842E-2</v>
      </c>
      <c r="AR25" s="2">
        <f t="shared" si="39"/>
        <v>1.8546283461666404</v>
      </c>
      <c r="AT25" s="1">
        <f>ATAN(A25/$G$8/$G$1)</f>
        <v>4.9925145458862299E-2</v>
      </c>
      <c r="AU25" s="2">
        <f t="shared" si="40"/>
        <v>2.8619510135653545</v>
      </c>
      <c r="AV25" s="1"/>
      <c r="AW25" s="2">
        <f>(AT25+AI25)/(SQRT(AP25)-1)</f>
        <v>0.11463106775845397</v>
      </c>
      <c r="AX25" s="2">
        <f t="shared" si="41"/>
        <v>6.5712077058986349</v>
      </c>
      <c r="AY25" s="1"/>
      <c r="AZ25" s="2">
        <f>(A25-$A$15)</f>
        <v>1.2491666666666665</v>
      </c>
      <c r="BA25">
        <f t="shared" si="58"/>
        <v>10.921180658810522</v>
      </c>
      <c r="BB25" s="18">
        <f t="shared" si="59"/>
        <v>-7.1675157578407839E-2</v>
      </c>
      <c r="BC25" s="18">
        <v>10.93</v>
      </c>
      <c r="BD25" s="18">
        <f t="shared" si="60"/>
        <v>-7.1733038469608337E-2</v>
      </c>
      <c r="BE25" s="17">
        <f t="shared" si="61"/>
        <v>1.2491666666666665</v>
      </c>
      <c r="BF25" s="2">
        <f>(A25-A24)</f>
        <v>0.12491666666666656</v>
      </c>
      <c r="BG25">
        <f t="shared" si="62"/>
        <v>10.957799278255401</v>
      </c>
      <c r="BH25" s="18">
        <f t="shared" si="63"/>
        <v>1.3657099455708276E-2</v>
      </c>
      <c r="BI25" s="18">
        <f>SUM($BH$16:BH25)</f>
        <v>7.1744752779073384E-2</v>
      </c>
      <c r="BJ25">
        <v>0</v>
      </c>
      <c r="BK25" s="2">
        <f t="shared" si="42"/>
        <v>1.9282552472209267</v>
      </c>
      <c r="BL25" s="1"/>
      <c r="BM25">
        <v>1.9</v>
      </c>
      <c r="BN25" s="18"/>
      <c r="BO25" s="2">
        <f>BM25*SQRT(AP25)+(2-BM25)</f>
        <v>3.9</v>
      </c>
      <c r="BP25" s="1">
        <f>BO25+AN25</f>
        <v>4.8363908308434613</v>
      </c>
      <c r="BQ25" s="2"/>
      <c r="BR25" s="1">
        <f t="shared" si="43"/>
        <v>0.31229166666666663</v>
      </c>
      <c r="BS25" s="1">
        <f t="shared" si="64"/>
        <v>3.1229166666666641E-2</v>
      </c>
      <c r="BT25" s="1">
        <f t="shared" si="9"/>
        <v>18.773391669211637</v>
      </c>
      <c r="BU25" s="2">
        <f t="shared" si="44"/>
        <v>11.109782500055097</v>
      </c>
      <c r="BV25" s="1"/>
      <c r="BW25" s="1">
        <v>4</v>
      </c>
      <c r="BX25" s="1">
        <f t="shared" si="10"/>
        <v>2.496257272943115E-2</v>
      </c>
      <c r="BY25" s="2">
        <f t="shared" si="11"/>
        <v>1.4309755067826773</v>
      </c>
      <c r="BZ25" s="1"/>
      <c r="CA25" s="1">
        <f t="shared" si="45"/>
        <v>4.9925145458862299E-2</v>
      </c>
      <c r="CB25" s="2">
        <f t="shared" si="12"/>
        <v>2.8619510135653545</v>
      </c>
      <c r="CC25" s="20"/>
      <c r="CD25" s="1">
        <f t="shared" si="46"/>
        <v>6.2711553526680959</v>
      </c>
      <c r="CE25" s="1">
        <f t="shared" si="47"/>
        <v>-1.4823872612855381E-3</v>
      </c>
      <c r="CF25" s="18">
        <f>SUM(CE$15:$CE25)</f>
        <v>-7.8020381681990405E-3</v>
      </c>
      <c r="CG25" s="18">
        <f t="shared" si="48"/>
        <v>1.9921979618318009</v>
      </c>
      <c r="CH25" s="18">
        <f t="shared" si="49"/>
        <v>7.8020381681990405E-3</v>
      </c>
      <c r="CJ25" s="1">
        <f t="shared" si="50"/>
        <v>3.9921979618318009</v>
      </c>
      <c r="CK25" s="18">
        <f t="shared" si="51"/>
        <v>2.6019804618868978</v>
      </c>
      <c r="CL25">
        <f t="shared" si="52"/>
        <v>11.928850255068873</v>
      </c>
      <c r="CN25" s="1">
        <v>0.31229166666666663</v>
      </c>
      <c r="CO25">
        <v>4.5</v>
      </c>
      <c r="CP25">
        <f t="shared" si="53"/>
        <v>5.3033008588991057</v>
      </c>
      <c r="CR25" s="18">
        <f t="shared" si="13"/>
        <v>7.9052813207860035</v>
      </c>
      <c r="CS25">
        <f t="shared" si="14"/>
        <v>227.67210203863689</v>
      </c>
    </row>
    <row r="26" spans="1:97" x14ac:dyDescent="0.2">
      <c r="A26" s="17">
        <f t="shared" si="54"/>
        <v>1.3740833333333331</v>
      </c>
      <c r="B26">
        <f t="shared" si="55"/>
        <v>1.3740833333333331</v>
      </c>
      <c r="C26" s="1">
        <f t="shared" si="15"/>
        <v>12.5</v>
      </c>
      <c r="D26" s="1">
        <f t="shared" si="65"/>
        <v>12.575297412266019</v>
      </c>
      <c r="E26">
        <f t="shared" si="16"/>
        <v>0.10948706958819888</v>
      </c>
      <c r="F26" s="1">
        <f t="shared" si="17"/>
        <v>6.2763288298967508</v>
      </c>
      <c r="G26" s="1">
        <f t="shared" si="18"/>
        <v>6.3235865887989878E-3</v>
      </c>
      <c r="H26">
        <f t="shared" si="19"/>
        <v>0.10926845610768968</v>
      </c>
      <c r="I26">
        <f t="shared" si="20"/>
        <v>0.99401227582955021</v>
      </c>
      <c r="J26" s="18">
        <f t="shared" si="21"/>
        <v>4.204411599978114E-2</v>
      </c>
      <c r="K26" s="2">
        <f t="shared" si="22"/>
        <v>2.4101722547645239</v>
      </c>
      <c r="L26">
        <f t="shared" si="0"/>
        <v>-4.8759166666666669</v>
      </c>
      <c r="M26" s="1">
        <f t="shared" si="23"/>
        <v>12.5</v>
      </c>
      <c r="N26" s="1">
        <f t="shared" si="66"/>
        <v>13.417323255414166</v>
      </c>
      <c r="O26">
        <f t="shared" si="24"/>
        <v>-0.37191972415049573</v>
      </c>
      <c r="P26" s="1">
        <f t="shared" si="1"/>
        <v>-21.320238964041156</v>
      </c>
      <c r="Q26" s="1">
        <f t="shared" si="25"/>
        <v>5.5547975312114813E-3</v>
      </c>
      <c r="R26">
        <f t="shared" si="26"/>
        <v>-0.36340457584929498</v>
      </c>
      <c r="S26">
        <f t="shared" si="27"/>
        <v>0.93163142618301253</v>
      </c>
      <c r="T26" s="1">
        <f t="shared" si="28"/>
        <v>0.46536011026025026</v>
      </c>
      <c r="U26" s="2">
        <f t="shared" si="29"/>
        <v>26.676694218740458</v>
      </c>
      <c r="V26">
        <f t="shared" si="2"/>
        <v>7.6240833333333331</v>
      </c>
      <c r="W26" s="1">
        <f t="shared" si="30"/>
        <v>12.5</v>
      </c>
      <c r="X26" s="1">
        <f t="shared" si="67"/>
        <v>14.641606697135773</v>
      </c>
      <c r="Y26">
        <f t="shared" si="31"/>
        <v>0.54768656591751919</v>
      </c>
      <c r="Z26" s="1">
        <f t="shared" si="32"/>
        <v>31.396045179985173</v>
      </c>
      <c r="AA26" s="1">
        <f t="shared" si="3"/>
        <v>4.6646872013186309E-3</v>
      </c>
      <c r="AB26">
        <f t="shared" si="4"/>
        <v>0.5207135726999671</v>
      </c>
      <c r="AC26">
        <f t="shared" si="5"/>
        <v>0.85373144208587992</v>
      </c>
      <c r="AD26" s="18">
        <f t="shared" si="33"/>
        <v>1.0808504382665229</v>
      </c>
      <c r="AE26" s="2">
        <f t="shared" si="6"/>
        <v>61.959579263686024</v>
      </c>
      <c r="AF26" s="2"/>
      <c r="AG26" s="1">
        <f t="shared" si="7"/>
        <v>1.1012956409891732E-3</v>
      </c>
      <c r="AH26" s="1">
        <f t="shared" si="34"/>
        <v>1.5443136773959035E-2</v>
      </c>
      <c r="AI26">
        <f t="shared" si="35"/>
        <v>7.1192429347596314E-2</v>
      </c>
      <c r="AJ26" s="2">
        <f t="shared" si="56"/>
        <v>4.0810946759768587</v>
      </c>
      <c r="AK26" s="1">
        <f t="shared" si="57"/>
        <v>1.5482355295886593E-2</v>
      </c>
      <c r="AL26" s="1">
        <f t="shared" si="8"/>
        <v>0.51007651563637069</v>
      </c>
      <c r="AM26">
        <f t="shared" si="36"/>
        <v>0.47167628785820243</v>
      </c>
      <c r="AN26" s="17">
        <f t="shared" si="37"/>
        <v>0.93884611436744114</v>
      </c>
      <c r="AP26">
        <v>4</v>
      </c>
      <c r="AQ26">
        <f t="shared" si="38"/>
        <v>3.5596214673798157E-2</v>
      </c>
      <c r="AR26" s="2">
        <f t="shared" si="39"/>
        <v>2.0405473379884294</v>
      </c>
      <c r="AT26" s="1">
        <f>ATAN(A26/$G$8/$G$1)</f>
        <v>5.4908085948567366E-2</v>
      </c>
      <c r="AU26" s="2">
        <f t="shared" si="40"/>
        <v>3.1475972836758359</v>
      </c>
      <c r="AV26" s="1"/>
      <c r="AW26" s="2">
        <f>(AT26+AI26)/(SQRT(AP26)-1)</f>
        <v>0.12610051529616367</v>
      </c>
      <c r="AX26" s="2">
        <f t="shared" si="41"/>
        <v>7.2286919596526937</v>
      </c>
      <c r="AY26" s="1"/>
      <c r="AZ26" s="2">
        <f>(A26-$A$15)</f>
        <v>1.3740833333333331</v>
      </c>
      <c r="BA26">
        <f t="shared" si="58"/>
        <v>10.925662951767176</v>
      </c>
      <c r="BB26" s="18">
        <f t="shared" si="59"/>
        <v>-8.6751293825065232E-2</v>
      </c>
      <c r="BC26" s="18">
        <v>10.93</v>
      </c>
      <c r="BD26" s="18">
        <f t="shared" si="60"/>
        <v>-8.6785730595377489E-2</v>
      </c>
      <c r="BE26" s="17">
        <f t="shared" si="61"/>
        <v>1.3740833333333331</v>
      </c>
      <c r="BF26" s="2">
        <f>(A26-A25)</f>
        <v>0.12491666666666656</v>
      </c>
      <c r="BG26">
        <f t="shared" si="62"/>
        <v>10.970689074771384</v>
      </c>
      <c r="BH26" s="18">
        <f t="shared" si="63"/>
        <v>1.5108728732852048E-2</v>
      </c>
      <c r="BI26" s="18">
        <f>SUM($BH$16:BH26)</f>
        <v>8.6853481511925429E-2</v>
      </c>
      <c r="BJ26">
        <v>0</v>
      </c>
      <c r="BK26" s="2">
        <f t="shared" si="42"/>
        <v>1.9131465184880745</v>
      </c>
      <c r="BL26" s="1"/>
      <c r="BM26">
        <v>1.9</v>
      </c>
      <c r="BN26" s="18"/>
      <c r="BO26" s="2">
        <f>BM26*SQRT(AP26)+(2-BM26)</f>
        <v>3.9</v>
      </c>
      <c r="BP26" s="1">
        <f>BO26+AN26</f>
        <v>4.8388461143674411</v>
      </c>
      <c r="BQ26" s="2"/>
      <c r="BR26" s="1">
        <f t="shared" si="43"/>
        <v>0.34352083333333328</v>
      </c>
      <c r="BS26" s="1">
        <f t="shared" si="64"/>
        <v>3.1229166666666641E-2</v>
      </c>
      <c r="BT26" s="1">
        <f t="shared" si="9"/>
        <v>18.778300217708903</v>
      </c>
      <c r="BU26" s="2">
        <f t="shared" si="44"/>
        <v>11.117146332076345</v>
      </c>
      <c r="BV26" s="1"/>
      <c r="BW26" s="1">
        <v>4</v>
      </c>
      <c r="BX26" s="1">
        <f t="shared" si="10"/>
        <v>2.7454042974283683E-2</v>
      </c>
      <c r="BY26" s="2">
        <f t="shared" si="11"/>
        <v>1.573798641837918</v>
      </c>
      <c r="BZ26" s="1"/>
      <c r="CA26" s="1">
        <f t="shared" si="45"/>
        <v>5.4908085948567366E-2</v>
      </c>
      <c r="CB26" s="2">
        <f t="shared" si="12"/>
        <v>3.1475972836758359</v>
      </c>
      <c r="CC26" s="20"/>
      <c r="CD26" s="1">
        <f t="shared" si="46"/>
        <v>6.275842415740744</v>
      </c>
      <c r="CE26" s="1">
        <f t="shared" si="47"/>
        <v>-1.6384280307126346E-3</v>
      </c>
      <c r="CF26" s="18">
        <f>SUM(CE$15:$CE26)</f>
        <v>-9.4404661989116751E-3</v>
      </c>
      <c r="CG26" s="18">
        <f t="shared" si="48"/>
        <v>1.9905595338010884</v>
      </c>
      <c r="CH26" s="18">
        <f t="shared" si="49"/>
        <v>9.4404661989116751E-3</v>
      </c>
      <c r="CJ26" s="1">
        <f t="shared" si="50"/>
        <v>3.9905595338010884</v>
      </c>
      <c r="CK26" s="18">
        <f t="shared" si="51"/>
        <v>2.607705865877433</v>
      </c>
      <c r="CL26">
        <f t="shared" si="52"/>
        <v>11.955098525512588</v>
      </c>
      <c r="CN26" s="1">
        <v>0.34352083333333328</v>
      </c>
      <c r="CO26">
        <v>4.5</v>
      </c>
      <c r="CP26">
        <f t="shared" si="53"/>
        <v>5.3033008588991057</v>
      </c>
      <c r="CR26" s="18">
        <f t="shared" si="13"/>
        <v>7.9110067247765388</v>
      </c>
      <c r="CS26">
        <f t="shared" si="14"/>
        <v>227.83699367356431</v>
      </c>
    </row>
    <row r="27" spans="1:97" x14ac:dyDescent="0.2">
      <c r="A27" s="17">
        <f t="shared" si="54"/>
        <v>1.4989999999999997</v>
      </c>
      <c r="B27">
        <f t="shared" si="55"/>
        <v>1.4989999999999997</v>
      </c>
      <c r="C27" s="1">
        <f t="shared" si="15"/>
        <v>12.5</v>
      </c>
      <c r="D27" s="1">
        <f t="shared" si="65"/>
        <v>12.589559205945219</v>
      </c>
      <c r="E27">
        <f t="shared" si="16"/>
        <v>0.11935006091883221</v>
      </c>
      <c r="F27" s="1">
        <f t="shared" si="17"/>
        <v>6.8417232373852856</v>
      </c>
      <c r="G27" s="1">
        <f t="shared" si="18"/>
        <v>6.3092676434931402E-3</v>
      </c>
      <c r="H27">
        <f t="shared" si="19"/>
        <v>0.1190669169173231</v>
      </c>
      <c r="I27">
        <f t="shared" si="20"/>
        <v>0.99288623179889213</v>
      </c>
      <c r="J27" s="18">
        <f t="shared" si="21"/>
        <v>4.9214021080931987E-2</v>
      </c>
      <c r="K27" s="2">
        <f t="shared" si="22"/>
        <v>2.8211859218368653</v>
      </c>
      <c r="L27">
        <f t="shared" si="0"/>
        <v>-4.7510000000000003</v>
      </c>
      <c r="M27" s="1">
        <f t="shared" si="23"/>
        <v>12.5</v>
      </c>
      <c r="N27" s="1">
        <f t="shared" si="66"/>
        <v>13.372434370749403</v>
      </c>
      <c r="O27">
        <f t="shared" si="24"/>
        <v>-0.36321691371653203</v>
      </c>
      <c r="P27" s="1">
        <f t="shared" si="1"/>
        <v>-20.821351741712025</v>
      </c>
      <c r="Q27" s="1">
        <f t="shared" si="25"/>
        <v>5.592153059510838E-3</v>
      </c>
      <c r="R27">
        <f t="shared" si="26"/>
        <v>-0.35528310465237678</v>
      </c>
      <c r="S27">
        <f t="shared" si="27"/>
        <v>0.93475874724367691</v>
      </c>
      <c r="T27" s="1">
        <f t="shared" si="28"/>
        <v>0.44279288979102716</v>
      </c>
      <c r="U27" s="2">
        <f t="shared" si="29"/>
        <v>25.383031898848689</v>
      </c>
      <c r="V27">
        <f t="shared" si="2"/>
        <v>7.7489999999999997</v>
      </c>
      <c r="W27" s="1">
        <f t="shared" si="30"/>
        <v>12.5</v>
      </c>
      <c r="X27" s="1">
        <f t="shared" si="67"/>
        <v>14.707039164971309</v>
      </c>
      <c r="Y27">
        <f t="shared" si="31"/>
        <v>0.55493793850137407</v>
      </c>
      <c r="Z27" s="1">
        <f t="shared" si="32"/>
        <v>31.811728958677492</v>
      </c>
      <c r="AA27" s="1">
        <f t="shared" si="3"/>
        <v>4.6232726083890556E-3</v>
      </c>
      <c r="AB27">
        <f t="shared" si="4"/>
        <v>0.52689055309353405</v>
      </c>
      <c r="AC27">
        <f t="shared" si="5"/>
        <v>0.84993314152396116</v>
      </c>
      <c r="AD27" s="18">
        <f t="shared" si="33"/>
        <v>1.1137456402417469</v>
      </c>
      <c r="AE27" s="2">
        <f t="shared" si="6"/>
        <v>63.845291478826255</v>
      </c>
      <c r="AF27" s="2"/>
      <c r="AG27" s="1">
        <f t="shared" si="7"/>
        <v>1.2003862073789499E-3</v>
      </c>
      <c r="AH27" s="1">
        <f t="shared" si="34"/>
        <v>1.5421171576431615E-2</v>
      </c>
      <c r="AI27">
        <f t="shared" si="35"/>
        <v>7.7683499086202062E-2</v>
      </c>
      <c r="AJ27" s="2">
        <f t="shared" si="56"/>
        <v>4.4531942151326023</v>
      </c>
      <c r="AK27" s="1">
        <f t="shared" si="57"/>
        <v>1.5467820138487775E-2</v>
      </c>
      <c r="AL27" s="1">
        <f t="shared" si="8"/>
        <v>0.51177950788648618</v>
      </c>
      <c r="AM27">
        <f t="shared" si="36"/>
        <v>0.47302674633355413</v>
      </c>
      <c r="AN27" s="17">
        <f t="shared" si="37"/>
        <v>0.94153412884863485</v>
      </c>
      <c r="AP27">
        <v>4</v>
      </c>
      <c r="AQ27">
        <f t="shared" si="38"/>
        <v>3.8841749543101031E-2</v>
      </c>
      <c r="AR27" s="2">
        <f t="shared" si="39"/>
        <v>2.2265971075663011</v>
      </c>
      <c r="AT27" s="1">
        <f>ATAN(A27/$G$8/$G$1)</f>
        <v>5.9888298509375777E-2</v>
      </c>
      <c r="AU27" s="2">
        <f t="shared" si="40"/>
        <v>3.4330871756967003</v>
      </c>
      <c r="AV27" s="1"/>
      <c r="AW27" s="2">
        <f>(AT27+AI27)/(SQRT(AP27)-1)</f>
        <v>0.13757179759557783</v>
      </c>
      <c r="AX27" s="2">
        <f t="shared" si="41"/>
        <v>7.8862813908293017</v>
      </c>
      <c r="AY27" s="1"/>
      <c r="AZ27" s="2">
        <f>(A27-$A$15)</f>
        <v>1.4989999999999997</v>
      </c>
      <c r="BA27">
        <f t="shared" si="58"/>
        <v>10.930574674761624</v>
      </c>
      <c r="BB27" s="18">
        <f t="shared" si="59"/>
        <v>-0.10327299241527065</v>
      </c>
      <c r="BC27" s="18">
        <v>10.93</v>
      </c>
      <c r="BD27" s="18">
        <f t="shared" si="60"/>
        <v>-0.10326756283960199</v>
      </c>
      <c r="BE27" s="17">
        <f t="shared" si="61"/>
        <v>1.4989999999999997</v>
      </c>
      <c r="BF27" s="2">
        <f>(A27-A26)</f>
        <v>0.12491666666666656</v>
      </c>
      <c r="BG27">
        <f t="shared" si="62"/>
        <v>10.984896546226567</v>
      </c>
      <c r="BH27" s="18">
        <f t="shared" si="63"/>
        <v>1.656461318344624E-2</v>
      </c>
      <c r="BI27" s="18">
        <f>SUM($BH$16:BH27)</f>
        <v>0.10341809469537167</v>
      </c>
      <c r="BJ27">
        <v>0</v>
      </c>
      <c r="BK27" s="2">
        <f t="shared" si="42"/>
        <v>1.8965819053046284</v>
      </c>
      <c r="BL27" s="1"/>
      <c r="BM27">
        <v>1.9</v>
      </c>
      <c r="BN27" s="18"/>
      <c r="BO27" s="2">
        <f>BM27*SQRT(AP27)+(2-BM27)</f>
        <v>3.9</v>
      </c>
      <c r="BP27" s="1">
        <f>BO27+AN27</f>
        <v>4.8415341288486351</v>
      </c>
      <c r="BQ27" s="2"/>
      <c r="BR27" s="1">
        <f t="shared" si="43"/>
        <v>0.37474999999999992</v>
      </c>
      <c r="BS27" s="1">
        <f t="shared" si="64"/>
        <v>3.1229166666666641E-2</v>
      </c>
      <c r="BT27" s="1">
        <f t="shared" si="9"/>
        <v>18.783674775253644</v>
      </c>
      <c r="BU27" s="2">
        <f t="shared" si="44"/>
        <v>11.12520890410228</v>
      </c>
      <c r="BV27" s="1"/>
      <c r="BW27" s="1">
        <v>4</v>
      </c>
      <c r="BX27" s="1">
        <f t="shared" si="10"/>
        <v>2.9944149254687889E-2</v>
      </c>
      <c r="BY27" s="2">
        <f t="shared" si="11"/>
        <v>1.7165435878483501</v>
      </c>
      <c r="BZ27" s="1"/>
      <c r="CA27" s="1">
        <f t="shared" si="45"/>
        <v>5.9888298509375777E-2</v>
      </c>
      <c r="CB27" s="2">
        <f t="shared" si="12"/>
        <v>3.4330871756967003</v>
      </c>
      <c r="CC27" s="20"/>
      <c r="CD27" s="1">
        <f t="shared" si="46"/>
        <v>6.2809995331918103</v>
      </c>
      <c r="CE27" s="1">
        <f t="shared" si="47"/>
        <v>-1.7944688016568152E-3</v>
      </c>
      <c r="CF27" s="18">
        <f>SUM(CE$15:$CE27)</f>
        <v>-1.1234935000568491E-2</v>
      </c>
      <c r="CG27" s="18">
        <f t="shared" si="48"/>
        <v>1.9887650649994315</v>
      </c>
      <c r="CH27" s="18">
        <f t="shared" si="49"/>
        <v>1.1234935000568491E-2</v>
      </c>
      <c r="CJ27" s="1">
        <f t="shared" si="50"/>
        <v>3.9887650649994315</v>
      </c>
      <c r="CK27" s="18">
        <f t="shared" si="51"/>
        <v>2.6139739691017105</v>
      </c>
      <c r="CL27">
        <f t="shared" si="52"/>
        <v>11.983834815366007</v>
      </c>
      <c r="CN27" s="1">
        <v>0.37474999999999992</v>
      </c>
      <c r="CO27">
        <v>4.5</v>
      </c>
      <c r="CP27">
        <f t="shared" si="53"/>
        <v>5.3033008588991057</v>
      </c>
      <c r="CR27" s="18">
        <f t="shared" si="13"/>
        <v>7.9172748280008163</v>
      </c>
      <c r="CS27">
        <f t="shared" si="14"/>
        <v>228.01751504642348</v>
      </c>
    </row>
    <row r="28" spans="1:97" x14ac:dyDescent="0.2">
      <c r="A28" s="17">
        <f t="shared" si="54"/>
        <v>1.6239166666666662</v>
      </c>
      <c r="B28">
        <f t="shared" si="55"/>
        <v>1.6239166666666662</v>
      </c>
      <c r="C28" s="1">
        <f t="shared" si="15"/>
        <v>12.5</v>
      </c>
      <c r="D28" s="1">
        <f t="shared" si="65"/>
        <v>12.605042853567685</v>
      </c>
      <c r="E28">
        <f t="shared" si="16"/>
        <v>0.12918977676258472</v>
      </c>
      <c r="F28" s="1">
        <f t="shared" si="17"/>
        <v>7.4057833812946656</v>
      </c>
      <c r="G28" s="1">
        <f t="shared" si="18"/>
        <v>6.2937769421777031E-3</v>
      </c>
      <c r="H28">
        <f t="shared" si="19"/>
        <v>0.12883071367004825</v>
      </c>
      <c r="I28">
        <f t="shared" si="20"/>
        <v>0.99166660083682667</v>
      </c>
      <c r="J28" s="18">
        <f t="shared" si="21"/>
        <v>5.699819509580193E-2</v>
      </c>
      <c r="K28" s="2">
        <f t="shared" si="22"/>
        <v>3.2674124577211296</v>
      </c>
      <c r="L28">
        <f t="shared" si="0"/>
        <v>-4.6260833333333338</v>
      </c>
      <c r="M28" s="1">
        <f t="shared" si="23"/>
        <v>12.5</v>
      </c>
      <c r="N28" s="1">
        <f t="shared" si="66"/>
        <v>13.32856507681695</v>
      </c>
      <c r="O28">
        <f t="shared" si="24"/>
        <v>-0.35445614765902034</v>
      </c>
      <c r="P28" s="1">
        <f t="shared" si="1"/>
        <v>-20.31914222249161</v>
      </c>
      <c r="Q28" s="1">
        <f t="shared" si="25"/>
        <v>5.6290253756346277E-3</v>
      </c>
      <c r="R28">
        <f t="shared" si="26"/>
        <v>-0.34708037261863356</v>
      </c>
      <c r="S28">
        <f t="shared" si="27"/>
        <v>0.93783538797750132</v>
      </c>
      <c r="T28" s="1">
        <f t="shared" si="28"/>
        <v>0.42073825342845461</v>
      </c>
      <c r="U28" s="2">
        <f t="shared" si="29"/>
        <v>24.11875338124899</v>
      </c>
      <c r="V28">
        <f t="shared" si="2"/>
        <v>7.8739166666666662</v>
      </c>
      <c r="W28" s="1">
        <f t="shared" si="30"/>
        <v>12.5</v>
      </c>
      <c r="X28" s="1">
        <f t="shared" si="67"/>
        <v>14.773238090331148</v>
      </c>
      <c r="Y28">
        <f t="shared" si="31"/>
        <v>0.56212469933406972</v>
      </c>
      <c r="Z28" s="1">
        <f t="shared" si="32"/>
        <v>32.2237088790231</v>
      </c>
      <c r="AA28" s="1">
        <f t="shared" si="3"/>
        <v>4.5819316432959053E-3</v>
      </c>
      <c r="AB28">
        <f t="shared" si="4"/>
        <v>0.53298515995758722</v>
      </c>
      <c r="AC28">
        <f t="shared" si="5"/>
        <v>0.84612458850040828</v>
      </c>
      <c r="AD28" s="18">
        <f t="shared" si="33"/>
        <v>1.1470261673606088</v>
      </c>
      <c r="AE28" s="2">
        <f t="shared" si="6"/>
        <v>65.75309239646802</v>
      </c>
      <c r="AF28" s="2"/>
      <c r="AG28" s="1">
        <f t="shared" si="7"/>
        <v>1.2992091201026357E-3</v>
      </c>
      <c r="AH28" s="1">
        <f t="shared" si="34"/>
        <v>1.5397312609988808E-2</v>
      </c>
      <c r="AI28">
        <f t="shared" si="35"/>
        <v>8.4179550359152797E-2</v>
      </c>
      <c r="AJ28" s="2">
        <f t="shared" si="56"/>
        <v>4.8255793199514336</v>
      </c>
      <c r="AK28" s="1">
        <f t="shared" si="57"/>
        <v>1.5452028344119687E-2</v>
      </c>
      <c r="AL28" s="1">
        <f t="shared" si="8"/>
        <v>0.51363239398141114</v>
      </c>
      <c r="AM28">
        <f t="shared" si="36"/>
        <v>0.47449395186615012</v>
      </c>
      <c r="AN28" s="17">
        <f t="shared" si="37"/>
        <v>0.94445452202657265</v>
      </c>
      <c r="AP28">
        <v>4</v>
      </c>
      <c r="AQ28">
        <f t="shared" si="38"/>
        <v>4.2089775179576398E-2</v>
      </c>
      <c r="AR28" s="2">
        <f t="shared" si="39"/>
        <v>2.4127896599757168</v>
      </c>
      <c r="AT28" s="1">
        <f>ATAN(A28/$G$8/$G$1)</f>
        <v>6.4865538552156515E-2</v>
      </c>
      <c r="AU28" s="2">
        <f t="shared" si="40"/>
        <v>3.7184066685949593</v>
      </c>
      <c r="AV28" s="1"/>
      <c r="AW28" s="2">
        <f>(AT28+AI28)/(SQRT(AP28)-1)</f>
        <v>0.1490450889113093</v>
      </c>
      <c r="AX28" s="2">
        <f t="shared" si="41"/>
        <v>8.5439859885463925</v>
      </c>
      <c r="AY28" s="1"/>
      <c r="AZ28" s="2">
        <f>(A28-$A$15)</f>
        <v>1.6239166666666662</v>
      </c>
      <c r="BA28">
        <f t="shared" si="58"/>
        <v>10.935916754397605</v>
      </c>
      <c r="BB28" s="18">
        <f t="shared" si="59"/>
        <v>-0.12124293042878126</v>
      </c>
      <c r="BC28" s="18">
        <v>10.93</v>
      </c>
      <c r="BD28" s="18">
        <f t="shared" si="60"/>
        <v>-0.1211773333089509</v>
      </c>
      <c r="BE28" s="17">
        <f t="shared" si="61"/>
        <v>1.6239166666666662</v>
      </c>
      <c r="BF28" s="2">
        <f>(A28-A27)</f>
        <v>0.12491666666666656</v>
      </c>
      <c r="BG28">
        <f t="shared" si="62"/>
        <v>11.000431401422228</v>
      </c>
      <c r="BH28" s="18">
        <f t="shared" si="63"/>
        <v>1.8025178541929584E-2</v>
      </c>
      <c r="BI28" s="18">
        <f>SUM($BH$16:BH28)</f>
        <v>0.12144327323730125</v>
      </c>
      <c r="BJ28">
        <v>0</v>
      </c>
      <c r="BK28" s="2">
        <f t="shared" si="42"/>
        <v>1.8785567267626988</v>
      </c>
      <c r="BL28" s="1"/>
      <c r="BM28">
        <v>1.9</v>
      </c>
      <c r="BN28" s="18"/>
      <c r="BO28" s="2">
        <f>BM28*SQRT(AP28)+(2-BM28)</f>
        <v>3.9</v>
      </c>
      <c r="BP28" s="1">
        <f>BO28+AN28</f>
        <v>4.8444545220265729</v>
      </c>
      <c r="BQ28" s="2"/>
      <c r="BR28" s="1">
        <f t="shared" si="43"/>
        <v>0.40597916666666656</v>
      </c>
      <c r="BS28" s="1">
        <f t="shared" si="64"/>
        <v>3.1229166666666641E-2</v>
      </c>
      <c r="BT28" s="1">
        <f t="shared" si="9"/>
        <v>18.789514941953833</v>
      </c>
      <c r="BU28" s="2">
        <f t="shared" si="44"/>
        <v>11.133969463980407</v>
      </c>
      <c r="BV28" s="1"/>
      <c r="BW28" s="1">
        <v>4</v>
      </c>
      <c r="BX28" s="1">
        <f t="shared" si="10"/>
        <v>3.2432769276078258E-2</v>
      </c>
      <c r="BY28" s="2">
        <f t="shared" si="11"/>
        <v>1.8592033342974796</v>
      </c>
      <c r="BZ28" s="1"/>
      <c r="CA28" s="1">
        <f t="shared" si="45"/>
        <v>6.4865538552156515E-2</v>
      </c>
      <c r="CB28" s="2">
        <f t="shared" si="12"/>
        <v>3.7184066685949593</v>
      </c>
      <c r="CC28" s="20"/>
      <c r="CD28" s="1">
        <f t="shared" si="46"/>
        <v>6.2866270897435568</v>
      </c>
      <c r="CE28" s="1">
        <f t="shared" si="47"/>
        <v>-1.9505095742614286E-3</v>
      </c>
      <c r="CF28" s="18">
        <f>SUM(CE$15:$CE28)</f>
        <v>-1.3185444574829919E-2</v>
      </c>
      <c r="CG28" s="18">
        <f t="shared" si="48"/>
        <v>1.9868145554251702</v>
      </c>
      <c r="CH28" s="18">
        <f t="shared" si="49"/>
        <v>1.3185444574829919E-2</v>
      </c>
      <c r="CJ28" s="1">
        <f t="shared" si="50"/>
        <v>3.9868145554251702</v>
      </c>
      <c r="CK28" s="18">
        <f t="shared" si="51"/>
        <v>2.6207840194055763</v>
      </c>
      <c r="CL28">
        <f t="shared" si="52"/>
        <v>12.015055676357942</v>
      </c>
      <c r="CN28" s="1">
        <v>0.40597916666666656</v>
      </c>
      <c r="CO28">
        <v>4.5</v>
      </c>
      <c r="CP28">
        <f t="shared" si="53"/>
        <v>5.3033008588991057</v>
      </c>
      <c r="CR28" s="18">
        <f t="shared" si="13"/>
        <v>7.924084878304682</v>
      </c>
      <c r="CS28">
        <f t="shared" si="14"/>
        <v>228.21364449517486</v>
      </c>
    </row>
    <row r="29" spans="1:97" x14ac:dyDescent="0.2">
      <c r="A29" s="17">
        <f t="shared" si="54"/>
        <v>1.7488333333333328</v>
      </c>
      <c r="B29">
        <f t="shared" si="55"/>
        <v>1.7488333333333328</v>
      </c>
      <c r="C29" s="1">
        <f t="shared" si="15"/>
        <v>12.5</v>
      </c>
      <c r="D29" s="1">
        <f t="shared" si="65"/>
        <v>12.621743858428509</v>
      </c>
      <c r="E29">
        <f t="shared" si="16"/>
        <v>0.1390044011435074</v>
      </c>
      <c r="F29" s="1">
        <f t="shared" si="17"/>
        <v>7.9684051610927806</v>
      </c>
      <c r="G29" s="1">
        <f t="shared" si="18"/>
        <v>6.2771321966528801E-3</v>
      </c>
      <c r="H29">
        <f t="shared" si="19"/>
        <v>0.13855718773483922</v>
      </c>
      <c r="I29">
        <f t="shared" si="20"/>
        <v>0.99035443439559179</v>
      </c>
      <c r="J29" s="18">
        <f t="shared" si="21"/>
        <v>6.5394377392744563E-2</v>
      </c>
      <c r="K29" s="2">
        <f t="shared" si="22"/>
        <v>3.7487222709216628</v>
      </c>
      <c r="L29">
        <f t="shared" si="0"/>
        <v>-4.5011666666666672</v>
      </c>
      <c r="M29" s="1">
        <f t="shared" si="23"/>
        <v>12.5</v>
      </c>
      <c r="N29" s="1">
        <f t="shared" si="66"/>
        <v>13.285725473646936</v>
      </c>
      <c r="O29">
        <f t="shared" si="24"/>
        <v>-0.3456382032419455</v>
      </c>
      <c r="P29" s="1">
        <f t="shared" si="1"/>
        <v>-19.813654962914072</v>
      </c>
      <c r="Q29" s="1">
        <f t="shared" si="25"/>
        <v>5.665385301660701E-3</v>
      </c>
      <c r="R29">
        <f t="shared" si="26"/>
        <v>-0.33879720573746697</v>
      </c>
      <c r="S29">
        <f t="shared" si="27"/>
        <v>0.94085942275373124</v>
      </c>
      <c r="T29" s="1">
        <f t="shared" si="28"/>
        <v>0.39920127881276229</v>
      </c>
      <c r="U29" s="2">
        <f t="shared" si="29"/>
        <v>22.884149740858984</v>
      </c>
      <c r="V29">
        <f t="shared" si="2"/>
        <v>7.9988333333333328</v>
      </c>
      <c r="W29" s="1">
        <f t="shared" si="30"/>
        <v>12.5</v>
      </c>
      <c r="X29" s="1">
        <f t="shared" si="67"/>
        <v>14.84019321620997</v>
      </c>
      <c r="Y29">
        <f t="shared" si="31"/>
        <v>0.56924697565765248</v>
      </c>
      <c r="Z29" s="1">
        <f t="shared" si="32"/>
        <v>32.631992235152047</v>
      </c>
      <c r="AA29" s="1">
        <f t="shared" si="3"/>
        <v>4.5406799236240841E-3</v>
      </c>
      <c r="AB29">
        <f t="shared" si="4"/>
        <v>0.5389979238677427</v>
      </c>
      <c r="AC29">
        <f t="shared" si="5"/>
        <v>0.84230709249433666</v>
      </c>
      <c r="AD29" s="18">
        <f t="shared" si="33"/>
        <v>1.1806868630659326</v>
      </c>
      <c r="AE29" s="2">
        <f t="shared" si="6"/>
        <v>67.682686417792311</v>
      </c>
      <c r="AF29" s="2"/>
      <c r="AG29" s="1">
        <f t="shared" si="7"/>
        <v>1.3977421263605965E-3</v>
      </c>
      <c r="AH29" s="1">
        <f t="shared" si="34"/>
        <v>1.5371563755255693E-2</v>
      </c>
      <c r="AI29">
        <f t="shared" si="35"/>
        <v>9.0681001292334806E-2</v>
      </c>
      <c r="AJ29" s="2">
        <f t="shared" si="56"/>
        <v>5.1982739594332052</v>
      </c>
      <c r="AK29" s="1">
        <f t="shared" si="57"/>
        <v>1.5434981546269938E-2</v>
      </c>
      <c r="AL29" s="1">
        <f t="shared" si="8"/>
        <v>0.51563559682935889</v>
      </c>
      <c r="AM29">
        <f t="shared" si="36"/>
        <v>0.4760777014752593</v>
      </c>
      <c r="AN29" s="17">
        <f t="shared" si="37"/>
        <v>0.9476068898790988</v>
      </c>
      <c r="AP29">
        <v>4</v>
      </c>
      <c r="AQ29">
        <f t="shared" si="38"/>
        <v>4.5340500646167403E-2</v>
      </c>
      <c r="AR29" s="2">
        <f t="shared" si="39"/>
        <v>2.5991369797166026</v>
      </c>
      <c r="AT29" s="1">
        <f>ATAN(A29/$G$8/$G$1)</f>
        <v>6.983956236871082E-2</v>
      </c>
      <c r="AU29" s="2">
        <f t="shared" si="40"/>
        <v>4.003541791836926</v>
      </c>
      <c r="AV29" s="1"/>
      <c r="AW29" s="2">
        <f>(AT29+AI29)/(SQRT(AP29)-1)</f>
        <v>0.16052056366104561</v>
      </c>
      <c r="AX29" s="2">
        <f t="shared" si="41"/>
        <v>9.2018157512701304</v>
      </c>
      <c r="AY29" s="1"/>
      <c r="AZ29" s="2">
        <f>(A29-$A$15)</f>
        <v>1.7488333333333328</v>
      </c>
      <c r="BA29">
        <f t="shared" si="58"/>
        <v>10.941690293286578</v>
      </c>
      <c r="BB29" s="18">
        <f t="shared" si="59"/>
        <v>-0.1406640250829887</v>
      </c>
      <c r="BC29" s="18">
        <v>10.93</v>
      </c>
      <c r="BD29" s="18">
        <f t="shared" si="60"/>
        <v>-0.14051373717828536</v>
      </c>
      <c r="BE29" s="17">
        <f t="shared" si="61"/>
        <v>1.7488333333333328</v>
      </c>
      <c r="BF29" s="2">
        <f>(A29-A28)</f>
        <v>0.12491666666666656</v>
      </c>
      <c r="BG29">
        <f t="shared" si="62"/>
        <v>11.017304886498225</v>
      </c>
      <c r="BH29" s="18">
        <f t="shared" si="63"/>
        <v>1.9490856069251761E-2</v>
      </c>
      <c r="BI29" s="18">
        <f>SUM($BH$16:BH29)</f>
        <v>0.14093412930655302</v>
      </c>
      <c r="BJ29">
        <v>0</v>
      </c>
      <c r="BK29" s="2">
        <f t="shared" si="42"/>
        <v>1.8590658706934469</v>
      </c>
      <c r="BL29" s="1"/>
      <c r="BM29">
        <v>1.9</v>
      </c>
      <c r="BN29" s="18"/>
      <c r="BO29" s="2">
        <f>BM29*SQRT(AP29)+(2-BM29)</f>
        <v>3.9</v>
      </c>
      <c r="BP29" s="1">
        <f>BO29+AN29</f>
        <v>4.8476068898790992</v>
      </c>
      <c r="BQ29" s="2"/>
      <c r="BR29" s="1">
        <f t="shared" si="43"/>
        <v>0.4372083333333332</v>
      </c>
      <c r="BS29" s="1">
        <f t="shared" si="64"/>
        <v>3.1229166666666641E-2</v>
      </c>
      <c r="BT29" s="1">
        <f t="shared" si="9"/>
        <v>18.795820283792484</v>
      </c>
      <c r="BU29" s="2">
        <f t="shared" si="44"/>
        <v>11.143427173671583</v>
      </c>
      <c r="BV29" s="1"/>
      <c r="BW29" s="1">
        <v>4</v>
      </c>
      <c r="BX29" s="1">
        <f t="shared" si="10"/>
        <v>3.491978118435541E-2</v>
      </c>
      <c r="BY29" s="2">
        <f t="shared" si="11"/>
        <v>2.001770895918463</v>
      </c>
      <c r="BZ29" s="1"/>
      <c r="CA29" s="1">
        <f t="shared" si="45"/>
        <v>6.983956236871082E-2</v>
      </c>
      <c r="CB29" s="2">
        <f t="shared" si="12"/>
        <v>4.003541791836926</v>
      </c>
      <c r="CC29" s="20"/>
      <c r="CD29" s="1">
        <f t="shared" si="46"/>
        <v>6.2927255048929265</v>
      </c>
      <c r="CE29" s="1">
        <f t="shared" si="47"/>
        <v>-2.1065503486648726E-3</v>
      </c>
      <c r="CF29" s="18">
        <f>SUM(CE$15:$CE29)</f>
        <v>-1.5291994923494791E-2</v>
      </c>
      <c r="CG29" s="18">
        <f t="shared" si="48"/>
        <v>1.9847080050765051</v>
      </c>
      <c r="CH29" s="18">
        <f t="shared" si="49"/>
        <v>1.5291994923494791E-2</v>
      </c>
      <c r="CJ29" s="1">
        <f t="shared" si="50"/>
        <v>3.9847080050765049</v>
      </c>
      <c r="CK29" s="18">
        <f t="shared" si="51"/>
        <v>2.6281351787480887</v>
      </c>
      <c r="CL29">
        <f t="shared" si="52"/>
        <v>12.048757266466882</v>
      </c>
      <c r="CN29" s="1">
        <v>0.4372083333333332</v>
      </c>
      <c r="CO29">
        <v>4.5</v>
      </c>
      <c r="CP29">
        <f t="shared" si="53"/>
        <v>5.3033008588991057</v>
      </c>
      <c r="CR29" s="18">
        <f t="shared" si="13"/>
        <v>7.9314360376471944</v>
      </c>
      <c r="CS29">
        <f t="shared" si="14"/>
        <v>228.42535788423919</v>
      </c>
    </row>
    <row r="30" spans="1:97" x14ac:dyDescent="0.2">
      <c r="A30" s="17">
        <f t="shared" si="54"/>
        <v>1.8737499999999994</v>
      </c>
      <c r="B30">
        <f t="shared" si="55"/>
        <v>1.8737499999999994</v>
      </c>
      <c r="C30" s="1">
        <f t="shared" si="15"/>
        <v>12.5</v>
      </c>
      <c r="D30" s="1">
        <f t="shared" si="65"/>
        <v>12.639657394981084</v>
      </c>
      <c r="E30">
        <f t="shared" si="16"/>
        <v>0.14879214666407389</v>
      </c>
      <c r="F30" s="1">
        <f t="shared" si="17"/>
        <v>8.5294861145010508</v>
      </c>
      <c r="G30" s="1">
        <f t="shared" si="18"/>
        <v>6.259352291418308E-3</v>
      </c>
      <c r="H30">
        <f t="shared" si="19"/>
        <v>0.14824373331068472</v>
      </c>
      <c r="I30">
        <f t="shared" si="20"/>
        <v>0.98895085597521504</v>
      </c>
      <c r="J30" s="18">
        <f t="shared" si="21"/>
        <v>7.4400141999829569E-2</v>
      </c>
      <c r="K30" s="2">
        <f t="shared" si="22"/>
        <v>4.2649762929838602</v>
      </c>
      <c r="L30">
        <f t="shared" si="0"/>
        <v>-4.3762500000000006</v>
      </c>
      <c r="M30" s="1">
        <f t="shared" si="23"/>
        <v>12.5</v>
      </c>
      <c r="N30" s="1">
        <f t="shared" si="66"/>
        <v>13.243925553343313</v>
      </c>
      <c r="O30">
        <f t="shared" si="24"/>
        <v>-0.33676390346850238</v>
      </c>
      <c r="P30" s="1">
        <f t="shared" si="1"/>
        <v>-19.304937141506503</v>
      </c>
      <c r="Q30" s="1">
        <f t="shared" si="25"/>
        <v>5.7012034376368211E-3</v>
      </c>
      <c r="R30">
        <f t="shared" si="26"/>
        <v>-0.33043450617217146</v>
      </c>
      <c r="S30">
        <f t="shared" si="27"/>
        <v>0.94382892365658788</v>
      </c>
      <c r="T30" s="1">
        <f t="shared" si="28"/>
        <v>0.37818698932589767</v>
      </c>
      <c r="U30" s="2">
        <f t="shared" si="29"/>
        <v>21.679508942248908</v>
      </c>
      <c r="V30">
        <f t="shared" si="2"/>
        <v>8.1237499999999994</v>
      </c>
      <c r="W30" s="1">
        <f t="shared" si="30"/>
        <v>12.5</v>
      </c>
      <c r="X30" s="1">
        <f t="shared" si="67"/>
        <v>14.907894353747613</v>
      </c>
      <c r="Y30">
        <f t="shared" si="31"/>
        <v>0.57630491860913502</v>
      </c>
      <c r="Z30" s="1">
        <f t="shared" si="32"/>
        <v>33.036587690969519</v>
      </c>
      <c r="AA30" s="1">
        <f t="shared" si="3"/>
        <v>4.4995324388201925E-3</v>
      </c>
      <c r="AB30">
        <f t="shared" si="4"/>
        <v>0.54492940500063403</v>
      </c>
      <c r="AC30">
        <f t="shared" si="5"/>
        <v>0.83848192798989707</v>
      </c>
      <c r="AD30" s="18">
        <f t="shared" si="33"/>
        <v>1.214722605059507</v>
      </c>
      <c r="AE30" s="2">
        <f t="shared" si="6"/>
        <v>69.633779907869823</v>
      </c>
      <c r="AF30" s="2"/>
      <c r="AG30" s="1">
        <f t="shared" si="7"/>
        <v>1.4959629439513684E-3</v>
      </c>
      <c r="AH30" s="1">
        <f t="shared" si="34"/>
        <v>1.5343929144895598E-2</v>
      </c>
      <c r="AI30">
        <f t="shared" si="35"/>
        <v>9.7188268547702489E-2</v>
      </c>
      <c r="AJ30" s="2">
        <f t="shared" si="56"/>
        <v>5.5713020186581037</v>
      </c>
      <c r="AK30" s="1">
        <f t="shared" si="57"/>
        <v>1.5416681443593891E-2</v>
      </c>
      <c r="AL30" s="1">
        <f t="shared" si="8"/>
        <v>0.51778956210691973</v>
      </c>
      <c r="AM30">
        <f t="shared" si="36"/>
        <v>0.47777776379742831</v>
      </c>
      <c r="AN30" s="17">
        <f t="shared" si="37"/>
        <v>0.95099077188978565</v>
      </c>
      <c r="AP30">
        <v>4</v>
      </c>
      <c r="AQ30">
        <f t="shared" si="38"/>
        <v>4.8594134273851237E-2</v>
      </c>
      <c r="AR30" s="2">
        <f t="shared" si="39"/>
        <v>2.7856510093290519</v>
      </c>
      <c r="AT30" s="1">
        <f>ATAN(A30/$G$8/$G$1)</f>
        <v>7.481012720221672E-2</v>
      </c>
      <c r="AU30" s="2">
        <f t="shared" si="40"/>
        <v>4.2884786294264359</v>
      </c>
      <c r="AV30" s="1"/>
      <c r="AW30" s="2">
        <f>(AT30+AI30)/(SQRT(AP30)-1)</f>
        <v>0.17199839574991921</v>
      </c>
      <c r="AX30" s="2">
        <f t="shared" si="41"/>
        <v>9.8597806480845396</v>
      </c>
      <c r="AY30" s="1"/>
      <c r="AZ30" s="2">
        <f>(A30-$A$15)</f>
        <v>1.8737499999999994</v>
      </c>
      <c r="BA30">
        <f t="shared" si="58"/>
        <v>10.947896590717617</v>
      </c>
      <c r="BB30" s="18">
        <f t="shared" si="59"/>
        <v>-0.16153943463631021</v>
      </c>
      <c r="BC30" s="18">
        <v>10.93</v>
      </c>
      <c r="BD30" s="18">
        <f t="shared" si="60"/>
        <v>-0.16127536517579918</v>
      </c>
      <c r="BE30" s="17">
        <f t="shared" si="61"/>
        <v>1.8737499999999994</v>
      </c>
      <c r="BF30" s="2">
        <f>(A30-A29)</f>
        <v>0.12491666666666656</v>
      </c>
      <c r="BG30">
        <f t="shared" si="62"/>
        <v>11.035529937091027</v>
      </c>
      <c r="BH30" s="18">
        <f t="shared" si="63"/>
        <v>2.0962083010915906E-2</v>
      </c>
      <c r="BI30" s="18">
        <f>SUM($BH$16:BH30)</f>
        <v>0.16189621231746892</v>
      </c>
      <c r="BJ30">
        <v>0</v>
      </c>
      <c r="BK30" s="2">
        <f t="shared" si="42"/>
        <v>1.838103787682531</v>
      </c>
      <c r="BL30" s="1"/>
      <c r="BM30">
        <v>1.9</v>
      </c>
      <c r="BN30" s="18"/>
      <c r="BO30" s="2">
        <f>BM30*SQRT(AP30)+(2-BM30)</f>
        <v>3.9</v>
      </c>
      <c r="BP30" s="1">
        <f>BO30+AN30</f>
        <v>4.8509907718897853</v>
      </c>
      <c r="BQ30" s="2"/>
      <c r="BR30" s="1">
        <f t="shared" si="43"/>
        <v>0.46843749999999973</v>
      </c>
      <c r="BS30" s="1">
        <f t="shared" si="64"/>
        <v>3.122916666666653E-2</v>
      </c>
      <c r="BT30" s="1">
        <f t="shared" si="9"/>
        <v>18.802590332788093</v>
      </c>
      <c r="BU30" s="2">
        <f t="shared" si="44"/>
        <v>11.153581104677876</v>
      </c>
      <c r="BV30" s="1"/>
      <c r="BW30" s="1">
        <v>4</v>
      </c>
      <c r="BX30" s="1">
        <f t="shared" si="10"/>
        <v>3.740506360110836E-2</v>
      </c>
      <c r="BY30" s="2">
        <f t="shared" si="11"/>
        <v>2.1442393147132179</v>
      </c>
      <c r="BZ30" s="1"/>
      <c r="CA30" s="1">
        <f t="shared" si="45"/>
        <v>7.481012720221672E-2</v>
      </c>
      <c r="CB30" s="2">
        <f t="shared" si="12"/>
        <v>4.2884786294264359</v>
      </c>
      <c r="CC30" s="20"/>
      <c r="CD30" s="1">
        <f t="shared" si="46"/>
        <v>6.2992952328599197</v>
      </c>
      <c r="CE30" s="1">
        <f t="shared" si="47"/>
        <v>-2.2625911250092742E-3</v>
      </c>
      <c r="CF30" s="18">
        <f>SUM(CE$15:$CE30)</f>
        <v>-1.7554586048504066E-2</v>
      </c>
      <c r="CG30" s="18">
        <f t="shared" si="48"/>
        <v>1.982445413951496</v>
      </c>
      <c r="CH30" s="18">
        <f t="shared" si="49"/>
        <v>1.7554586048504066E-2</v>
      </c>
      <c r="CJ30" s="1">
        <f t="shared" si="50"/>
        <v>3.982445413951496</v>
      </c>
      <c r="CK30" s="18">
        <f t="shared" si="51"/>
        <v>2.6360265186293717</v>
      </c>
      <c r="CL30">
        <f t="shared" si="52"/>
        <v>12.084935328959871</v>
      </c>
      <c r="CN30" s="1">
        <v>0.46843749999999973</v>
      </c>
      <c r="CO30">
        <v>4.5</v>
      </c>
      <c r="CP30">
        <f t="shared" si="53"/>
        <v>5.3033008588991057</v>
      </c>
      <c r="CR30" s="18">
        <f t="shared" si="13"/>
        <v>7.9393273775284774</v>
      </c>
      <c r="CS30">
        <f t="shared" si="14"/>
        <v>228.65262847282014</v>
      </c>
    </row>
    <row r="31" spans="1:97" x14ac:dyDescent="0.2">
      <c r="A31" s="17">
        <f t="shared" si="54"/>
        <v>1.9986666666666659</v>
      </c>
      <c r="B31">
        <f t="shared" si="55"/>
        <v>1.9986666666666659</v>
      </c>
      <c r="C31" s="1">
        <f t="shared" si="15"/>
        <v>12.5</v>
      </c>
      <c r="D31" s="1">
        <f t="shared" si="65"/>
        <v>12.658778315637115</v>
      </c>
      <c r="E31">
        <f t="shared" si="16"/>
        <v>0.15855125629588271</v>
      </c>
      <c r="F31" s="1">
        <f t="shared" si="17"/>
        <v>9.0889255201461427</v>
      </c>
      <c r="G31" s="1">
        <f t="shared" si="18"/>
        <v>6.2404572314784506E-3</v>
      </c>
      <c r="H31">
        <f t="shared" si="19"/>
        <v>0.15788780061009175</v>
      </c>
      <c r="I31">
        <f t="shared" si="20"/>
        <v>0.98745705851875298</v>
      </c>
      <c r="J31" s="18">
        <f t="shared" si="21"/>
        <v>8.4012901043448399E-2</v>
      </c>
      <c r="K31" s="2">
        <f t="shared" si="22"/>
        <v>4.8160261744651942</v>
      </c>
      <c r="L31">
        <f t="shared" si="0"/>
        <v>-4.2513333333333341</v>
      </c>
      <c r="M31" s="1">
        <f t="shared" si="23"/>
        <v>12.5</v>
      </c>
      <c r="N31" s="1">
        <f t="shared" si="66"/>
        <v>13.203175190502893</v>
      </c>
      <c r="O31">
        <f t="shared" si="24"/>
        <v>-0.32783411739265972</v>
      </c>
      <c r="P31" s="1">
        <f t="shared" si="1"/>
        <v>-18.79303857664928</v>
      </c>
      <c r="Q31" s="1">
        <f t="shared" si="25"/>
        <v>5.7364502069531488E-3</v>
      </c>
      <c r="R31">
        <f t="shared" si="26"/>
        <v>-0.32199325328890122</v>
      </c>
      <c r="S31">
        <f t="shared" si="27"/>
        <v>0.9467419631749876</v>
      </c>
      <c r="T31" s="1">
        <f t="shared" si="28"/>
        <v>0.35770034927483657</v>
      </c>
      <c r="U31" s="2">
        <f t="shared" si="29"/>
        <v>20.505115563525663</v>
      </c>
      <c r="V31">
        <f t="shared" si="2"/>
        <v>8.248666666666665</v>
      </c>
      <c r="W31" s="1">
        <f t="shared" si="30"/>
        <v>12.5</v>
      </c>
      <c r="X31" s="1">
        <f t="shared" si="67"/>
        <v>14.976331385816012</v>
      </c>
      <c r="Y31">
        <f t="shared" si="31"/>
        <v>0.58329870224495317</v>
      </c>
      <c r="Z31" s="1">
        <f t="shared" si="32"/>
        <v>33.437505224232979</v>
      </c>
      <c r="AA31" s="1">
        <f t="shared" si="3"/>
        <v>4.4585035571001524E-3</v>
      </c>
      <c r="AB31">
        <f t="shared" si="4"/>
        <v>0.55078019136775547</v>
      </c>
      <c r="AC31">
        <f t="shared" si="5"/>
        <v>0.83465033444964165</v>
      </c>
      <c r="AD31" s="18">
        <f t="shared" si="33"/>
        <v>1.2491283071053678</v>
      </c>
      <c r="AE31" s="2">
        <f t="shared" si="6"/>
        <v>71.606081299033818</v>
      </c>
      <c r="AF31" s="2"/>
      <c r="AG31" s="1">
        <f t="shared" si="7"/>
        <v>1.5938492450062805E-3</v>
      </c>
      <c r="AH31" s="1">
        <f t="shared" si="34"/>
        <v>1.5314413157272739E-2</v>
      </c>
      <c r="AI31">
        <f t="shared" si="35"/>
        <v>0.10370176644113582</v>
      </c>
      <c r="AJ31" s="2">
        <f t="shared" si="56"/>
        <v>5.9446872482179769</v>
      </c>
      <c r="AK31" s="1">
        <f t="shared" si="57"/>
        <v>1.5397129789913946E-2</v>
      </c>
      <c r="AL31" s="1">
        <f t="shared" si="8"/>
        <v>0.52009475600054156</v>
      </c>
      <c r="AM31">
        <f t="shared" si="36"/>
        <v>0.47959387663156655</v>
      </c>
      <c r="AN31" s="17">
        <f t="shared" si="37"/>
        <v>0.95460564616155763</v>
      </c>
      <c r="AP31">
        <v>4</v>
      </c>
      <c r="AQ31">
        <f t="shared" si="38"/>
        <v>5.1850883220567912E-2</v>
      </c>
      <c r="AR31" s="2">
        <f t="shared" si="39"/>
        <v>2.9723436241089884</v>
      </c>
      <c r="AT31" s="1">
        <f>ATAN(A31/$G$8/$G$1)</f>
        <v>7.9776991316974147E-2</v>
      </c>
      <c r="AU31" s="2">
        <f t="shared" si="40"/>
        <v>4.5732033239029759</v>
      </c>
      <c r="AV31" s="1"/>
      <c r="AW31" s="2">
        <f>(AT31+AI31)/(SQRT(AP31)-1)</f>
        <v>0.18347875775810996</v>
      </c>
      <c r="AX31" s="2">
        <f t="shared" si="41"/>
        <v>10.517890572120953</v>
      </c>
      <c r="AY31" s="1"/>
      <c r="AZ31" s="2">
        <f>(A31-$A$15)</f>
        <v>1.9986666666666659</v>
      </c>
      <c r="BA31">
        <f t="shared" si="58"/>
        <v>10.954537163785171</v>
      </c>
      <c r="BB31" s="18">
        <f t="shared" si="59"/>
        <v>-0.18387255902163674</v>
      </c>
      <c r="BC31" s="18">
        <v>10.93</v>
      </c>
      <c r="BD31" s="18">
        <f t="shared" si="60"/>
        <v>-0.18346070126545261</v>
      </c>
      <c r="BE31" s="17">
        <f t="shared" si="61"/>
        <v>1.9986666666666659</v>
      </c>
      <c r="BF31" s="2">
        <f>(A31-A30)</f>
        <v>0.12491666666666656</v>
      </c>
      <c r="BG31">
        <f t="shared" si="62"/>
        <v>11.055121335904584</v>
      </c>
      <c r="BH31" s="18">
        <f t="shared" si="63"/>
        <v>2.2439303051138289E-2</v>
      </c>
      <c r="BI31" s="18">
        <f>SUM($BH$16:BH31)</f>
        <v>0.18433551536860721</v>
      </c>
      <c r="BJ31">
        <v>0</v>
      </c>
      <c r="BK31" s="2">
        <f t="shared" si="42"/>
        <v>1.8156644846313927</v>
      </c>
      <c r="BL31" s="1"/>
      <c r="BM31">
        <v>1.7</v>
      </c>
      <c r="BN31" s="18"/>
      <c r="BO31" s="2">
        <f>BM31*SQRT(AP31)+(2-BM31)</f>
        <v>3.7</v>
      </c>
      <c r="BP31" s="1">
        <f>BO31+AN31</f>
        <v>4.6546056461615581</v>
      </c>
      <c r="BQ31" s="2"/>
      <c r="BR31" s="1">
        <f t="shared" si="43"/>
        <v>0.49966666666666648</v>
      </c>
      <c r="BS31" s="1">
        <f t="shared" si="64"/>
        <v>3.1229166666666752E-2</v>
      </c>
      <c r="BT31" s="1">
        <f t="shared" si="9"/>
        <v>18.809824587167206</v>
      </c>
      <c r="BU31" s="2">
        <f t="shared" si="44"/>
        <v>10.964430233328763</v>
      </c>
      <c r="BV31" s="1"/>
      <c r="BW31" s="1">
        <v>4</v>
      </c>
      <c r="BX31" s="1">
        <f t="shared" si="10"/>
        <v>3.9888495658487073E-2</v>
      </c>
      <c r="BY31" s="2">
        <f t="shared" si="11"/>
        <v>2.286601661951488</v>
      </c>
      <c r="BZ31" s="1"/>
      <c r="CA31" s="1">
        <f t="shared" si="45"/>
        <v>7.9776991316974147E-2</v>
      </c>
      <c r="CB31" s="2">
        <f t="shared" si="12"/>
        <v>4.5732033239029759</v>
      </c>
      <c r="CC31" s="20"/>
      <c r="CD31" s="1">
        <f t="shared" si="46"/>
        <v>6.3063367625313358</v>
      </c>
      <c r="CE31" s="1">
        <f t="shared" si="47"/>
        <v>-2.4186319034324539E-3</v>
      </c>
      <c r="CF31" s="18">
        <f>SUM(CE$15:$CE31)</f>
        <v>-1.9973217951936521E-2</v>
      </c>
      <c r="CG31" s="18">
        <f t="shared" si="48"/>
        <v>1.9800267820480635</v>
      </c>
      <c r="CH31" s="18">
        <f t="shared" si="49"/>
        <v>1.9973217951936521E-2</v>
      </c>
      <c r="CJ31" s="1">
        <f t="shared" si="50"/>
        <v>3.9800267820480637</v>
      </c>
      <c r="CK31" s="18">
        <f t="shared" si="51"/>
        <v>2.4444570153768268</v>
      </c>
      <c r="CL31">
        <f t="shared" si="52"/>
        <v>11.206679726655938</v>
      </c>
      <c r="CN31" s="1">
        <v>0.49966666666666648</v>
      </c>
      <c r="CO31">
        <v>4.5</v>
      </c>
      <c r="CP31">
        <f t="shared" si="53"/>
        <v>5.3033008588991057</v>
      </c>
      <c r="CR31" s="18">
        <f t="shared" si="13"/>
        <v>7.7477578742759325</v>
      </c>
      <c r="CS31">
        <f t="shared" si="14"/>
        <v>223.13542677914688</v>
      </c>
    </row>
    <row r="32" spans="1:97" x14ac:dyDescent="0.2">
      <c r="A32" s="17">
        <f t="shared" si="54"/>
        <v>2.1235833333333325</v>
      </c>
      <c r="B32">
        <f t="shared" si="55"/>
        <v>2.1235833333333325</v>
      </c>
      <c r="C32" s="1">
        <f t="shared" si="15"/>
        <v>12.5</v>
      </c>
      <c r="D32" s="1">
        <f t="shared" si="65"/>
        <v>12.679101157953237</v>
      </c>
      <c r="E32">
        <f t="shared" si="16"/>
        <v>0.1682800050869428</v>
      </c>
      <c r="F32" s="1">
        <f t="shared" si="17"/>
        <v>9.6466244954298404</v>
      </c>
      <c r="G32" s="1">
        <f t="shared" si="18"/>
        <v>6.2204680877362781E-3</v>
      </c>
      <c r="H32">
        <f t="shared" si="19"/>
        <v>0.16748689886437806</v>
      </c>
      <c r="I32">
        <f t="shared" si="20"/>
        <v>0.98587430167785262</v>
      </c>
      <c r="J32" s="18">
        <f t="shared" si="21"/>
        <v>9.4229908361280382E-2</v>
      </c>
      <c r="K32" s="2">
        <f t="shared" si="22"/>
        <v>5.4017144920479199</v>
      </c>
      <c r="L32">
        <f t="shared" si="0"/>
        <v>-4.1264166666666675</v>
      </c>
      <c r="M32" s="1">
        <f t="shared" si="23"/>
        <v>12.5</v>
      </c>
      <c r="N32" s="1">
        <f t="shared" si="66"/>
        <v>13.163484132513871</v>
      </c>
      <c r="O32">
        <f t="shared" si="24"/>
        <v>-0.31884976035811508</v>
      </c>
      <c r="P32" s="1">
        <f t="shared" si="1"/>
        <v>-18.27801174027411</v>
      </c>
      <c r="Q32" s="1">
        <f t="shared" si="25"/>
        <v>5.7710959039587546E-3</v>
      </c>
      <c r="R32">
        <f t="shared" si="26"/>
        <v>-0.31347450455570486</v>
      </c>
      <c r="S32">
        <f t="shared" si="27"/>
        <v>0.94959661698721076</v>
      </c>
      <c r="T32" s="1">
        <f t="shared" si="28"/>
        <v>0.33774625901431116</v>
      </c>
      <c r="U32" s="2">
        <f t="shared" si="29"/>
        <v>19.361250516743951</v>
      </c>
      <c r="V32">
        <f t="shared" si="2"/>
        <v>8.3735833333333325</v>
      </c>
      <c r="W32" s="1">
        <f t="shared" si="30"/>
        <v>12.5</v>
      </c>
      <c r="X32" s="1">
        <f t="shared" si="67"/>
        <v>15.045494270387987</v>
      </c>
      <c r="Y32">
        <f t="shared" si="31"/>
        <v>0.59022852257693559</v>
      </c>
      <c r="Z32" s="1">
        <f t="shared" si="32"/>
        <v>33.834756071289299</v>
      </c>
      <c r="AA32" s="1">
        <f t="shared" si="3"/>
        <v>4.4176070332756431E-3</v>
      </c>
      <c r="AB32">
        <f t="shared" si="4"/>
        <v>0.55655089708909899</v>
      </c>
      <c r="AC32">
        <f t="shared" si="5"/>
        <v>0.83081351634967948</v>
      </c>
      <c r="AD32" s="18">
        <f t="shared" si="33"/>
        <v>1.2838989207234068</v>
      </c>
      <c r="AE32" s="2">
        <f t="shared" si="6"/>
        <v>73.599301187965992</v>
      </c>
      <c r="AF32" s="2"/>
      <c r="AG32" s="1">
        <f t="shared" si="7"/>
        <v>1.6913786376195215E-3</v>
      </c>
      <c r="AH32" s="1">
        <f t="shared" si="34"/>
        <v>1.5283020411981166E-2</v>
      </c>
      <c r="AI32">
        <f t="shared" si="35"/>
        <v>0.11022190592389755</v>
      </c>
      <c r="AJ32" s="2">
        <f t="shared" si="56"/>
        <v>6.3184532058285212</v>
      </c>
      <c r="AK32" s="1">
        <f t="shared" si="57"/>
        <v>1.5376328385177933E-2</v>
      </c>
      <c r="AL32" s="1">
        <f t="shared" si="8"/>
        <v>0.52255166289682664</v>
      </c>
      <c r="AM32">
        <f t="shared" si="36"/>
        <v>0.48152574443410351</v>
      </c>
      <c r="AN32" s="17">
        <f t="shared" si="37"/>
        <v>0.95845092443093849</v>
      </c>
      <c r="AP32">
        <v>4</v>
      </c>
      <c r="AQ32">
        <f t="shared" si="38"/>
        <v>5.5110952961948775E-2</v>
      </c>
      <c r="AR32" s="2">
        <f t="shared" si="39"/>
        <v>3.1592266029142606</v>
      </c>
      <c r="AT32" s="1">
        <f>ATAN(A32/$G$8/$G$1)</f>
        <v>8.4739914067401376E-2</v>
      </c>
      <c r="AU32" s="2">
        <f t="shared" si="40"/>
        <v>4.8577020802968942</v>
      </c>
      <c r="AV32" s="1"/>
      <c r="AW32" s="2">
        <f>(AT32+AI32)/(SQRT(AP32)-1)</f>
        <v>0.19496181999129891</v>
      </c>
      <c r="AX32" s="2">
        <f t="shared" si="41"/>
        <v>11.176155286125415</v>
      </c>
      <c r="AY32" s="1"/>
      <c r="AZ32" s="2"/>
      <c r="BB32" s="18">
        <v>0</v>
      </c>
      <c r="BC32" s="18"/>
      <c r="BD32">
        <v>0</v>
      </c>
      <c r="BE32" s="17">
        <f t="shared" si="61"/>
        <v>2.1235833333333325</v>
      </c>
      <c r="BF32" s="2">
        <f>(A32-A31)</f>
        <v>0.12491666666666656</v>
      </c>
      <c r="BG32">
        <f t="shared" si="62"/>
        <v>11.076095874221741</v>
      </c>
      <c r="BH32" s="18">
        <f t="shared" si="63"/>
        <v>2.3922966763528352E-2</v>
      </c>
      <c r="BI32" s="18">
        <f>SUM($BH$16:BH32)</f>
        <v>0.20825848213213555</v>
      </c>
      <c r="BJ32">
        <v>0</v>
      </c>
      <c r="BK32" s="2">
        <f t="shared" si="42"/>
        <v>1.7917415178678644</v>
      </c>
      <c r="BL32" s="1"/>
      <c r="BM32">
        <v>1.7</v>
      </c>
      <c r="BN32" s="18"/>
      <c r="BO32" s="2">
        <f>BM32*SQRT(AP32)+(2-BM32)</f>
        <v>3.7</v>
      </c>
      <c r="BP32" s="1">
        <f>BO32+AN32</f>
        <v>4.6584509244309391</v>
      </c>
      <c r="BQ32" s="2"/>
      <c r="BR32" s="1">
        <f t="shared" si="43"/>
        <v>0.53089583333333312</v>
      </c>
      <c r="BS32" s="1">
        <f t="shared" si="64"/>
        <v>3.1229166666666641E-2</v>
      </c>
      <c r="BT32" s="1">
        <f t="shared" si="9"/>
        <v>18.817522511549075</v>
      </c>
      <c r="BU32" s="2">
        <f t="shared" si="44"/>
        <v>10.975973435980016</v>
      </c>
      <c r="BV32" s="1"/>
      <c r="BW32" s="1">
        <v>4</v>
      </c>
      <c r="BX32" s="1">
        <f t="shared" si="10"/>
        <v>4.2369957033700688E-2</v>
      </c>
      <c r="BY32" s="2">
        <f t="shared" si="11"/>
        <v>2.4288510401484471</v>
      </c>
      <c r="BZ32" s="1"/>
      <c r="CA32" s="1">
        <f t="shared" si="45"/>
        <v>8.4739914067401376E-2</v>
      </c>
      <c r="CB32" s="2">
        <f t="shared" si="12"/>
        <v>4.8577020802968942</v>
      </c>
      <c r="CC32" s="20"/>
      <c r="CD32" s="1">
        <f t="shared" si="46"/>
        <v>6.3138506174005311</v>
      </c>
      <c r="CE32" s="1">
        <f t="shared" si="47"/>
        <v>-2.5746726840714372E-3</v>
      </c>
      <c r="CF32" s="18">
        <f>SUM(CE$15:$CE32)</f>
        <v>-2.2547890636007959E-2</v>
      </c>
      <c r="CG32" s="18">
        <f t="shared" si="48"/>
        <v>1.9774521093639921</v>
      </c>
      <c r="CH32" s="18">
        <f t="shared" si="49"/>
        <v>2.2547890636007959E-2</v>
      </c>
      <c r="CJ32" s="1">
        <f t="shared" si="50"/>
        <v>3.9774521093639921</v>
      </c>
      <c r="CK32" s="18">
        <f t="shared" si="51"/>
        <v>2.4534255453440075</v>
      </c>
      <c r="CL32">
        <f t="shared" si="52"/>
        <v>11.24779619641952</v>
      </c>
      <c r="CN32" s="1">
        <v>0.53089583333333312</v>
      </c>
      <c r="CO32">
        <v>4.5</v>
      </c>
      <c r="CP32">
        <f t="shared" si="53"/>
        <v>5.3033008588991057</v>
      </c>
      <c r="CR32" s="18">
        <f t="shared" si="13"/>
        <v>7.7567264042431132</v>
      </c>
      <c r="CS32">
        <f t="shared" si="14"/>
        <v>223.39372044220167</v>
      </c>
    </row>
    <row r="33" spans="1:97" x14ac:dyDescent="0.2">
      <c r="A33" s="17">
        <f t="shared" si="54"/>
        <v>2.2484999999999991</v>
      </c>
      <c r="B33">
        <f t="shared" si="55"/>
        <v>2.2484999999999991</v>
      </c>
      <c r="C33" s="1">
        <f t="shared" si="15"/>
        <v>12.5</v>
      </c>
      <c r="D33" s="1">
        <f t="shared" si="65"/>
        <v>12.700620152181546</v>
      </c>
      <c r="E33">
        <f t="shared" si="16"/>
        <v>0.1779767017819851</v>
      </c>
      <c r="F33" s="1">
        <f t="shared" si="17"/>
        <v>10.202486089413158</v>
      </c>
      <c r="G33" s="1">
        <f t="shared" si="18"/>
        <v>6.1994069402444389E-3</v>
      </c>
      <c r="H33">
        <f t="shared" si="19"/>
        <v>0.17703859914382067</v>
      </c>
      <c r="I33">
        <f t="shared" si="20"/>
        <v>0.98420390896053322</v>
      </c>
      <c r="J33" s="18">
        <f t="shared" si="21"/>
        <v>0.10504826329820741</v>
      </c>
      <c r="K33" s="2">
        <f t="shared" si="22"/>
        <v>6.0218749661392774</v>
      </c>
      <c r="L33">
        <f t="shared" si="0"/>
        <v>-4.0015000000000009</v>
      </c>
      <c r="M33" s="1">
        <f t="shared" si="23"/>
        <v>12.5</v>
      </c>
      <c r="N33" s="1">
        <f t="shared" si="66"/>
        <v>13.124861989750597</v>
      </c>
      <c r="O33">
        <f t="shared" si="24"/>
        <v>-0.30981179416119786</v>
      </c>
      <c r="P33" s="1">
        <f t="shared" si="1"/>
        <v>-17.759911767202425</v>
      </c>
      <c r="Q33" s="1">
        <f t="shared" si="25"/>
        <v>5.8051107437420944E-3</v>
      </c>
      <c r="R33">
        <f t="shared" si="26"/>
        <v>-0.30487939630335409</v>
      </c>
      <c r="S33">
        <f t="shared" si="27"/>
        <v>0.95239096683541802</v>
      </c>
      <c r="T33" s="1">
        <f t="shared" si="28"/>
        <v>0.318329550017378</v>
      </c>
      <c r="U33" s="2">
        <f t="shared" si="29"/>
        <v>18.248190765327401</v>
      </c>
      <c r="V33">
        <f t="shared" si="2"/>
        <v>8.4984999999999999</v>
      </c>
      <c r="W33" s="1">
        <f t="shared" si="30"/>
        <v>12.5</v>
      </c>
      <c r="X33" s="1">
        <f t="shared" si="67"/>
        <v>15.115373043692967</v>
      </c>
      <c r="Y33">
        <f t="shared" si="31"/>
        <v>0.59709459662116038</v>
      </c>
      <c r="Z33" s="1">
        <f t="shared" si="32"/>
        <v>34.228352672550592</v>
      </c>
      <c r="AA33" s="1">
        <f t="shared" si="3"/>
        <v>4.3768560174202113E-3</v>
      </c>
      <c r="AB33">
        <f t="shared" si="4"/>
        <v>0.56224216070843713</v>
      </c>
      <c r="AC33">
        <f t="shared" si="5"/>
        <v>0.82697264327298514</v>
      </c>
      <c r="AD33" s="18">
        <f t="shared" si="33"/>
        <v>1.3190294367758637</v>
      </c>
      <c r="AE33" s="2">
        <f t="shared" si="6"/>
        <v>75.613152426641861</v>
      </c>
      <c r="AF33" s="2"/>
      <c r="AG33" s="1">
        <f t="shared" si="7"/>
        <v>1.7885286455412151E-3</v>
      </c>
      <c r="AH33" s="1">
        <f t="shared" si="34"/>
        <v>1.5249755767596105E-2</v>
      </c>
      <c r="AI33">
        <f t="shared" si="35"/>
        <v>0.11674909342917655</v>
      </c>
      <c r="AJ33" s="2">
        <f t="shared" si="56"/>
        <v>6.6926231902075726</v>
      </c>
      <c r="AK33" s="1">
        <f t="shared" si="57"/>
        <v>1.5354279067649258E-2</v>
      </c>
      <c r="AL33" s="1">
        <f t="shared" si="8"/>
        <v>0.52516078305014269</v>
      </c>
      <c r="AM33">
        <f t="shared" si="36"/>
        <v>0.48357303579403166</v>
      </c>
      <c r="AN33" s="17">
        <f t="shared" si="37"/>
        <v>0.96252594704226047</v>
      </c>
      <c r="AP33">
        <v>4</v>
      </c>
      <c r="AQ33">
        <f t="shared" si="38"/>
        <v>5.8374546714588277E-2</v>
      </c>
      <c r="AR33" s="2">
        <f t="shared" si="39"/>
        <v>3.3463115951037863</v>
      </c>
      <c r="AT33" s="1">
        <f>ATAN(A33/$G$8/$G$1)</f>
        <v>8.9698655966235025E-2</v>
      </c>
      <c r="AU33" s="2">
        <f t="shared" si="40"/>
        <v>5.1419611700389503</v>
      </c>
      <c r="AV33" s="1"/>
      <c r="AW33" s="2">
        <f>(AT33+AI33)/(SQRT(AP33)-1)</f>
        <v>0.20644774939541158</v>
      </c>
      <c r="AX33" s="2">
        <f t="shared" si="41"/>
        <v>11.834584360246522</v>
      </c>
      <c r="AY33" s="1"/>
      <c r="AZ33" s="2">
        <f>(A33-$A$32)</f>
        <v>0.12491666666666656</v>
      </c>
      <c r="BA33">
        <f>AZ33/(SIN(AW33)-SIN($AW$32))</f>
        <v>11.098472515876633</v>
      </c>
      <c r="BB33" s="18">
        <f>BA33*(COS(AW33)-COS($AW$32))</f>
        <v>-2.5413532058725641E-2</v>
      </c>
      <c r="BC33" s="18">
        <v>11.15</v>
      </c>
      <c r="BD33" s="18">
        <f>BC33*(COS(AW33)-COS($AW$32))</f>
        <v>-2.5531520851129409E-2</v>
      </c>
      <c r="BE33" s="17">
        <f t="shared" si="61"/>
        <v>2.2484999999999991</v>
      </c>
      <c r="BF33" s="2">
        <f>(A33-A32)</f>
        <v>0.12491666666666656</v>
      </c>
      <c r="BG33">
        <f t="shared" si="62"/>
        <v>11.098472515876633</v>
      </c>
      <c r="BH33" s="18">
        <f t="shared" si="63"/>
        <v>2.5413532058725641E-2</v>
      </c>
      <c r="BI33" s="18">
        <f>SUM($BH$16:BH33)</f>
        <v>0.2336720141908612</v>
      </c>
      <c r="BJ33">
        <v>0</v>
      </c>
      <c r="BK33" s="2">
        <f t="shared" si="42"/>
        <v>1.7663279858091387</v>
      </c>
      <c r="BL33" s="1"/>
      <c r="BM33">
        <v>1.7</v>
      </c>
      <c r="BN33" s="18"/>
      <c r="BO33" s="2">
        <f>BM33*SQRT(AP33)+(2-BM33)</f>
        <v>3.7</v>
      </c>
      <c r="BP33" s="1">
        <f>BO33+AN33</f>
        <v>4.6625259470422602</v>
      </c>
      <c r="BQ33" s="2"/>
      <c r="BR33" s="1">
        <f t="shared" si="43"/>
        <v>0.56212499999999976</v>
      </c>
      <c r="BS33" s="1">
        <f t="shared" si="64"/>
        <v>3.1229166666666641E-2</v>
      </c>
      <c r="BT33" s="1">
        <f t="shared" si="9"/>
        <v>18.825683537142151</v>
      </c>
      <c r="BU33" s="2">
        <f t="shared" si="44"/>
        <v>10.988209484184409</v>
      </c>
      <c r="BV33" s="1"/>
      <c r="BW33" s="1">
        <v>4</v>
      </c>
      <c r="BX33" s="1">
        <f t="shared" si="10"/>
        <v>4.4849327983117512E-2</v>
      </c>
      <c r="BY33" s="2">
        <f t="shared" si="11"/>
        <v>2.5709805850194751</v>
      </c>
      <c r="BZ33" s="1"/>
      <c r="CA33" s="1">
        <f t="shared" si="45"/>
        <v>8.9698655966235025E-2</v>
      </c>
      <c r="CB33" s="2">
        <f t="shared" si="12"/>
        <v>5.1419611700389503</v>
      </c>
      <c r="CC33" s="20"/>
      <c r="CD33" s="1">
        <f t="shared" si="46"/>
        <v>6.3218373555032095</v>
      </c>
      <c r="CE33" s="1">
        <f t="shared" si="47"/>
        <v>-2.7307134670651939E-3</v>
      </c>
      <c r="CF33" s="18">
        <f>SUM(CE$15:$CE33)</f>
        <v>-2.5278604103073154E-2</v>
      </c>
      <c r="CG33" s="18">
        <f t="shared" si="48"/>
        <v>1.9747213958969267</v>
      </c>
      <c r="CH33" s="18">
        <f t="shared" si="49"/>
        <v>2.5278604103073154E-2</v>
      </c>
      <c r="CJ33" s="1">
        <f t="shared" si="50"/>
        <v>3.9747213958969265</v>
      </c>
      <c r="CK33" s="18">
        <f t="shared" si="51"/>
        <v>2.4629308800813359</v>
      </c>
      <c r="CL33">
        <f t="shared" si="52"/>
        <v>11.291373662264004</v>
      </c>
      <c r="CN33" s="1">
        <v>0.56212499999999976</v>
      </c>
      <c r="CO33">
        <v>4.5</v>
      </c>
      <c r="CP33">
        <f t="shared" si="53"/>
        <v>5.3033008588991057</v>
      </c>
      <c r="CR33" s="18">
        <f t="shared" si="13"/>
        <v>7.7662317389804416</v>
      </c>
      <c r="CS33">
        <f t="shared" si="14"/>
        <v>223.66747408263672</v>
      </c>
    </row>
    <row r="34" spans="1:97" x14ac:dyDescent="0.2">
      <c r="A34" s="17">
        <f>$D$5*$D$4+A33</f>
        <v>2.3734166666666656</v>
      </c>
      <c r="B34">
        <f t="shared" si="55"/>
        <v>2.3734166666666656</v>
      </c>
      <c r="C34" s="1">
        <f t="shared" si="15"/>
        <v>12.5</v>
      </c>
      <c r="D34" s="1">
        <f t="shared" si="65"/>
        <v>12.723329229160546</v>
      </c>
      <c r="E34">
        <f t="shared" si="16"/>
        <v>0.18763969035266886</v>
      </c>
      <c r="F34" s="1">
        <f t="shared" si="17"/>
        <v>10.756415370535157</v>
      </c>
      <c r="G34" s="1">
        <f t="shared" si="18"/>
        <v>6.1772968195884766E-3</v>
      </c>
      <c r="H34">
        <f t="shared" si="19"/>
        <v>0.18654053698673786</v>
      </c>
      <c r="I34">
        <f t="shared" si="20"/>
        <v>0.98244726477338185</v>
      </c>
      <c r="J34" s="18">
        <f t="shared" si="21"/>
        <v>0.11646491467337376</v>
      </c>
      <c r="K34" s="2">
        <f t="shared" si="22"/>
        <v>6.6763326882825718</v>
      </c>
      <c r="L34">
        <f t="shared" si="0"/>
        <v>-3.8765833333333344</v>
      </c>
      <c r="M34" s="1">
        <f t="shared" si="23"/>
        <v>12.5</v>
      </c>
      <c r="N34" s="1">
        <f t="shared" si="66"/>
        <v>13.087318225682363</v>
      </c>
      <c r="O34">
        <f t="shared" si="24"/>
        <v>-0.30072122713441363</v>
      </c>
      <c r="P34" s="1">
        <f t="shared" si="1"/>
        <v>-17.238796459934537</v>
      </c>
      <c r="Q34" s="1">
        <f t="shared" si="25"/>
        <v>5.8384649139803218E-3</v>
      </c>
      <c r="R34">
        <f t="shared" si="26"/>
        <v>-0.29620914433989876</v>
      </c>
      <c r="S34">
        <f t="shared" si="27"/>
        <v>0.95512310348427076</v>
      </c>
      <c r="T34" s="1">
        <f t="shared" si="28"/>
        <v>0.29945497990275421</v>
      </c>
      <c r="U34" s="2">
        <f t="shared" si="29"/>
        <v>17.166209039011388</v>
      </c>
      <c r="V34">
        <f t="shared" si="2"/>
        <v>8.6234166666666656</v>
      </c>
      <c r="W34" s="1">
        <f t="shared" si="30"/>
        <v>12.5</v>
      </c>
      <c r="X34" s="1">
        <f t="shared" si="67"/>
        <v>15.185957823164941</v>
      </c>
      <c r="Y34">
        <f t="shared" si="31"/>
        <v>0.60389716146094896</v>
      </c>
      <c r="Z34" s="1">
        <f t="shared" si="32"/>
        <v>34.61830861878051</v>
      </c>
      <c r="AA34" s="1">
        <f t="shared" si="3"/>
        <v>4.3362630642982906E-3</v>
      </c>
      <c r="AB34">
        <f t="shared" si="4"/>
        <v>0.56785464355184412</v>
      </c>
      <c r="AC34">
        <f t="shared" si="5"/>
        <v>0.82312885005727265</v>
      </c>
      <c r="AD34" s="18">
        <f t="shared" si="33"/>
        <v>1.3545148869493655</v>
      </c>
      <c r="AE34" s="2">
        <f t="shared" si="6"/>
        <v>77.647350207288468</v>
      </c>
      <c r="AF34" s="2"/>
      <c r="AG34" s="1">
        <f t="shared" si="7"/>
        <v>1.8852766861480036E-3</v>
      </c>
      <c r="AH34" s="1">
        <f t="shared" si="34"/>
        <v>1.5214624321984598E-2</v>
      </c>
      <c r="AI34">
        <f t="shared" si="35"/>
        <v>0.12328372958701057</v>
      </c>
      <c r="AJ34" s="2">
        <f t="shared" si="56"/>
        <v>7.0672201674082489</v>
      </c>
      <c r="AK34" s="1">
        <f t="shared" si="57"/>
        <v>1.5330983707592232E-2</v>
      </c>
      <c r="AL34" s="1">
        <f t="shared" si="8"/>
        <v>0.52792263025936215</v>
      </c>
      <c r="AM34">
        <f t="shared" si="36"/>
        <v>0.48573538092021751</v>
      </c>
      <c r="AN34" s="17">
        <f t="shared" si="37"/>
        <v>0.96682997794629277</v>
      </c>
      <c r="AP34">
        <v>4</v>
      </c>
      <c r="AQ34">
        <f t="shared" si="38"/>
        <v>6.1641864793505287E-2</v>
      </c>
      <c r="AR34" s="2">
        <f t="shared" si="39"/>
        <v>3.5336100837041244</v>
      </c>
      <c r="AT34" s="1">
        <f>ATAN(A34/$G$8/$G$1)</f>
        <v>9.465297875188626E-2</v>
      </c>
      <c r="AU34" s="2">
        <f t="shared" si="40"/>
        <v>5.4259669348215054</v>
      </c>
      <c r="AV34" s="1"/>
      <c r="AW34" s="2">
        <f>(AT34+AI34)/(SQRT(AP34)-1)</f>
        <v>0.21793670833889683</v>
      </c>
      <c r="AX34" s="2">
        <f t="shared" si="41"/>
        <v>12.493187102229754</v>
      </c>
      <c r="AY34" s="1"/>
      <c r="AZ34" s="2">
        <f>(A34-$A$32)</f>
        <v>0.24983333333333313</v>
      </c>
      <c r="BA34">
        <f t="shared" ref="BA34:BA40" si="68">AZ34/(SIN(AW34)-SIN($AW$32))</f>
        <v>11.110359793251368</v>
      </c>
      <c r="BB34" s="18">
        <f t="shared" ref="BB34:BB40" si="69">BA34*(COS(AW34)-COS($AW$32))</f>
        <v>-5.2323392292877392E-2</v>
      </c>
      <c r="BC34" s="18">
        <v>11.15</v>
      </c>
      <c r="BD34" s="18">
        <f t="shared" ref="BD34:BD40" si="70">BC34*(COS(AW34)-COS($AW$32))</f>
        <v>-5.2510074824035323E-2</v>
      </c>
      <c r="BE34" s="17">
        <f>$D$5*$D$4+BE33</f>
        <v>2.3734166666666656</v>
      </c>
      <c r="BF34" s="2">
        <f>(A34-A33)</f>
        <v>0.12491666666666656</v>
      </c>
      <c r="BG34">
        <f t="shared" si="62"/>
        <v>11.122272562219834</v>
      </c>
      <c r="BH34" s="18">
        <f t="shared" si="63"/>
        <v>2.6911464629705683E-2</v>
      </c>
      <c r="BI34" s="18">
        <f>SUM($BH$16:BH34)</f>
        <v>0.26058347882056687</v>
      </c>
      <c r="BJ34">
        <v>0</v>
      </c>
      <c r="BK34" s="2">
        <f t="shared" si="42"/>
        <v>1.7394165211794332</v>
      </c>
      <c r="BL34" s="1"/>
      <c r="BM34">
        <v>1.7</v>
      </c>
      <c r="BN34" s="18"/>
      <c r="BO34" s="2">
        <f>BM34*SQRT(AP34)+(2-BM34)</f>
        <v>3.7</v>
      </c>
      <c r="BP34" s="1">
        <f>BO34+AN34</f>
        <v>4.6668299779462927</v>
      </c>
      <c r="BQ34" s="2"/>
      <c r="BR34" s="1">
        <f t="shared" si="43"/>
        <v>0.5933541666666664</v>
      </c>
      <c r="BS34" s="1">
        <f t="shared" si="64"/>
        <v>3.1229166666666641E-2</v>
      </c>
      <c r="BT34" s="1">
        <f t="shared" si="9"/>
        <v>18.834307061952298</v>
      </c>
      <c r="BU34" s="2">
        <f t="shared" si="44"/>
        <v>11.001137039898591</v>
      </c>
      <c r="BV34" s="1"/>
      <c r="BW34" s="1">
        <v>4</v>
      </c>
      <c r="BX34" s="1">
        <f t="shared" si="10"/>
        <v>4.732648937594313E-2</v>
      </c>
      <c r="BY34" s="2">
        <f t="shared" si="11"/>
        <v>2.7129834674107527</v>
      </c>
      <c r="BZ34" s="1"/>
      <c r="CA34" s="1">
        <f t="shared" si="45"/>
        <v>9.465297875188626E-2</v>
      </c>
      <c r="CB34" s="2">
        <f t="shared" si="12"/>
        <v>5.4259669348215054</v>
      </c>
      <c r="CC34" s="20"/>
      <c r="CD34" s="1">
        <f t="shared" si="46"/>
        <v>6.3302975693487644</v>
      </c>
      <c r="CE34" s="1">
        <f t="shared" si="47"/>
        <v>-2.886754252546757E-3</v>
      </c>
      <c r="CF34" s="18">
        <f>SUM(CE$15:$CE34)</f>
        <v>-2.816535835561991E-2</v>
      </c>
      <c r="CG34" s="18">
        <f t="shared" si="48"/>
        <v>1.9718346416443802</v>
      </c>
      <c r="CH34" s="18">
        <f t="shared" si="49"/>
        <v>2.816535835561991E-2</v>
      </c>
      <c r="CJ34" s="1">
        <f t="shared" si="50"/>
        <v>3.9718346416443802</v>
      </c>
      <c r="CK34" s="18">
        <f t="shared" si="51"/>
        <v>2.4729716815429708</v>
      </c>
      <c r="CL34">
        <f t="shared" si="52"/>
        <v>11.337405989881816</v>
      </c>
      <c r="CN34" s="1">
        <v>0.5933541666666664</v>
      </c>
      <c r="CO34">
        <v>4.5</v>
      </c>
      <c r="CP34">
        <f t="shared" si="53"/>
        <v>5.3033008588991057</v>
      </c>
      <c r="CR34" s="18">
        <f t="shared" si="13"/>
        <v>7.7762725404420765</v>
      </c>
      <c r="CS34">
        <f t="shared" si="14"/>
        <v>223.9566491647318</v>
      </c>
    </row>
    <row r="35" spans="1:97" x14ac:dyDescent="0.2">
      <c r="A35" s="17">
        <f t="shared" si="54"/>
        <v>2.4983333333333322</v>
      </c>
      <c r="B35">
        <f t="shared" si="55"/>
        <v>2.4983333333333322</v>
      </c>
      <c r="C35" s="1">
        <f t="shared" si="15"/>
        <v>12.5</v>
      </c>
      <c r="D35" s="1">
        <f t="shared" si="65"/>
        <v>12.747222028522309</v>
      </c>
      <c r="E35">
        <f t="shared" si="16"/>
        <v>0.19726735143498275</v>
      </c>
      <c r="F35" s="1">
        <f t="shared" si="17"/>
        <v>11.308319509011749</v>
      </c>
      <c r="G35" s="1">
        <f t="shared" si="18"/>
        <v>6.1541616466799743E-3</v>
      </c>
      <c r="H35">
        <f t="shared" si="19"/>
        <v>0.19599041483259905</v>
      </c>
      <c r="I35">
        <f t="shared" si="20"/>
        <v>0.98060581137057601</v>
      </c>
      <c r="J35" s="18">
        <f t="shared" si="21"/>
        <v>0.12847666490621185</v>
      </c>
      <c r="K35" s="2">
        <f t="shared" si="22"/>
        <v>7.364904357680933</v>
      </c>
      <c r="L35">
        <f t="shared" si="0"/>
        <v>-3.7516666666666678</v>
      </c>
      <c r="M35" s="1">
        <f t="shared" si="23"/>
        <v>12.5</v>
      </c>
      <c r="N35" s="1">
        <f t="shared" si="66"/>
        <v>13.050862146914961</v>
      </c>
      <c r="O35">
        <f t="shared" si="24"/>
        <v>-0.29157911414748328</v>
      </c>
      <c r="P35" s="1">
        <f t="shared" si="1"/>
        <v>-16.71472628870923</v>
      </c>
      <c r="Q35" s="1">
        <f t="shared" si="25"/>
        <v>5.8711286287468634E-3</v>
      </c>
      <c r="R35">
        <f t="shared" si="26"/>
        <v>-0.28746504441114706</v>
      </c>
      <c r="S35">
        <f t="shared" si="27"/>
        <v>0.95779112975726455</v>
      </c>
      <c r="T35" s="1">
        <f t="shared" si="28"/>
        <v>0.28112722742836155</v>
      </c>
      <c r="U35" s="2">
        <f t="shared" si="29"/>
        <v>16.115573546848751</v>
      </c>
      <c r="V35">
        <f t="shared" si="2"/>
        <v>8.7483333333333313</v>
      </c>
      <c r="W35" s="1">
        <f t="shared" si="30"/>
        <v>12.5</v>
      </c>
      <c r="X35" s="1">
        <f t="shared" si="67"/>
        <v>15.257238810188134</v>
      </c>
      <c r="Y35">
        <f t="shared" si="31"/>
        <v>0.61063647332513016</v>
      </c>
      <c r="Z35" s="1">
        <f t="shared" si="32"/>
        <v>35.004638598255866</v>
      </c>
      <c r="AA35" s="1">
        <f t="shared" si="3"/>
        <v>4.2958401434829716E-3</v>
      </c>
      <c r="AB35">
        <f t="shared" si="4"/>
        <v>0.57338902813080217</v>
      </c>
      <c r="AC35">
        <f t="shared" si="5"/>
        <v>0.81928323699390693</v>
      </c>
      <c r="AD35" s="18">
        <f t="shared" si="33"/>
        <v>1.3903503451352752</v>
      </c>
      <c r="AE35" s="2">
        <f t="shared" si="6"/>
        <v>79.701612141512584</v>
      </c>
      <c r="AF35" s="2"/>
      <c r="AG35" s="1">
        <f t="shared" si="7"/>
        <v>1.981600046950392E-3</v>
      </c>
      <c r="AH35" s="1">
        <f t="shared" si="34"/>
        <v>1.5177631415487072E-2</v>
      </c>
      <c r="AI35">
        <f t="shared" si="35"/>
        <v>0.12982620781266169</v>
      </c>
      <c r="AJ35" s="2">
        <f t="shared" si="56"/>
        <v>7.4422666898978029</v>
      </c>
      <c r="AK35" s="1">
        <f t="shared" si="57"/>
        <v>1.5306444202702793E-2</v>
      </c>
      <c r="AL35" s="1">
        <f t="shared" si="8"/>
        <v>0.53083772958913555</v>
      </c>
      <c r="AM35">
        <f t="shared" si="36"/>
        <v>0.48801236917599272</v>
      </c>
      <c r="AN35" s="17">
        <f t="shared" si="37"/>
        <v>0.97136219979297911</v>
      </c>
      <c r="AP35">
        <v>4</v>
      </c>
      <c r="AQ35">
        <f t="shared" si="38"/>
        <v>6.4913103906330843E-2</v>
      </c>
      <c r="AR35" s="2">
        <f t="shared" si="39"/>
        <v>3.7211333449489015</v>
      </c>
      <c r="AT35" s="1">
        <f>ATAN(A35/$G$8/$G$1)</f>
        <v>9.9602645454907768E-2</v>
      </c>
      <c r="AU35" s="2">
        <f t="shared" si="40"/>
        <v>5.7097057904087247</v>
      </c>
      <c r="AV35" s="1"/>
      <c r="AW35" s="2">
        <f>(AT35+AI35)/(SQRT(AP35)-1)</f>
        <v>0.22942885326756945</v>
      </c>
      <c r="AX35" s="2">
        <f t="shared" si="41"/>
        <v>13.151972480306528</v>
      </c>
      <c r="AY35" s="1"/>
      <c r="AZ35" s="2">
        <f>(A35-$A$32)</f>
        <v>0.37474999999999969</v>
      </c>
      <c r="BA35">
        <f t="shared" si="68"/>
        <v>11.122718909944757</v>
      </c>
      <c r="BB35" s="18">
        <f t="shared" si="69"/>
        <v>-8.0735612577284496E-2</v>
      </c>
      <c r="BC35" s="18">
        <v>11.15</v>
      </c>
      <c r="BD35" s="18">
        <f t="shared" si="70"/>
        <v>-8.0933635698719031E-2</v>
      </c>
      <c r="BE35" s="17">
        <f t="shared" si="61"/>
        <v>2.4983333333333322</v>
      </c>
      <c r="BF35" s="2">
        <f>(A35-A34)</f>
        <v>0.12491666666666656</v>
      </c>
      <c r="BG35">
        <f t="shared" si="62"/>
        <v>11.147519816633544</v>
      </c>
      <c r="BH35" s="18">
        <f t="shared" si="63"/>
        <v>2.8417238395500134E-2</v>
      </c>
      <c r="BI35" s="18">
        <f>SUM($BH$16:BH35)</f>
        <v>0.28900071721606702</v>
      </c>
      <c r="BJ35">
        <v>0</v>
      </c>
      <c r="BK35" s="2">
        <f t="shared" si="42"/>
        <v>1.7109992827839329</v>
      </c>
      <c r="BL35" s="1"/>
      <c r="BM35">
        <v>1.7</v>
      </c>
      <c r="BN35" s="18"/>
      <c r="BO35" s="2">
        <f>BM35*SQRT(AP35)+(2-BM35)</f>
        <v>3.7</v>
      </c>
      <c r="BP35" s="1">
        <f>BO35+AN35</f>
        <v>4.6713621997929788</v>
      </c>
      <c r="BQ35" s="2"/>
      <c r="BR35" s="1">
        <f t="shared" si="43"/>
        <v>0.62458333333333305</v>
      </c>
      <c r="BS35" s="1">
        <f t="shared" si="64"/>
        <v>3.1229166666666641E-2</v>
      </c>
      <c r="BT35" s="1">
        <f t="shared" si="9"/>
        <v>18.843392451002554</v>
      </c>
      <c r="BU35" s="2">
        <f t="shared" si="44"/>
        <v>11.014754650795531</v>
      </c>
      <c r="BV35" s="1"/>
      <c r="BW35" s="1">
        <v>4</v>
      </c>
      <c r="BX35" s="1">
        <f t="shared" si="10"/>
        <v>4.9801322727453884E-2</v>
      </c>
      <c r="BY35" s="2">
        <f t="shared" si="11"/>
        <v>2.8548528952043624</v>
      </c>
      <c r="BZ35" s="1"/>
      <c r="CA35" s="1">
        <f t="shared" si="45"/>
        <v>9.9602645454907768E-2</v>
      </c>
      <c r="CB35" s="2">
        <f t="shared" si="12"/>
        <v>5.7097057904087247</v>
      </c>
      <c r="CC35" s="20"/>
      <c r="CD35" s="1">
        <f t="shared" si="46"/>
        <v>6.339231885847826</v>
      </c>
      <c r="CE35" s="1">
        <f t="shared" si="47"/>
        <v>-3.0427950406524381E-3</v>
      </c>
      <c r="CF35" s="18">
        <f>SUM(CE$15:$CE35)</f>
        <v>-3.1208153396272347E-2</v>
      </c>
      <c r="CG35" s="18">
        <f t="shared" si="48"/>
        <v>1.9687918466037277</v>
      </c>
      <c r="CH35" s="18">
        <f t="shared" si="49"/>
        <v>3.1208153396272347E-2</v>
      </c>
      <c r="CJ35" s="1">
        <f t="shared" si="50"/>
        <v>3.968791846603728</v>
      </c>
      <c r="CK35" s="18">
        <f t="shared" si="51"/>
        <v>2.48354649739926</v>
      </c>
      <c r="CL35">
        <f t="shared" si="52"/>
        <v>11.385886521028127</v>
      </c>
      <c r="CN35" s="1">
        <v>0.62458333333333305</v>
      </c>
      <c r="CO35">
        <v>4.5</v>
      </c>
      <c r="CP35">
        <f t="shared" si="53"/>
        <v>5.3033008588991057</v>
      </c>
      <c r="CR35" s="18">
        <f t="shared" si="13"/>
        <v>7.7868473562983658</v>
      </c>
      <c r="CS35">
        <f t="shared" si="14"/>
        <v>224.26120386139291</v>
      </c>
    </row>
    <row r="36" spans="1:97" x14ac:dyDescent="0.2">
      <c r="A36" s="17">
        <f>$D$5*$D$4+A35</f>
        <v>2.6232499999999987</v>
      </c>
      <c r="B36">
        <f t="shared" si="55"/>
        <v>2.6232499999999987</v>
      </c>
      <c r="C36" s="1">
        <f t="shared" si="15"/>
        <v>12.5</v>
      </c>
      <c r="D36" s="1">
        <f t="shared" si="65"/>
        <v>12.772291907191129</v>
      </c>
      <c r="E36">
        <f t="shared" si="16"/>
        <v>0.20685810367157553</v>
      </c>
      <c r="F36" s="1">
        <f t="shared" si="17"/>
        <v>11.858107853784585</v>
      </c>
      <c r="G36" s="1">
        <f t="shared" si="18"/>
        <v>6.1300261712387283E-3</v>
      </c>
      <c r="H36">
        <f t="shared" si="19"/>
        <v>0.20538600425527714</v>
      </c>
      <c r="I36">
        <f t="shared" si="20"/>
        <v>0.97868104572227788</v>
      </c>
      <c r="J36" s="18">
        <f t="shared" si="21"/>
        <v>0.1410801742890154</v>
      </c>
      <c r="K36" s="2">
        <f t="shared" si="22"/>
        <v>8.0873985261219019</v>
      </c>
      <c r="L36">
        <f t="shared" si="0"/>
        <v>-3.6267500000000013</v>
      </c>
      <c r="M36" s="1">
        <f t="shared" si="23"/>
        <v>12.5</v>
      </c>
      <c r="N36" s="1">
        <f t="shared" si="66"/>
        <v>13.015502893184728</v>
      </c>
      <c r="O36">
        <f t="shared" si="24"/>
        <v>-0.28238655652291678</v>
      </c>
      <c r="P36" s="1">
        <f t="shared" si="1"/>
        <v>-16.187764386664018</v>
      </c>
      <c r="Q36" s="1">
        <f t="shared" si="25"/>
        <v>5.9030721841513067E-3</v>
      </c>
      <c r="R36">
        <f t="shared" si="26"/>
        <v>-0.2786484724995964</v>
      </c>
      <c r="S36">
        <f t="shared" si="27"/>
        <v>0.96039316364374527</v>
      </c>
      <c r="T36" s="1">
        <f t="shared" si="28"/>
        <v>0.2633508874609809</v>
      </c>
      <c r="U36" s="2">
        <f t="shared" si="29"/>
        <v>15.096547688846037</v>
      </c>
      <c r="V36">
        <f t="shared" si="2"/>
        <v>8.8732499999999987</v>
      </c>
      <c r="W36" s="1">
        <f t="shared" si="30"/>
        <v>12.5</v>
      </c>
      <c r="X36" s="1">
        <f t="shared" si="67"/>
        <v>15.329206292646074</v>
      </c>
      <c r="Y36">
        <f t="shared" si="31"/>
        <v>0.61731280668259347</v>
      </c>
      <c r="Z36" s="1">
        <f t="shared" si="32"/>
        <v>35.387358344862044</v>
      </c>
      <c r="AA36" s="1">
        <f t="shared" si="3"/>
        <v>4.2555986500910211E-3</v>
      </c>
      <c r="AB36">
        <f t="shared" si="4"/>
        <v>0.57884601659100832</v>
      </c>
      <c r="AC36">
        <f t="shared" si="5"/>
        <v>0.81543687007439269</v>
      </c>
      <c r="AD36" s="18">
        <f t="shared" si="33"/>
        <v>1.4265309287111947</v>
      </c>
      <c r="AE36" s="2">
        <f t="shared" si="6"/>
        <v>81.775658333762749</v>
      </c>
      <c r="AF36" s="2"/>
      <c r="AG36" s="1">
        <f t="shared" si="7"/>
        <v>2.0774758609376394E-3</v>
      </c>
      <c r="AH36" s="1">
        <f t="shared" si="34"/>
        <v>1.513878263725035E-2</v>
      </c>
      <c r="AI36">
        <f t="shared" si="35"/>
        <v>0.13637691277523181</v>
      </c>
      <c r="AJ36" s="2">
        <f t="shared" si="56"/>
        <v>7.8177848087712496</v>
      </c>
      <c r="AK36" s="1">
        <f t="shared" si="57"/>
        <v>1.5280662475517586E-2</v>
      </c>
      <c r="AL36" s="1">
        <f t="shared" si="8"/>
        <v>0.53390661517506299</v>
      </c>
      <c r="AM36">
        <f t="shared" si="36"/>
        <v>0.49040354669877562</v>
      </c>
      <c r="AN36" s="17">
        <f t="shared" si="37"/>
        <v>0.97612170919342289</v>
      </c>
      <c r="AP36">
        <v>4</v>
      </c>
      <c r="AQ36">
        <f t="shared" si="38"/>
        <v>6.8188456387615906E-2</v>
      </c>
      <c r="AR36" s="2">
        <f t="shared" si="39"/>
        <v>3.9088924043856248</v>
      </c>
      <c r="AT36" s="1">
        <f>ATAN(A36/$G$8/$G$1)</f>
        <v>0.10454742046352647</v>
      </c>
      <c r="AU36" s="2">
        <f t="shared" si="40"/>
        <v>5.9931642303932371</v>
      </c>
      <c r="AV36" s="1"/>
      <c r="AW36" s="2">
        <f>(AT36+AI36)/(SQRT(AP36)-1)</f>
        <v>0.24092433323875828</v>
      </c>
      <c r="AX36" s="2">
        <f t="shared" si="41"/>
        <v>13.810949039164486</v>
      </c>
      <c r="AY36" s="1"/>
      <c r="AZ36" s="2">
        <f>(A36-$A$32)</f>
        <v>0.49966666666666626</v>
      </c>
      <c r="BA36">
        <f t="shared" si="68"/>
        <v>11.135554776248608</v>
      </c>
      <c r="BB36" s="18">
        <f t="shared" si="69"/>
        <v>-0.11065649493095099</v>
      </c>
      <c r="BC36" s="18">
        <v>11.15</v>
      </c>
      <c r="BD36" s="18">
        <f t="shared" si="70"/>
        <v>-0.1108000403457005</v>
      </c>
      <c r="BE36" s="17">
        <f>$D$5*$D$4+BE35</f>
        <v>2.6232499999999987</v>
      </c>
      <c r="BF36" s="2">
        <f>(A36-A35)</f>
        <v>0.12491666666666656</v>
      </c>
      <c r="BG36">
        <f t="shared" si="62"/>
        <v>11.174240747216567</v>
      </c>
      <c r="BH36" s="18">
        <f t="shared" si="63"/>
        <v>2.9931335944319144E-2</v>
      </c>
      <c r="BI36" s="18">
        <f>SUM($BH$16:BH36)</f>
        <v>0.31893205316038614</v>
      </c>
      <c r="BJ36">
        <v>0</v>
      </c>
      <c r="BK36" s="2">
        <f t="shared" si="42"/>
        <v>1.6810679468396139</v>
      </c>
      <c r="BL36" s="1"/>
      <c r="BM36">
        <v>1.7</v>
      </c>
      <c r="BN36" s="18"/>
      <c r="BO36" s="2">
        <f>BM36*SQRT(AP36)+(2-BM36)</f>
        <v>3.7</v>
      </c>
      <c r="BP36" s="1">
        <f>BO36+AN36</f>
        <v>4.6761217091934233</v>
      </c>
      <c r="BQ36" s="2"/>
      <c r="BR36" s="1">
        <f t="shared" si="43"/>
        <v>0.65581249999999969</v>
      </c>
      <c r="BS36" s="1">
        <f t="shared" si="64"/>
        <v>3.1229166666666641E-2</v>
      </c>
      <c r="BT36" s="1">
        <f t="shared" si="9"/>
        <v>18.852939036564202</v>
      </c>
      <c r="BU36" s="2">
        <f t="shared" si="44"/>
        <v>11.029060745757626</v>
      </c>
      <c r="BV36" s="1"/>
      <c r="BW36" s="1">
        <v>4</v>
      </c>
      <c r="BX36" s="1">
        <f t="shared" si="10"/>
        <v>5.2273710231763235E-2</v>
      </c>
      <c r="BY36" s="2">
        <f t="shared" si="11"/>
        <v>2.9965821151966185</v>
      </c>
      <c r="BZ36" s="1"/>
      <c r="CA36" s="1">
        <f t="shared" si="45"/>
        <v>0.10454742046352647</v>
      </c>
      <c r="CB36" s="2">
        <f t="shared" si="12"/>
        <v>5.9931642303932371</v>
      </c>
      <c r="CC36" s="20"/>
      <c r="CD36" s="1">
        <f t="shared" si="46"/>
        <v>6.3486409662355445</v>
      </c>
      <c r="CE36" s="1">
        <f t="shared" si="47"/>
        <v>-3.1988358315143306E-3</v>
      </c>
      <c r="CF36" s="18">
        <f>SUM(CE$15:$CE36)</f>
        <v>-3.4406989227786677E-2</v>
      </c>
      <c r="CG36" s="18">
        <f t="shared" si="48"/>
        <v>1.9655930107722133</v>
      </c>
      <c r="CH36" s="18">
        <f t="shared" si="49"/>
        <v>3.4406989227786677E-2</v>
      </c>
      <c r="CJ36" s="1">
        <f t="shared" si="50"/>
        <v>3.965593010772213</v>
      </c>
      <c r="CK36" s="18">
        <f t="shared" si="51"/>
        <v>2.4946537565298392</v>
      </c>
      <c r="CL36">
        <f t="shared" si="52"/>
        <v>11.436808052858861</v>
      </c>
      <c r="CN36" s="1">
        <v>0.65581249999999969</v>
      </c>
      <c r="CO36">
        <v>4.5</v>
      </c>
      <c r="CP36">
        <f t="shared" si="53"/>
        <v>5.3033008588991057</v>
      </c>
      <c r="CR36" s="18">
        <f t="shared" si="13"/>
        <v>7.797954615428945</v>
      </c>
      <c r="CS36">
        <f t="shared" si="14"/>
        <v>224.58109292435361</v>
      </c>
    </row>
    <row r="37" spans="1:97" x14ac:dyDescent="0.2">
      <c r="A37" s="17">
        <f t="shared" si="54"/>
        <v>2.7481666666666653</v>
      </c>
      <c r="B37">
        <f t="shared" si="55"/>
        <v>2.7481666666666653</v>
      </c>
      <c r="C37" s="1">
        <f t="shared" si="15"/>
        <v>12.5</v>
      </c>
      <c r="D37" s="1">
        <f t="shared" si="65"/>
        <v>12.798531948148497</v>
      </c>
      <c r="E37">
        <f t="shared" si="16"/>
        <v>0.21641040495718697</v>
      </c>
      <c r="F37" s="1">
        <f t="shared" si="17"/>
        <v>12.405692003915176</v>
      </c>
      <c r="G37" s="1">
        <f t="shared" si="18"/>
        <v>6.1049159092424832E-3</v>
      </c>
      <c r="H37">
        <f t="shared" si="19"/>
        <v>0.21472514799357356</v>
      </c>
      <c r="I37">
        <f t="shared" si="20"/>
        <v>0.97667451631499935</v>
      </c>
      <c r="J37" s="18">
        <f t="shared" si="21"/>
        <v>0.15427196539340032</v>
      </c>
      <c r="K37" s="2">
        <f t="shared" si="22"/>
        <v>8.8436158505770877</v>
      </c>
      <c r="L37">
        <f t="shared" si="0"/>
        <v>-3.5018333333333347</v>
      </c>
      <c r="M37" s="1">
        <f t="shared" si="23"/>
        <v>12.5</v>
      </c>
      <c r="N37" s="1">
        <f t="shared" si="66"/>
        <v>12.981249427325725</v>
      </c>
      <c r="O37">
        <f t="shared" si="24"/>
        <v>-0.27314470186336687</v>
      </c>
      <c r="P37" s="1">
        <f t="shared" si="1"/>
        <v>-15.657976539938227</v>
      </c>
      <c r="Q37" s="1">
        <f t="shared" si="25"/>
        <v>5.9342660156700578E-3</v>
      </c>
      <c r="R37">
        <f t="shared" si="26"/>
        <v>-0.26976088495471962</v>
      </c>
      <c r="S37">
        <f t="shared" si="27"/>
        <v>0.9629273414689431</v>
      </c>
      <c r="T37" s="1">
        <f t="shared" si="28"/>
        <v>0.24613046593239896</v>
      </c>
      <c r="U37" s="2">
        <f t="shared" si="29"/>
        <v>14.109389766825418</v>
      </c>
      <c r="V37">
        <f t="shared" si="2"/>
        <v>8.9981666666666662</v>
      </c>
      <c r="W37" s="1">
        <f t="shared" si="30"/>
        <v>12.5</v>
      </c>
      <c r="X37" s="1">
        <f t="shared" si="67"/>
        <v>15.401850647279732</v>
      </c>
      <c r="Y37">
        <f t="shared" si="31"/>
        <v>0.62392645335404173</v>
      </c>
      <c r="Z37" s="1">
        <f t="shared" si="32"/>
        <v>35.766484587174368</v>
      </c>
      <c r="AA37" s="1">
        <f t="shared" si="3"/>
        <v>4.2155494160665977E-3</v>
      </c>
      <c r="AB37">
        <f t="shared" si="4"/>
        <v>0.58422632920777728</v>
      </c>
      <c r="AC37">
        <f t="shared" si="5"/>
        <v>0.81159078128106277</v>
      </c>
      <c r="AD37" s="18">
        <f t="shared" si="33"/>
        <v>1.4630517997264878</v>
      </c>
      <c r="AE37" s="2">
        <f t="shared" si="6"/>
        <v>83.869211449289111</v>
      </c>
      <c r="AF37" s="2"/>
      <c r="AG37" s="1">
        <f t="shared" si="7"/>
        <v>2.1728810810991185E-3</v>
      </c>
      <c r="AH37" s="1">
        <f t="shared" si="34"/>
        <v>1.5098083834956231E-2</v>
      </c>
      <c r="AI37">
        <f t="shared" si="35"/>
        <v>0.14293621875496168</v>
      </c>
      <c r="AJ37" s="2">
        <f t="shared" si="56"/>
        <v>8.1937959795837898</v>
      </c>
      <c r="AK37" s="1">
        <f t="shared" si="57"/>
        <v>1.5253640473013814E-2</v>
      </c>
      <c r="AL37" s="1">
        <f t="shared" si="8"/>
        <v>0.53712982815643695</v>
      </c>
      <c r="AM37">
        <f t="shared" si="36"/>
        <v>0.4929084141452712</v>
      </c>
      <c r="AN37" s="17">
        <f t="shared" si="37"/>
        <v>0.98110751223182946</v>
      </c>
      <c r="AP37">
        <v>4</v>
      </c>
      <c r="AQ37">
        <f t="shared" si="38"/>
        <v>7.146810937748084E-2</v>
      </c>
      <c r="AR37" s="2">
        <f t="shared" si="39"/>
        <v>4.0968979897918949</v>
      </c>
      <c r="AT37" s="1">
        <f>ATAN(A37/$G$8/$G$1)</f>
        <v>0.10948706958819886</v>
      </c>
      <c r="AU37" s="2">
        <f t="shared" si="40"/>
        <v>6.276328829896749</v>
      </c>
      <c r="AV37" s="1"/>
      <c r="AW37" s="2">
        <f>(AT37+AI37)/(SQRT(AP37)-1)</f>
        <v>0.25242328834316052</v>
      </c>
      <c r="AX37" s="2">
        <f t="shared" si="41"/>
        <v>14.470124809480538</v>
      </c>
      <c r="AY37" s="1"/>
      <c r="AZ37" s="2">
        <f>(A37-$A$32)</f>
        <v>0.62458333333333282</v>
      </c>
      <c r="BA37">
        <f t="shared" si="68"/>
        <v>11.148872731705863</v>
      </c>
      <c r="BB37" s="18">
        <f t="shared" si="69"/>
        <v>-0.14209261217771599</v>
      </c>
      <c r="BC37" s="18">
        <v>11.15</v>
      </c>
      <c r="BD37" s="18">
        <f t="shared" si="70"/>
        <v>-0.14210697923530052</v>
      </c>
      <c r="BE37" s="17">
        <f t="shared" si="61"/>
        <v>2.7481666666666653</v>
      </c>
      <c r="BF37" s="2">
        <f>(A37-A36)</f>
        <v>0.12491666666666656</v>
      </c>
      <c r="BG37">
        <f t="shared" si="62"/>
        <v>11.202464646314125</v>
      </c>
      <c r="BH37" s="18">
        <f t="shared" si="63"/>
        <v>3.1454248977135522E-2</v>
      </c>
      <c r="BI37" s="18">
        <f>SUM($BH$16:BH37)</f>
        <v>0.35038630213752164</v>
      </c>
      <c r="BJ37">
        <v>0</v>
      </c>
      <c r="BK37" s="2">
        <f t="shared" si="42"/>
        <v>1.6496136978624785</v>
      </c>
      <c r="BL37" s="1"/>
      <c r="BM37">
        <v>1.7</v>
      </c>
      <c r="BN37" s="18"/>
      <c r="BO37" s="2">
        <f>BM37*SQRT(AP37)+(2-BM37)</f>
        <v>3.7</v>
      </c>
      <c r="BP37" s="1">
        <f>BO37+AN37</f>
        <v>4.6811075122318293</v>
      </c>
      <c r="BQ37" s="2"/>
      <c r="BR37" s="1">
        <f t="shared" si="43"/>
        <v>0.68704166666666644</v>
      </c>
      <c r="BS37" s="1">
        <f t="shared" si="64"/>
        <v>3.1229166666666752E-2</v>
      </c>
      <c r="BT37" s="1">
        <f t="shared" si="9"/>
        <v>18.86294611839903</v>
      </c>
      <c r="BU37" s="2">
        <f t="shared" si="44"/>
        <v>11.044053630630859</v>
      </c>
      <c r="BV37" s="1"/>
      <c r="BW37" s="1">
        <v>4</v>
      </c>
      <c r="BX37" s="1">
        <f t="shared" si="10"/>
        <v>5.4743534794099429E-2</v>
      </c>
      <c r="BY37" s="2">
        <f t="shared" si="11"/>
        <v>3.1381644149483745</v>
      </c>
      <c r="BZ37" s="1"/>
      <c r="CA37" s="1">
        <f t="shared" si="45"/>
        <v>0.10948706958819886</v>
      </c>
      <c r="CB37" s="2">
        <f t="shared" si="12"/>
        <v>6.276328829896749</v>
      </c>
      <c r="CC37" s="20"/>
      <c r="CD37" s="1">
        <f t="shared" si="46"/>
        <v>6.3585255059912242</v>
      </c>
      <c r="CE37" s="1">
        <f t="shared" si="47"/>
        <v>-3.3548766252650786E-3</v>
      </c>
      <c r="CF37" s="18">
        <f>SUM(CE$15:$CE37)</f>
        <v>-3.7761865853051753E-2</v>
      </c>
      <c r="CG37" s="18">
        <f t="shared" si="48"/>
        <v>1.9622381341469481</v>
      </c>
      <c r="CH37" s="18">
        <f t="shared" si="49"/>
        <v>3.7761865853051753E-2</v>
      </c>
      <c r="CJ37" s="1">
        <f t="shared" si="50"/>
        <v>3.9622381341469479</v>
      </c>
      <c r="CK37" s="18">
        <f t="shared" si="51"/>
        <v>2.5062917647778065</v>
      </c>
      <c r="CL37">
        <f t="shared" si="52"/>
        <v>11.490162818465587</v>
      </c>
      <c r="CN37" s="1">
        <v>0.68704166666666644</v>
      </c>
      <c r="CO37">
        <v>4.5</v>
      </c>
      <c r="CP37">
        <f t="shared" si="53"/>
        <v>5.3033008588991057</v>
      </c>
      <c r="CR37" s="18">
        <f t="shared" si="13"/>
        <v>7.8095926236769122</v>
      </c>
      <c r="CS37">
        <f t="shared" si="14"/>
        <v>224.9162675618951</v>
      </c>
    </row>
    <row r="38" spans="1:97" x14ac:dyDescent="0.2">
      <c r="A38" s="17">
        <f t="shared" si="54"/>
        <v>2.8730833333333319</v>
      </c>
      <c r="B38">
        <f t="shared" si="55"/>
        <v>2.8730833333333319</v>
      </c>
      <c r="C38" s="1">
        <f t="shared" si="15"/>
        <v>12.5</v>
      </c>
      <c r="D38" s="1">
        <f t="shared" si="65"/>
        <v>12.825934969438983</v>
      </c>
      <c r="E38">
        <f t="shared" si="16"/>
        <v>0.22592275358578293</v>
      </c>
      <c r="F38" s="1">
        <f t="shared" si="17"/>
        <v>12.950985874344243</v>
      </c>
      <c r="G38" s="1">
        <f t="shared" si="18"/>
        <v>6.0788570796200961E-3</v>
      </c>
      <c r="H38">
        <f t="shared" si="19"/>
        <v>0.22400576177714732</v>
      </c>
      <c r="I38">
        <f t="shared" si="20"/>
        <v>0.974587819896514</v>
      </c>
      <c r="J38" s="18">
        <f t="shared" si="21"/>
        <v>0.16804842759787653</v>
      </c>
      <c r="K38" s="2">
        <f t="shared" si="22"/>
        <v>9.6333493527445135</v>
      </c>
      <c r="L38">
        <f t="shared" si="0"/>
        <v>-3.3769166666666681</v>
      </c>
      <c r="M38" s="1">
        <f t="shared" si="23"/>
        <v>12.5</v>
      </c>
      <c r="N38" s="1">
        <f t="shared" si="66"/>
        <v>12.948110525231515</v>
      </c>
      <c r="O38">
        <f t="shared" si="24"/>
        <v>-0.26385474378824575</v>
      </c>
      <c r="P38" s="1">
        <f t="shared" si="1"/>
        <v>-15.125431172574595</v>
      </c>
      <c r="Q38" s="1">
        <f t="shared" si="25"/>
        <v>5.9646807570109478E-3</v>
      </c>
      <c r="R38">
        <f t="shared" si="26"/>
        <v>-0.2608038184479653</v>
      </c>
      <c r="S38">
        <f t="shared" si="27"/>
        <v>0.96539182111874178</v>
      </c>
      <c r="T38" s="1">
        <f t="shared" si="28"/>
        <v>0.22947037479284144</v>
      </c>
      <c r="U38" s="2">
        <f t="shared" si="29"/>
        <v>13.154352695131037</v>
      </c>
      <c r="V38">
        <f t="shared" si="2"/>
        <v>9.1230833333333319</v>
      </c>
      <c r="W38" s="1">
        <f t="shared" si="30"/>
        <v>12.5</v>
      </c>
      <c r="X38" s="1">
        <f t="shared" si="67"/>
        <v>15.475162341860727</v>
      </c>
      <c r="Y38">
        <f t="shared" si="31"/>
        <v>0.63047772164174865</v>
      </c>
      <c r="Z38" s="1">
        <f t="shared" si="32"/>
        <v>36.142034998571575</v>
      </c>
      <c r="AA38" s="1">
        <f t="shared" si="3"/>
        <v>4.1757027219479059E-3</v>
      </c>
      <c r="AB38">
        <f t="shared" si="4"/>
        <v>0.58953070292872778</v>
      </c>
      <c r="AC38">
        <f t="shared" si="5"/>
        <v>0.80774596891866945</v>
      </c>
      <c r="AD38" s="18">
        <f t="shared" si="33"/>
        <v>1.4999081659948259</v>
      </c>
      <c r="AE38" s="2">
        <f t="shared" si="6"/>
        <v>85.981996776773457</v>
      </c>
      <c r="AF38" s="2"/>
      <c r="AG38" s="1">
        <f t="shared" si="7"/>
        <v>2.2677924544945E-3</v>
      </c>
      <c r="AH38" s="1">
        <f t="shared" si="34"/>
        <v>1.5055541128148289E-2</v>
      </c>
      <c r="AI38">
        <f t="shared" si="35"/>
        <v>0.14950448789919274</v>
      </c>
      <c r="AJ38" s="2">
        <f t="shared" si="56"/>
        <v>8.5703209623741063</v>
      </c>
      <c r="AK38" s="1">
        <f t="shared" si="57"/>
        <v>1.5225380168587805E-2</v>
      </c>
      <c r="AL38" s="1">
        <f t="shared" si="8"/>
        <v>0.54050791478496085</v>
      </c>
      <c r="AM38">
        <f t="shared" si="36"/>
        <v>0.49552642460569046</v>
      </c>
      <c r="AN38" s="17">
        <f t="shared" si="37"/>
        <v>0.98631852031387435</v>
      </c>
      <c r="AP38">
        <v>4</v>
      </c>
      <c r="AQ38">
        <f t="shared" si="38"/>
        <v>7.4752243949596356E-2</v>
      </c>
      <c r="AR38" s="2">
        <f t="shared" si="39"/>
        <v>4.2851604811870523</v>
      </c>
      <c r="AT38" s="1">
        <f>ATAN(A38/$G$8/$G$1)</f>
        <v>0.11442136012514664</v>
      </c>
      <c r="AU38" s="2">
        <f t="shared" si="40"/>
        <v>6.5591862492122273</v>
      </c>
      <c r="AV38" s="1"/>
      <c r="AW38" s="2">
        <f>(AT38+AI38)/(SQRT(AP38)-1)</f>
        <v>0.26392584802433938</v>
      </c>
      <c r="AX38" s="2">
        <f t="shared" si="41"/>
        <v>15.129507211586333</v>
      </c>
      <c r="AY38" s="1"/>
      <c r="AZ38" s="2">
        <f>(A38-$A$32)</f>
        <v>0.74949999999999939</v>
      </c>
      <c r="BA38">
        <f t="shared" si="68"/>
        <v>11.162678561567411</v>
      </c>
      <c r="BB38" s="18">
        <f t="shared" si="69"/>
        <v>-0.1750508080588957</v>
      </c>
      <c r="BC38" s="18">
        <v>11.15</v>
      </c>
      <c r="BD38" s="18">
        <f t="shared" si="70"/>
        <v>-0.17485198548820544</v>
      </c>
      <c r="BE38" s="17">
        <f t="shared" si="61"/>
        <v>2.8730833333333319</v>
      </c>
      <c r="BF38" s="2">
        <f>(A38-A37)</f>
        <v>0.12491666666666656</v>
      </c>
      <c r="BG38">
        <f t="shared" si="62"/>
        <v>11.232223785682754</v>
      </c>
      <c r="BH38" s="18">
        <f t="shared" si="63"/>
        <v>3.2986478753023248E-2</v>
      </c>
      <c r="BI38" s="18">
        <f>SUM($BH$16:BH38)</f>
        <v>0.38337278089054488</v>
      </c>
      <c r="BJ38">
        <v>0</v>
      </c>
      <c r="BK38" s="2">
        <f t="shared" si="42"/>
        <v>1.6166272191094551</v>
      </c>
      <c r="BL38" s="1"/>
      <c r="BM38">
        <v>1.7</v>
      </c>
      <c r="BN38" s="18"/>
      <c r="BO38" s="2">
        <f>BM38*SQRT(AP38)+(2-BM38)</f>
        <v>3.7</v>
      </c>
      <c r="BP38" s="1">
        <f>BO38+AN38</f>
        <v>4.6863185203138746</v>
      </c>
      <c r="BQ38" s="2"/>
      <c r="BR38" s="1">
        <f t="shared" si="43"/>
        <v>0.71827083333333297</v>
      </c>
      <c r="BS38" s="1">
        <f t="shared" si="64"/>
        <v>3.122916666666653E-2</v>
      </c>
      <c r="BT38" s="1">
        <f t="shared" si="9"/>
        <v>18.87341296401253</v>
      </c>
      <c r="BU38" s="2">
        <f t="shared" si="44"/>
        <v>11.059731484326406</v>
      </c>
      <c r="BV38" s="1"/>
      <c r="BW38" s="1">
        <v>4</v>
      </c>
      <c r="BX38" s="1">
        <f t="shared" si="10"/>
        <v>5.7210680062573321E-2</v>
      </c>
      <c r="BY38" s="2">
        <f t="shared" si="11"/>
        <v>3.2795931246061136</v>
      </c>
      <c r="BZ38" s="1"/>
      <c r="CA38" s="1">
        <f t="shared" si="45"/>
        <v>0.11442136012514664</v>
      </c>
      <c r="CB38" s="2">
        <f t="shared" si="12"/>
        <v>6.5591862492122273</v>
      </c>
      <c r="CC38" s="20"/>
      <c r="CD38" s="1">
        <f t="shared" si="46"/>
        <v>6.3688862347534609</v>
      </c>
      <c r="CE38" s="1">
        <f t="shared" si="47"/>
        <v>-3.5109174220338893E-3</v>
      </c>
      <c r="CF38" s="18">
        <f>SUM(CE$15:$CE38)</f>
        <v>-4.1272783275085642E-2</v>
      </c>
      <c r="CG38" s="18">
        <f t="shared" si="48"/>
        <v>1.9587272167249143</v>
      </c>
      <c r="CH38" s="18">
        <f t="shared" si="49"/>
        <v>4.1272783275085642E-2</v>
      </c>
      <c r="CJ38" s="1">
        <f t="shared" si="50"/>
        <v>3.9587272167249141</v>
      </c>
      <c r="CK38" s="18">
        <f t="shared" si="51"/>
        <v>2.5184587010513191</v>
      </c>
      <c r="CL38">
        <f t="shared" si="52"/>
        <v>11.545942469003183</v>
      </c>
      <c r="CN38" s="1">
        <v>0.71827083333333297</v>
      </c>
      <c r="CO38">
        <v>4.5</v>
      </c>
      <c r="CP38">
        <f t="shared" si="53"/>
        <v>5.3033008588991057</v>
      </c>
      <c r="CR38" s="18">
        <f t="shared" si="13"/>
        <v>7.8217595599504248</v>
      </c>
      <c r="CS38">
        <f t="shared" si="14"/>
        <v>225.26667532657225</v>
      </c>
    </row>
    <row r="39" spans="1:97" x14ac:dyDescent="0.2">
      <c r="A39" s="17">
        <f t="shared" si="54"/>
        <v>2.9979999999999984</v>
      </c>
      <c r="B39">
        <f t="shared" si="55"/>
        <v>2.9979999999999984</v>
      </c>
      <c r="C39" s="1">
        <f t="shared" si="15"/>
        <v>12.5</v>
      </c>
      <c r="D39" s="1">
        <f t="shared" si="65"/>
        <v>12.854493533391349</v>
      </c>
      <c r="E39">
        <f t="shared" si="16"/>
        <v>0.23539368929842577</v>
      </c>
      <c r="F39" s="1">
        <f t="shared" si="17"/>
        <v>13.493905755960713</v>
      </c>
      <c r="G39" s="1">
        <f t="shared" si="18"/>
        <v>6.051876540459784E-3</v>
      </c>
      <c r="H39">
        <f t="shared" si="19"/>
        <v>0.23322583594696078</v>
      </c>
      <c r="I39">
        <f t="shared" si="20"/>
        <v>0.97242259817778887</v>
      </c>
      <c r="J39" s="18">
        <f t="shared" si="21"/>
        <v>0.18240582172362904</v>
      </c>
      <c r="K39" s="2">
        <f t="shared" si="22"/>
        <v>10.456384684794021</v>
      </c>
      <c r="L39">
        <f t="shared" si="0"/>
        <v>-3.2520000000000016</v>
      </c>
      <c r="M39" s="1">
        <f t="shared" si="23"/>
        <v>12.5</v>
      </c>
      <c r="N39" s="1">
        <f t="shared" si="66"/>
        <v>12.916094765833829</v>
      </c>
      <c r="O39">
        <f t="shared" si="24"/>
        <v>-0.2545179215773391</v>
      </c>
      <c r="P39" s="1">
        <f t="shared" si="1"/>
        <v>-14.590199326089502</v>
      </c>
      <c r="Q39" s="1">
        <f t="shared" si="25"/>
        <v>5.9942873003398789E-3</v>
      </c>
      <c r="R39">
        <f t="shared" si="26"/>
        <v>-0.25177888974632817</v>
      </c>
      <c r="S39">
        <f t="shared" si="27"/>
        <v>0.96778478531030143</v>
      </c>
      <c r="T39" s="1">
        <f t="shared" si="28"/>
        <v>0.21337492697289759</v>
      </c>
      <c r="U39" s="2">
        <f t="shared" si="29"/>
        <v>12.231683711822154</v>
      </c>
      <c r="V39">
        <f t="shared" si="2"/>
        <v>9.2479999999999976</v>
      </c>
      <c r="W39" s="1">
        <f t="shared" si="30"/>
        <v>12.5</v>
      </c>
      <c r="X39" s="1">
        <f t="shared" si="67"/>
        <v>15.549131937185431</v>
      </c>
      <c r="Y39">
        <f t="shared" si="31"/>
        <v>0.63696693547802552</v>
      </c>
      <c r="Z39" s="1">
        <f t="shared" si="32"/>
        <v>36.514028148421843</v>
      </c>
      <c r="AA39" s="1">
        <f t="shared" si="3"/>
        <v>4.1360683090541726E-3</v>
      </c>
      <c r="AB39">
        <f t="shared" si="4"/>
        <v>0.59475988996424911</v>
      </c>
      <c r="AC39">
        <f t="shared" si="5"/>
        <v>0.8039033979836846</v>
      </c>
      <c r="AD39" s="18">
        <f t="shared" si="33"/>
        <v>1.5370952820966912</v>
      </c>
      <c r="AE39" s="2">
        <f t="shared" si="6"/>
        <v>88.113742285797585</v>
      </c>
      <c r="AF39" s="2"/>
      <c r="AG39" s="1">
        <f t="shared" si="7"/>
        <v>2.3621864962741221E-3</v>
      </c>
      <c r="AH39" s="1">
        <f t="shared" si="34"/>
        <v>1.5011160925314088E-2</v>
      </c>
      <c r="AI39">
        <f t="shared" si="35"/>
        <v>0.15608206838841895</v>
      </c>
      <c r="AJ39" s="2">
        <f t="shared" si="56"/>
        <v>8.94737971653357</v>
      </c>
      <c r="AK39" s="1">
        <f t="shared" si="57"/>
        <v>1.5195883566573426E-2</v>
      </c>
      <c r="AL39" s="1">
        <f t="shared" si="8"/>
        <v>0.54404142476296102</v>
      </c>
      <c r="AM39">
        <f t="shared" si="36"/>
        <v>0.49825698173334237</v>
      </c>
      <c r="AN39" s="17">
        <f t="shared" si="37"/>
        <v>0.99175354644375469</v>
      </c>
      <c r="AP39">
        <v>4</v>
      </c>
      <c r="AQ39">
        <f t="shared" si="38"/>
        <v>7.8041034194209477E-2</v>
      </c>
      <c r="AR39" s="2">
        <f t="shared" si="39"/>
        <v>4.473689858266785</v>
      </c>
      <c r="AT39" s="1">
        <f>ATAN(A39/$G$8/$G$1)</f>
        <v>0.11935006091883218</v>
      </c>
      <c r="AU39" s="2">
        <f t="shared" si="40"/>
        <v>6.8417232373852839</v>
      </c>
      <c r="AV39" s="1"/>
      <c r="AW39" s="2">
        <f>(AT39+AI39)/(SQRT(AP39)-1)</f>
        <v>0.27543212930725114</v>
      </c>
      <c r="AX39" s="2">
        <f t="shared" si="41"/>
        <v>15.789102953918855</v>
      </c>
      <c r="AY39" s="1"/>
      <c r="AZ39" s="2">
        <f>(A39-$A$32)</f>
        <v>0.87441666666666595</v>
      </c>
      <c r="BA39">
        <f t="shared" si="68"/>
        <v>11.176978511428228</v>
      </c>
      <c r="BB39" s="18">
        <f t="shared" si="69"/>
        <v>-0.20953819674238391</v>
      </c>
      <c r="BC39" s="18">
        <v>11.15</v>
      </c>
      <c r="BD39" s="18">
        <f t="shared" si="70"/>
        <v>-0.20903242242871906</v>
      </c>
      <c r="BE39" s="17">
        <f t="shared" si="61"/>
        <v>2.9979999999999984</v>
      </c>
      <c r="BF39" s="2">
        <f>(A39-A38)</f>
        <v>0.12491666666666656</v>
      </c>
      <c r="BG39">
        <f t="shared" si="62"/>
        <v>11.263553566167522</v>
      </c>
      <c r="BH39" s="18">
        <f t="shared" si="63"/>
        <v>3.4528536537622063E-2</v>
      </c>
      <c r="BI39" s="18">
        <f>SUM($BH$16:BH39)</f>
        <v>0.41790131742816694</v>
      </c>
      <c r="BJ39">
        <v>0.2</v>
      </c>
      <c r="BK39" s="2">
        <f t="shared" si="42"/>
        <v>1.782098682571833</v>
      </c>
      <c r="BL39" s="1"/>
      <c r="BM39">
        <v>1.7</v>
      </c>
      <c r="BN39" s="18"/>
      <c r="BO39" s="2">
        <f>BM39*SQRT(AP39)+(2-BM39)</f>
        <v>3.7</v>
      </c>
      <c r="BP39" s="1">
        <f>BO39+AN39</f>
        <v>4.6917535464437545</v>
      </c>
      <c r="BQ39" s="2"/>
      <c r="BR39" s="1">
        <f t="shared" si="43"/>
        <v>0.74949999999999961</v>
      </c>
      <c r="BS39" s="1">
        <f t="shared" si="64"/>
        <v>3.1229166666666641E-2</v>
      </c>
      <c r="BT39" s="1">
        <f t="shared" si="9"/>
        <v>18.884338808917828</v>
      </c>
      <c r="BU39" s="2">
        <f t="shared" si="44"/>
        <v>11.076092355361581</v>
      </c>
      <c r="BV39" s="1"/>
      <c r="BW39" s="1">
        <v>4</v>
      </c>
      <c r="BX39" s="1">
        <f t="shared" si="10"/>
        <v>5.9675030459416092E-2</v>
      </c>
      <c r="BY39" s="2">
        <f t="shared" si="11"/>
        <v>3.4208616186926419</v>
      </c>
      <c r="BZ39" s="1"/>
      <c r="CA39" s="1">
        <f t="shared" si="45"/>
        <v>0.11935006091883218</v>
      </c>
      <c r="CB39" s="2">
        <f t="shared" si="12"/>
        <v>6.8417232373852839</v>
      </c>
      <c r="CC39" s="20"/>
      <c r="CD39" s="1">
        <f t="shared" si="46"/>
        <v>6.3797239162320283</v>
      </c>
      <c r="CE39" s="1">
        <f t="shared" si="47"/>
        <v>-3.666958221951623E-3</v>
      </c>
      <c r="CF39" s="18">
        <f>SUM(CE$15:$CE39)</f>
        <v>-4.4939741497037264E-2</v>
      </c>
      <c r="CG39" s="18">
        <f t="shared" si="48"/>
        <v>1.9550602585029628</v>
      </c>
      <c r="CH39" s="18">
        <f t="shared" si="49"/>
        <v>4.4939741497037264E-2</v>
      </c>
      <c r="CJ39" s="1">
        <f t="shared" si="50"/>
        <v>3.9550602585029631</v>
      </c>
      <c r="CK39" s="18">
        <f t="shared" si="51"/>
        <v>2.5311526138645437</v>
      </c>
      <c r="CL39">
        <f t="shared" si="52"/>
        <v>11.604138057831719</v>
      </c>
      <c r="CN39" s="1">
        <v>0.74949999999999961</v>
      </c>
      <c r="CO39">
        <v>4.5</v>
      </c>
      <c r="CP39">
        <f t="shared" si="53"/>
        <v>5.3033008588991057</v>
      </c>
      <c r="CR39" s="18">
        <f t="shared" si="13"/>
        <v>7.8344534727636495</v>
      </c>
      <c r="CS39">
        <f t="shared" si="14"/>
        <v>225.63226001559312</v>
      </c>
    </row>
    <row r="40" spans="1:97" x14ac:dyDescent="0.2">
      <c r="A40" s="17">
        <f t="shared" si="54"/>
        <v>3.122916666666665</v>
      </c>
      <c r="B40">
        <f t="shared" si="55"/>
        <v>3.122916666666665</v>
      </c>
      <c r="C40" s="1">
        <f t="shared" si="15"/>
        <v>12.5</v>
      </c>
      <c r="D40" s="1">
        <f t="shared" si="65"/>
        <v>12.884199956029262</v>
      </c>
      <c r="E40">
        <f t="shared" si="16"/>
        <v>0.2448217942313313</v>
      </c>
      <c r="F40" s="1">
        <f t="shared" si="17"/>
        <v>14.034370369948928</v>
      </c>
      <c r="G40" s="1">
        <f t="shared" si="18"/>
        <v>6.0240017249979941E-3</v>
      </c>
      <c r="H40">
        <f t="shared" si="19"/>
        <v>0.24238343687030967</v>
      </c>
      <c r="I40">
        <f t="shared" si="20"/>
        <v>0.97018053450424191</v>
      </c>
      <c r="J40" s="18">
        <f t="shared" si="21"/>
        <v>0.19734028476561127</v>
      </c>
      <c r="K40" s="2">
        <f t="shared" si="22"/>
        <v>11.312500400576441</v>
      </c>
      <c r="L40">
        <f t="shared" si="0"/>
        <v>-3.127083333333335</v>
      </c>
      <c r="M40" s="1">
        <f t="shared" si="23"/>
        <v>12.5</v>
      </c>
      <c r="N40" s="1">
        <f t="shared" si="66"/>
        <v>12.885210521121147</v>
      </c>
      <c r="O40">
        <f t="shared" si="24"/>
        <v>-0.24513551971943692</v>
      </c>
      <c r="P40" s="1">
        <f t="shared" si="1"/>
        <v>-14.052354633598293</v>
      </c>
      <c r="Q40" s="1">
        <f t="shared" si="25"/>
        <v>6.0230568576828784E-3</v>
      </c>
      <c r="R40">
        <f t="shared" si="26"/>
        <v>-0.24268779529891968</v>
      </c>
      <c r="S40">
        <f t="shared" si="27"/>
        <v>0.97010444489907877</v>
      </c>
      <c r="T40" s="1">
        <f t="shared" si="28"/>
        <v>0.19784833136550767</v>
      </c>
      <c r="U40" s="2">
        <f t="shared" si="29"/>
        <v>11.341624091016362</v>
      </c>
      <c r="V40">
        <f t="shared" si="2"/>
        <v>9.372916666666665</v>
      </c>
      <c r="W40" s="1">
        <f t="shared" si="30"/>
        <v>12.5</v>
      </c>
      <c r="X40" s="1">
        <f t="shared" si="67"/>
        <v>15.623750088895999</v>
      </c>
      <c r="Y40">
        <f t="shared" si="31"/>
        <v>0.64339443359300619</v>
      </c>
      <c r="Z40" s="1">
        <f t="shared" si="32"/>
        <v>36.88248345437615</v>
      </c>
      <c r="AA40" s="1">
        <f t="shared" si="3"/>
        <v>4.0966553920332967E-3</v>
      </c>
      <c r="AB40">
        <f t="shared" si="4"/>
        <v>0.59991465642605979</v>
      </c>
      <c r="AC40">
        <f t="shared" si="5"/>
        <v>0.80006400056820615</v>
      </c>
      <c r="AD40" s="18">
        <f t="shared" si="33"/>
        <v>1.5746084502948796</v>
      </c>
      <c r="AE40" s="2">
        <f t="shared" si="6"/>
        <v>90.264178679324303</v>
      </c>
      <c r="AF40" s="2"/>
      <c r="AG40" s="1">
        <f t="shared" si="7"/>
        <v>2.4560394640742115E-3</v>
      </c>
      <c r="AH40" s="1">
        <f t="shared" si="34"/>
        <v>1.4964949944830538E-2</v>
      </c>
      <c r="AI40">
        <f t="shared" si="35"/>
        <v>0.1626692925251495</v>
      </c>
      <c r="AJ40" s="2">
        <f t="shared" si="56"/>
        <v>9.3249912912506083</v>
      </c>
      <c r="AK40" s="1">
        <f t="shared" si="57"/>
        <v>1.5165152709431366E-2</v>
      </c>
      <c r="AL40" s="1">
        <f t="shared" si="8"/>
        <v>0.54773090987025663</v>
      </c>
      <c r="AM40">
        <f t="shared" si="36"/>
        <v>0.50109943813897107</v>
      </c>
      <c r="AN40" s="17">
        <f t="shared" si="37"/>
        <v>0.99741130202820671</v>
      </c>
      <c r="AP40">
        <v>4</v>
      </c>
      <c r="AQ40">
        <f t="shared" si="38"/>
        <v>8.1334646262574736E-2</v>
      </c>
      <c r="AR40" s="2">
        <f t="shared" si="39"/>
        <v>4.6624956456253033</v>
      </c>
      <c r="AT40" s="1">
        <f>ATAN(A40/$G$8/$G$1)</f>
        <v>0.12427294242333399</v>
      </c>
      <c r="AU40" s="2">
        <f t="shared" si="40"/>
        <v>7.1239266357325208</v>
      </c>
      <c r="AV40" s="1"/>
      <c r="AW40" s="2">
        <f>(AT40+AI40)/(SQRT(AP40)-1)</f>
        <v>0.28694223494848348</v>
      </c>
      <c r="AX40" s="2">
        <f t="shared" si="41"/>
        <v>16.448917926983128</v>
      </c>
      <c r="AY40" s="1"/>
      <c r="AZ40" s="2">
        <f>(A40-$A$32)</f>
        <v>0.99933333333333252</v>
      </c>
      <c r="BA40">
        <f t="shared" si="68"/>
        <v>11.191779299872303</v>
      </c>
      <c r="BB40" s="18">
        <f t="shared" si="69"/>
        <v>-0.24556216167708725</v>
      </c>
      <c r="BC40" s="18">
        <v>11.15</v>
      </c>
      <c r="BD40" s="18">
        <f t="shared" si="70"/>
        <v>-0.24464546961989889</v>
      </c>
      <c r="BE40" s="17">
        <f t="shared" si="61"/>
        <v>3.122916666666665</v>
      </c>
      <c r="BF40" s="2">
        <f>(A40-A39)</f>
        <v>0.12491666666666656</v>
      </c>
      <c r="BG40">
        <f t="shared" si="62"/>
        <v>11.296492660915565</v>
      </c>
      <c r="BH40" s="18">
        <f t="shared" si="63"/>
        <v>3.608094405632311E-2</v>
      </c>
      <c r="BI40" s="18">
        <f>SUM($BH$16:BH40)</f>
        <v>0.45398226148449006</v>
      </c>
      <c r="BJ40">
        <v>0.2</v>
      </c>
      <c r="BK40" s="2">
        <f t="shared" si="42"/>
        <v>1.74601773851551</v>
      </c>
      <c r="BL40" s="1"/>
      <c r="BM40">
        <v>1.7</v>
      </c>
      <c r="BN40" s="18"/>
      <c r="BO40" s="2">
        <f>BM40*SQRT(AP40)+(2-BM40)</f>
        <v>3.7</v>
      </c>
      <c r="BP40" s="1">
        <f>BO40+AN40</f>
        <v>4.6974113020282067</v>
      </c>
      <c r="BQ40" s="2"/>
      <c r="BR40" s="1">
        <f t="shared" si="43"/>
        <v>0.78072916666666625</v>
      </c>
      <c r="BS40" s="1">
        <f t="shared" si="64"/>
        <v>3.1229166666666641E-2</v>
      </c>
      <c r="BT40" s="1">
        <f t="shared" si="9"/>
        <v>18.89572285691014</v>
      </c>
      <c r="BU40" s="2">
        <f t="shared" si="44"/>
        <v>11.093134158938348</v>
      </c>
      <c r="BV40" s="1"/>
      <c r="BW40" s="1">
        <v>4</v>
      </c>
      <c r="BX40" s="1">
        <f t="shared" si="10"/>
        <v>6.2136471211666995E-2</v>
      </c>
      <c r="BY40" s="2">
        <f t="shared" si="11"/>
        <v>3.5619633178662604</v>
      </c>
      <c r="BZ40" s="1"/>
      <c r="CA40" s="1">
        <f t="shared" si="45"/>
        <v>0.12427294242333399</v>
      </c>
      <c r="CB40" s="2">
        <f t="shared" si="12"/>
        <v>7.1239266357325208</v>
      </c>
      <c r="CC40" s="20"/>
      <c r="CD40" s="1">
        <f t="shared" si="46"/>
        <v>6.3910393481152443</v>
      </c>
      <c r="CE40" s="1">
        <f t="shared" si="47"/>
        <v>-3.8229990251446291E-3</v>
      </c>
      <c r="CF40" s="18">
        <f>SUM(CE$15:$CE40)</f>
        <v>-4.8762740522181894E-2</v>
      </c>
      <c r="CG40" s="18">
        <f t="shared" si="48"/>
        <v>1.951237259477818</v>
      </c>
      <c r="CH40" s="18">
        <f t="shared" si="49"/>
        <v>4.8762740522181894E-2</v>
      </c>
      <c r="CJ40" s="1">
        <f t="shared" si="50"/>
        <v>3.9512372594778178</v>
      </c>
      <c r="CK40" s="18">
        <f t="shared" si="51"/>
        <v>2.5443714184161657</v>
      </c>
      <c r="CL40">
        <f t="shared" si="52"/>
        <v>11.664740027122823</v>
      </c>
      <c r="CN40" s="1">
        <v>0.78072916666666625</v>
      </c>
      <c r="CO40">
        <v>4.5</v>
      </c>
      <c r="CP40">
        <f t="shared" si="53"/>
        <v>5.3033008588991057</v>
      </c>
      <c r="CR40" s="18">
        <f t="shared" si="13"/>
        <v>7.8476722773152714</v>
      </c>
      <c r="CS40">
        <f t="shared" si="14"/>
        <v>226.01296158667981</v>
      </c>
    </row>
    <row r="41" spans="1:97" x14ac:dyDescent="0.2">
      <c r="A41" s="17">
        <f t="shared" si="54"/>
        <v>3.2478333333333316</v>
      </c>
      <c r="B41">
        <f t="shared" si="55"/>
        <v>3.2478333333333316</v>
      </c>
      <c r="C41" s="1">
        <f t="shared" si="15"/>
        <v>12.5</v>
      </c>
      <c r="D41" s="1">
        <f t="shared" si="65"/>
        <v>12.915046316645988</v>
      </c>
      <c r="E41">
        <f t="shared" si="16"/>
        <v>0.25420569376397206</v>
      </c>
      <c r="F41" s="1">
        <f t="shared" si="17"/>
        <v>14.572300916406041</v>
      </c>
      <c r="G41" s="1">
        <f t="shared" si="18"/>
        <v>5.995260577646864E-3</v>
      </c>
      <c r="H41">
        <f t="shared" si="19"/>
        <v>0.25147670815142598</v>
      </c>
      <c r="I41">
        <f t="shared" si="20"/>
        <v>0.9678633505083879</v>
      </c>
      <c r="J41" s="18">
        <f t="shared" si="21"/>
        <v>0.21284783470608148</v>
      </c>
      <c r="K41" s="2">
        <f t="shared" si="22"/>
        <v>12.20146823155881</v>
      </c>
      <c r="L41">
        <f t="shared" si="0"/>
        <v>-3.0021666666666684</v>
      </c>
      <c r="M41" s="1">
        <f t="shared" si="23"/>
        <v>12.5</v>
      </c>
      <c r="N41" s="1">
        <f t="shared" si="66"/>
        <v>12.855465946220869</v>
      </c>
      <c r="O41">
        <f t="shared" si="24"/>
        <v>-0.23570886736429872</v>
      </c>
      <c r="P41" s="1">
        <f t="shared" si="1"/>
        <v>-13.51197328839929</v>
      </c>
      <c r="Q41" s="1">
        <f t="shared" si="25"/>
        <v>6.050961023302855E-3</v>
      </c>
      <c r="R41">
        <f t="shared" si="26"/>
        <v>-0.23353231063158914</v>
      </c>
      <c r="S41">
        <f t="shared" si="27"/>
        <v>0.97234904221224538</v>
      </c>
      <c r="T41" s="1">
        <f t="shared" si="28"/>
        <v>0.18289468783992446</v>
      </c>
      <c r="U41" s="2">
        <f t="shared" si="29"/>
        <v>10.484408857065732</v>
      </c>
      <c r="V41">
        <f t="shared" si="2"/>
        <v>9.4978333333333325</v>
      </c>
      <c r="W41" s="1">
        <f t="shared" si="30"/>
        <v>12.5</v>
      </c>
      <c r="X41" s="1">
        <f t="shared" si="67"/>
        <v>15.699007549134365</v>
      </c>
      <c r="Y41">
        <f t="shared" si="31"/>
        <v>0.64976056870226961</v>
      </c>
      <c r="Z41" s="1">
        <f t="shared" si="32"/>
        <v>37.247421135798895</v>
      </c>
      <c r="AA41" s="1">
        <f t="shared" si="3"/>
        <v>4.057472671713613E-3</v>
      </c>
      <c r="AB41">
        <f t="shared" si="4"/>
        <v>0.60499578101400675</v>
      </c>
      <c r="AC41">
        <f t="shared" si="5"/>
        <v>0.79622867629547978</v>
      </c>
      <c r="AD41" s="18">
        <f t="shared" si="33"/>
        <v>1.6124430213660152</v>
      </c>
      <c r="AE41" s="2">
        <f t="shared" si="6"/>
        <v>92.433039441363931</v>
      </c>
      <c r="AF41" s="2"/>
      <c r="AG41" s="1">
        <f t="shared" si="7"/>
        <v>2.5493273332294151E-3</v>
      </c>
      <c r="AH41" s="1">
        <f t="shared" si="34"/>
        <v>1.4916915239827921E-2</v>
      </c>
      <c r="AI41">
        <f t="shared" si="35"/>
        <v>0.16926647475946513</v>
      </c>
      <c r="AJ41" s="2">
        <f t="shared" si="56"/>
        <v>9.7031737123260253</v>
      </c>
      <c r="AK41" s="1">
        <f t="shared" si="57"/>
        <v>1.5133189687708307E-2</v>
      </c>
      <c r="AL41" s="1">
        <f t="shared" si="8"/>
        <v>0.55157692294494709</v>
      </c>
      <c r="AM41">
        <f t="shared" si="36"/>
        <v>0.50405309410222443</v>
      </c>
      <c r="AN41" s="17">
        <f t="shared" si="37"/>
        <v>1.0032903943117524</v>
      </c>
      <c r="AP41">
        <v>4</v>
      </c>
      <c r="AQ41">
        <f t="shared" si="38"/>
        <v>8.4633237379732565E-2</v>
      </c>
      <c r="AR41" s="2">
        <f t="shared" si="39"/>
        <v>4.8515868561630127</v>
      </c>
      <c r="AT41" s="1">
        <f>ATAN(A41/$G$8/$G$1)</f>
        <v>0.1291897767625847</v>
      </c>
      <c r="AU41" s="2">
        <f t="shared" si="40"/>
        <v>7.4057833812946638</v>
      </c>
      <c r="AV41" s="1"/>
      <c r="AW41" s="2">
        <f>(AT41+AI41)/(SQRT(AP41)-1)</f>
        <v>0.2984562515220498</v>
      </c>
      <c r="AX41" s="2">
        <f t="shared" si="41"/>
        <v>17.108957093620688</v>
      </c>
      <c r="AY41" s="1"/>
      <c r="AZ41" s="2"/>
      <c r="BB41" s="18">
        <v>0</v>
      </c>
      <c r="BC41" s="18"/>
      <c r="BD41">
        <v>0</v>
      </c>
      <c r="BE41" s="17">
        <f t="shared" si="61"/>
        <v>3.2478333333333316</v>
      </c>
      <c r="BF41" s="2">
        <f>(A41-A40)</f>
        <v>0.12491666666666656</v>
      </c>
      <c r="BG41">
        <f t="shared" si="62"/>
        <v>11.331083151283131</v>
      </c>
      <c r="BH41" s="18">
        <f t="shared" si="63"/>
        <v>3.7644233953868865E-2</v>
      </c>
      <c r="BI41" s="18">
        <f>SUM($BH$16:BH41)</f>
        <v>0.4916264954383589</v>
      </c>
      <c r="BJ41">
        <v>0.2</v>
      </c>
      <c r="BK41" s="2">
        <f t="shared" si="42"/>
        <v>1.7083735045616411</v>
      </c>
      <c r="BL41" s="1"/>
      <c r="BM41">
        <v>1.7</v>
      </c>
      <c r="BN41" s="18"/>
      <c r="BO41" s="2">
        <f>BM41*SQRT(AP41)+(2-BM41)</f>
        <v>3.7</v>
      </c>
      <c r="BP41" s="1">
        <f>BO41+AN41</f>
        <v>4.7032903943117521</v>
      </c>
      <c r="BQ41" s="2"/>
      <c r="BR41" s="1">
        <f t="shared" si="43"/>
        <v>0.81195833333333289</v>
      </c>
      <c r="BS41" s="1">
        <f t="shared" si="64"/>
        <v>3.1229166666666641E-2</v>
      </c>
      <c r="BT41" s="1">
        <f t="shared" si="9"/>
        <v>18.907564280351526</v>
      </c>
      <c r="BU41" s="2">
        <f t="shared" si="44"/>
        <v>11.11085467466328</v>
      </c>
      <c r="BV41" s="1"/>
      <c r="BW41" s="1">
        <v>4</v>
      </c>
      <c r="BX41" s="1">
        <f t="shared" si="10"/>
        <v>6.4594888381292348E-2</v>
      </c>
      <c r="BY41" s="2">
        <f t="shared" si="11"/>
        <v>3.7028916906473319</v>
      </c>
      <c r="BZ41" s="1"/>
      <c r="CA41" s="1">
        <f t="shared" si="45"/>
        <v>0.1291897767625847</v>
      </c>
      <c r="CB41" s="2">
        <f t="shared" si="12"/>
        <v>7.4057833812946638</v>
      </c>
      <c r="CC41" s="20"/>
      <c r="CD41" s="1">
        <f t="shared" si="46"/>
        <v>6.4028333619740412</v>
      </c>
      <c r="CE41" s="1">
        <f t="shared" si="47"/>
        <v>-3.9790398317376165E-3</v>
      </c>
      <c r="CF41" s="18">
        <f>SUM(CE$15:$CE41)</f>
        <v>-5.2741780353919507E-2</v>
      </c>
      <c r="CG41" s="18">
        <f t="shared" si="48"/>
        <v>1.9472582196460806</v>
      </c>
      <c r="CH41" s="18">
        <f t="shared" si="49"/>
        <v>5.2741780353919507E-2</v>
      </c>
      <c r="CJ41" s="1">
        <f t="shared" si="50"/>
        <v>3.9472582196460806</v>
      </c>
      <c r="CK41" s="18">
        <f t="shared" si="51"/>
        <v>2.5581128943093603</v>
      </c>
      <c r="CL41">
        <f t="shared" si="52"/>
        <v>11.72773819740681</v>
      </c>
      <c r="CN41" s="1">
        <v>0.81195833333333289</v>
      </c>
      <c r="CO41">
        <v>4.5</v>
      </c>
      <c r="CP41">
        <f t="shared" si="53"/>
        <v>5.3033008588991057</v>
      </c>
      <c r="CR41" s="18">
        <f t="shared" si="13"/>
        <v>7.861413753208466</v>
      </c>
      <c r="CS41">
        <f t="shared" si="14"/>
        <v>226.40871609240381</v>
      </c>
    </row>
    <row r="42" spans="1:97" x14ac:dyDescent="0.2">
      <c r="A42" s="17">
        <f t="shared" si="54"/>
        <v>3.3727499999999981</v>
      </c>
      <c r="B42">
        <f t="shared" si="55"/>
        <v>3.3727499999999981</v>
      </c>
      <c r="C42" s="1">
        <f t="shared" si="15"/>
        <v>12.5</v>
      </c>
      <c r="D42" s="1">
        <f t="shared" si="65"/>
        <v>12.947024467517624</v>
      </c>
      <c r="E42">
        <f t="shared" si="16"/>
        <v>0.26354405726748292</v>
      </c>
      <c r="F42" s="1">
        <f t="shared" si="17"/>
        <v>15.107621117244243</v>
      </c>
      <c r="G42" s="1">
        <f t="shared" si="18"/>
        <v>5.9656814903092338E-3</v>
      </c>
      <c r="H42">
        <f t="shared" si="19"/>
        <v>0.26050387163952482</v>
      </c>
      <c r="I42">
        <f t="shared" si="20"/>
        <v>0.9654728027556333</v>
      </c>
      <c r="J42" s="18">
        <f t="shared" si="21"/>
        <v>0.22892437539778573</v>
      </c>
      <c r="K42" s="2">
        <f t="shared" si="22"/>
        <v>13.123053366752048</v>
      </c>
      <c r="L42">
        <f t="shared" si="0"/>
        <v>-2.8772500000000019</v>
      </c>
      <c r="M42" s="1">
        <f t="shared" si="23"/>
        <v>12.5</v>
      </c>
      <c r="N42" s="1">
        <f t="shared" si="66"/>
        <v>12.826868969569308</v>
      </c>
      <c r="O42">
        <f t="shared" si="24"/>
        <v>-0.22623933767659818</v>
      </c>
      <c r="P42" s="1">
        <f t="shared" si="1"/>
        <v>-12.969134006938749</v>
      </c>
      <c r="Q42" s="1">
        <f t="shared" si="25"/>
        <v>6.0779718368369484E-3</v>
      </c>
      <c r="R42">
        <f t="shared" si="26"/>
        <v>-0.22431428954533184</v>
      </c>
      <c r="S42">
        <f t="shared" si="27"/>
        <v>0.97451685439800018</v>
      </c>
      <c r="T42" s="1">
        <f t="shared" si="28"/>
        <v>0.16851798229981982</v>
      </c>
      <c r="U42" s="2">
        <f t="shared" si="29"/>
        <v>9.6602665012635551</v>
      </c>
      <c r="V42">
        <f t="shared" si="2"/>
        <v>9.6227499999999981</v>
      </c>
      <c r="W42" s="1">
        <f t="shared" si="30"/>
        <v>12.5</v>
      </c>
      <c r="X42" s="1">
        <f t="shared" si="67"/>
        <v>15.77489516803519</v>
      </c>
      <c r="Y42">
        <f t="shared" si="31"/>
        <v>0.65606570671473163</v>
      </c>
      <c r="Z42" s="1">
        <f t="shared" si="32"/>
        <v>37.60886216836041</v>
      </c>
      <c r="AA42" s="1">
        <f t="shared" si="3"/>
        <v>4.0185283482062932E-3</v>
      </c>
      <c r="AB42">
        <f t="shared" si="4"/>
        <v>0.61000405375109312</v>
      </c>
      <c r="AC42">
        <f t="shared" si="5"/>
        <v>0.79239829278414864</v>
      </c>
      <c r="AD42" s="18">
        <f t="shared" si="33"/>
        <v>1.6505943953511135</v>
      </c>
      <c r="AE42" s="2">
        <f t="shared" si="6"/>
        <v>94.620060880000125</v>
      </c>
      <c r="AF42" s="2"/>
      <c r="AG42" s="1">
        <f t="shared" si="7"/>
        <v>2.6420257732567131E-3</v>
      </c>
      <c r="AH42" s="1">
        <f t="shared" si="34"/>
        <v>1.4867064226973609E-2</v>
      </c>
      <c r="AI42">
        <f t="shared" si="35"/>
        <v>0.17587390966614319</v>
      </c>
      <c r="AJ42" s="2">
        <f t="shared" si="56"/>
        <v>10.081943866212029</v>
      </c>
      <c r="AK42" s="1">
        <f t="shared" si="57"/>
        <v>1.5099996652831123E-2</v>
      </c>
      <c r="AL42" s="1">
        <f t="shared" si="8"/>
        <v>0.55558001728997886</v>
      </c>
      <c r="AM42">
        <f t="shared" si="36"/>
        <v>0.50711719665565791</v>
      </c>
      <c r="AN42" s="17">
        <f t="shared" si="37"/>
        <v>1.0093893245534593</v>
      </c>
      <c r="AP42">
        <v>4</v>
      </c>
      <c r="AQ42">
        <f t="shared" si="38"/>
        <v>8.7936954833071596E-2</v>
      </c>
      <c r="AR42" s="2">
        <f t="shared" si="39"/>
        <v>5.0409719331060145</v>
      </c>
      <c r="AT42" s="1">
        <f>ATAN(A42/$G$8/$G$1)</f>
        <v>0.13410033778943478</v>
      </c>
      <c r="AU42" s="2">
        <f t="shared" si="40"/>
        <v>7.6872805102223758</v>
      </c>
      <c r="AV42" s="1"/>
      <c r="AW42" s="2">
        <f>(AT42+AI42)/(SQRT(AP42)-1)</f>
        <v>0.309974247455578</v>
      </c>
      <c r="AX42" s="2">
        <f t="shared" si="41"/>
        <v>17.769224376434405</v>
      </c>
      <c r="AY42" s="1"/>
      <c r="AZ42" s="2">
        <f>(A42-$A$41)</f>
        <v>0.12491666666666656</v>
      </c>
      <c r="BA42">
        <f>AZ42/(SIN(AW42)-SIN($AW$41))</f>
        <v>11.367370654755725</v>
      </c>
      <c r="BB42" s="18">
        <f>BA42*(COS(AW42)-COS($AW$41))</f>
        <v>-3.9218950262240232E-2</v>
      </c>
      <c r="BC42" s="18">
        <v>11.42</v>
      </c>
      <c r="BD42" s="18">
        <f>BC42*(COS(AW42)-COS($AW$41))</f>
        <v>-3.9400528547681814E-2</v>
      </c>
      <c r="BE42" s="17">
        <f t="shared" si="61"/>
        <v>3.3727499999999981</v>
      </c>
      <c r="BF42" s="2">
        <f>(A42-A41)</f>
        <v>0.12491666666666656</v>
      </c>
      <c r="BG42">
        <f t="shared" si="62"/>
        <v>11.367370654755725</v>
      </c>
      <c r="BH42" s="18">
        <f t="shared" si="63"/>
        <v>3.9218950262240232E-2</v>
      </c>
      <c r="BI42" s="18">
        <f>SUM($BH$16:BH42)</f>
        <v>0.53084544570059911</v>
      </c>
      <c r="BJ42">
        <v>0.2</v>
      </c>
      <c r="BK42" s="2">
        <f t="shared" si="42"/>
        <v>1.6691545542994008</v>
      </c>
      <c r="BL42" s="1"/>
      <c r="BM42">
        <v>1.7</v>
      </c>
      <c r="BN42" s="18"/>
      <c r="BO42" s="2">
        <f>BM42*SQRT(AP42)+(2-BM42)</f>
        <v>3.7</v>
      </c>
      <c r="BP42" s="1">
        <f>BO42+AN42</f>
        <v>4.7093893245534595</v>
      </c>
      <c r="BQ42" s="2"/>
      <c r="BR42" s="1">
        <f t="shared" si="43"/>
        <v>0.84318749999999953</v>
      </c>
      <c r="BS42" s="1">
        <f t="shared" si="64"/>
        <v>3.1229166666666641E-2</v>
      </c>
      <c r="BT42" s="1">
        <f t="shared" si="9"/>
        <v>18.919862220465724</v>
      </c>
      <c r="BU42" s="2">
        <f t="shared" si="44"/>
        <v>11.129251545019184</v>
      </c>
      <c r="BV42" s="1"/>
      <c r="BW42" s="1">
        <v>4</v>
      </c>
      <c r="BX42" s="1">
        <f t="shared" si="10"/>
        <v>6.7050168894717391E-2</v>
      </c>
      <c r="BY42" s="2">
        <f t="shared" si="11"/>
        <v>3.8436402551111879</v>
      </c>
      <c r="BZ42" s="1"/>
      <c r="CA42" s="1">
        <f t="shared" si="45"/>
        <v>0.13410033778943478</v>
      </c>
      <c r="CB42" s="2">
        <f t="shared" si="12"/>
        <v>7.6872805102223758</v>
      </c>
      <c r="CC42" s="20"/>
      <c r="CD42" s="1">
        <f t="shared" si="46"/>
        <v>6.4151068231619961</v>
      </c>
      <c r="CE42" s="1">
        <f t="shared" si="47"/>
        <v>-4.135080641857759E-3</v>
      </c>
      <c r="CF42" s="18">
        <f>SUM(CE$15:$CE42)</f>
        <v>-5.6876860995777268E-2</v>
      </c>
      <c r="CG42" s="18">
        <f t="shared" si="48"/>
        <v>1.9431231390042227</v>
      </c>
      <c r="CH42" s="18">
        <f t="shared" si="49"/>
        <v>5.6876860995777268E-2</v>
      </c>
      <c r="CJ42" s="1">
        <f t="shared" si="50"/>
        <v>3.9431231390042227</v>
      </c>
      <c r="CK42" s="18">
        <f t="shared" si="51"/>
        <v>2.5723746840234067</v>
      </c>
      <c r="CL42">
        <f t="shared" si="52"/>
        <v>11.793121760565763</v>
      </c>
      <c r="CN42" s="1">
        <v>0.84318749999999953</v>
      </c>
      <c r="CO42">
        <v>4.5</v>
      </c>
      <c r="CP42">
        <f t="shared" si="53"/>
        <v>5.3033008588991057</v>
      </c>
      <c r="CR42" s="18">
        <f t="shared" si="13"/>
        <v>7.8756755429225125</v>
      </c>
      <c r="CS42">
        <f t="shared" si="14"/>
        <v>226.81945563616836</v>
      </c>
    </row>
    <row r="43" spans="1:97" x14ac:dyDescent="0.2">
      <c r="A43" s="17">
        <f t="shared" si="54"/>
        <v>3.4976666666666647</v>
      </c>
      <c r="B43">
        <f t="shared" si="55"/>
        <v>3.4976666666666647</v>
      </c>
      <c r="C43" s="1">
        <f t="shared" si="15"/>
        <v>12.5</v>
      </c>
      <c r="D43" s="1">
        <f t="shared" si="65"/>
        <v>12.980126043729742</v>
      </c>
      <c r="E43">
        <f t="shared" si="16"/>
        <v>0.27283559875400587</v>
      </c>
      <c r="F43" s="1">
        <f t="shared" si="17"/>
        <v>15.640257253414347</v>
      </c>
      <c r="G43" s="1">
        <f t="shared" si="18"/>
        <v>5.9352932392197797E-3</v>
      </c>
      <c r="H43">
        <f t="shared" si="19"/>
        <v>0.26946322823700691</v>
      </c>
      <c r="I43">
        <f t="shared" si="20"/>
        <v>0.96301067939462159</v>
      </c>
      <c r="J43" s="18">
        <f t="shared" si="21"/>
        <v>0.24556570150415818</v>
      </c>
      <c r="K43" s="2">
        <f t="shared" ref="K43:K74" si="71">IF(180/$D$6*J43 &gt;180,180/$D$6*J43-360,180/$D$6*J43)</f>
        <v>14.077014735907156</v>
      </c>
      <c r="L43">
        <f t="shared" si="0"/>
        <v>-2.7523333333333353</v>
      </c>
      <c r="M43" s="1">
        <f t="shared" si="23"/>
        <v>12.5</v>
      </c>
      <c r="N43" s="1">
        <f t="shared" si="66"/>
        <v>12.799427283194268</v>
      </c>
      <c r="O43">
        <f t="shared" si="24"/>
        <v>-0.21672834709083391</v>
      </c>
      <c r="P43" s="1">
        <f t="shared" si="1"/>
        <v>-12.423917986098758</v>
      </c>
      <c r="Q43" s="1">
        <f t="shared" si="25"/>
        <v>6.104061846967752E-3</v>
      </c>
      <c r="R43">
        <f t="shared" si="26"/>
        <v>-0.21503566311495573</v>
      </c>
      <c r="S43">
        <f t="shared" si="27"/>
        <v>0.97660619677980298</v>
      </c>
      <c r="T43" s="1">
        <f t="shared" si="28"/>
        <v>0.15472208179799854</v>
      </c>
      <c r="U43" s="2">
        <f t="shared" si="29"/>
        <v>8.8694187017960946</v>
      </c>
      <c r="V43">
        <f t="shared" si="2"/>
        <v>9.7476666666666638</v>
      </c>
      <c r="W43" s="1">
        <f t="shared" si="30"/>
        <v>12.5</v>
      </c>
      <c r="X43" s="1">
        <f t="shared" si="67"/>
        <v>15.851403895063818</v>
      </c>
      <c r="Y43">
        <f t="shared" si="31"/>
        <v>0.66231022596115985</v>
      </c>
      <c r="Z43" s="1">
        <f t="shared" si="32"/>
        <v>37.966828239811711</v>
      </c>
      <c r="AA43" s="1">
        <f t="shared" si="3"/>
        <v>3.9798301342079791E-3</v>
      </c>
      <c r="AB43">
        <f t="shared" si="4"/>
        <v>0.61494027476658519</v>
      </c>
      <c r="AC43">
        <f t="shared" si="5"/>
        <v>0.78857368613845891</v>
      </c>
      <c r="AD43" s="18">
        <f t="shared" si="33"/>
        <v>1.6890580222282141</v>
      </c>
      <c r="AE43" s="2">
        <f t="shared" si="6"/>
        <v>96.824982165948569</v>
      </c>
      <c r="AF43" s="2"/>
      <c r="AG43" s="1">
        <f t="shared" si="7"/>
        <v>2.7341101260702216E-3</v>
      </c>
      <c r="AH43" s="1">
        <f t="shared" si="34"/>
        <v>1.4815404719120524E-2</v>
      </c>
      <c r="AI43">
        <f t="shared" si="35"/>
        <v>0.18249186988905672</v>
      </c>
      <c r="AJ43" s="2">
        <f t="shared" si="56"/>
        <v>10.461317382175226</v>
      </c>
      <c r="AK43" s="1">
        <f t="shared" si="57"/>
        <v>1.5065575832765851E-2</v>
      </c>
      <c r="AL43" s="1">
        <f t="shared" si="8"/>
        <v>0.55974074658458239</v>
      </c>
      <c r="AM43">
        <f t="shared" si="36"/>
        <v>0.51029093909973433</v>
      </c>
      <c r="AN43" s="17">
        <f t="shared" si="37"/>
        <v>1.0157064870615731</v>
      </c>
      <c r="AP43">
        <v>4</v>
      </c>
      <c r="AQ43">
        <f t="shared" si="38"/>
        <v>9.1245934944528359E-2</v>
      </c>
      <c r="AR43" s="2">
        <f t="shared" si="39"/>
        <v>5.2306586910876129</v>
      </c>
      <c r="AT43" s="1">
        <f>ATAN(A43/$G$8/$G$1)</f>
        <v>0.13900440114350737</v>
      </c>
      <c r="AU43" s="2">
        <f t="shared" si="40"/>
        <v>7.9684051610927789</v>
      </c>
      <c r="AV43" s="1"/>
      <c r="AW43" s="2">
        <f>(AT43+AI43)/(SQRT(AP43)-1)</f>
        <v>0.32149627103256406</v>
      </c>
      <c r="AX43" s="2">
        <f t="shared" si="41"/>
        <v>18.429722543268003</v>
      </c>
      <c r="AY43" s="1"/>
      <c r="AZ43" s="2">
        <f>(A43-$A$41)</f>
        <v>0.24983333333333313</v>
      </c>
      <c r="BA43">
        <f t="shared" ref="BA43:BA49" si="72">AZ43/(SIN(AW43)-SIN($AW$41))</f>
        <v>11.38635578862654</v>
      </c>
      <c r="BB43" s="18">
        <f t="shared" ref="BB43:BB49" si="73">BA43*(COS(AW43)-COS($AW$41))</f>
        <v>-8.0021949127577541E-2</v>
      </c>
      <c r="BC43" s="18">
        <v>11.42</v>
      </c>
      <c r="BD43" s="18">
        <f t="shared" ref="BD43:BD49" si="74">BC43*(COS(AW43)-COS($AW$41))</f>
        <v>-8.0258396628511391E-2</v>
      </c>
      <c r="BE43" s="17">
        <f t="shared" si="61"/>
        <v>3.4976666666666647</v>
      </c>
      <c r="BF43" s="2">
        <f>(A43-A42)</f>
        <v>0.12491666666666656</v>
      </c>
      <c r="BG43">
        <f t="shared" si="62"/>
        <v>11.405404444362635</v>
      </c>
      <c r="BH43" s="18">
        <f t="shared" si="63"/>
        <v>4.0805648878833263E-2</v>
      </c>
      <c r="BI43" s="18">
        <f>SUM($BH$16:BH43)</f>
        <v>0.57165109457943242</v>
      </c>
      <c r="BJ43">
        <v>0.2</v>
      </c>
      <c r="BK43" s="2">
        <f t="shared" si="42"/>
        <v>1.6283489054205675</v>
      </c>
      <c r="BL43" s="1"/>
      <c r="BM43">
        <v>1.7</v>
      </c>
      <c r="BN43" s="18"/>
      <c r="BO43" s="2">
        <f>BM43*SQRT(AP43)+(2-BM43)</f>
        <v>3.7</v>
      </c>
      <c r="BP43" s="1">
        <f>BO43+AN43</f>
        <v>4.7157064870615732</v>
      </c>
      <c r="BQ43" s="2"/>
      <c r="BR43" s="1">
        <f t="shared" si="43"/>
        <v>0.87441666666666618</v>
      </c>
      <c r="BS43" s="1">
        <f t="shared" si="64"/>
        <v>3.1229166666666641E-2</v>
      </c>
      <c r="BT43" s="1">
        <f t="shared" si="9"/>
        <v>18.932615787642764</v>
      </c>
      <c r="BU43" s="2">
        <f t="shared" si="44"/>
        <v>11.148322274704338</v>
      </c>
      <c r="BV43" s="1"/>
      <c r="BW43" s="1">
        <v>4</v>
      </c>
      <c r="BX43" s="1">
        <f t="shared" si="10"/>
        <v>6.9502200571753686E-2</v>
      </c>
      <c r="BY43" s="2">
        <f t="shared" si="11"/>
        <v>3.9842025805463894</v>
      </c>
      <c r="BZ43" s="1"/>
      <c r="CA43" s="1">
        <f t="shared" si="45"/>
        <v>0.13900440114350737</v>
      </c>
      <c r="CB43" s="2">
        <f t="shared" si="12"/>
        <v>7.9684051610927789</v>
      </c>
      <c r="CC43" s="20"/>
      <c r="CD43" s="1">
        <f t="shared" si="46"/>
        <v>6.4278606307113852</v>
      </c>
      <c r="CE43" s="1">
        <f t="shared" si="47"/>
        <v>-4.2911214556251151E-3</v>
      </c>
      <c r="CF43" s="18">
        <f>SUM(CE$15:$CE43)</f>
        <v>-6.1167982451402383E-2</v>
      </c>
      <c r="CG43" s="18">
        <f t="shared" si="48"/>
        <v>1.9388320175485976</v>
      </c>
      <c r="CH43" s="18">
        <f t="shared" si="49"/>
        <v>6.1167982451402383E-2</v>
      </c>
      <c r="CJ43" s="1">
        <f t="shared" si="50"/>
        <v>3.9388320175485974</v>
      </c>
      <c r="CK43" s="18">
        <f t="shared" si="51"/>
        <v>2.5871542922529347</v>
      </c>
      <c r="CL43">
        <f t="shared" si="52"/>
        <v>11.860879276804285</v>
      </c>
      <c r="CN43" s="1">
        <v>0.87441666666666618</v>
      </c>
      <c r="CO43">
        <v>4.5</v>
      </c>
      <c r="CP43">
        <f t="shared" si="53"/>
        <v>5.3033008588991057</v>
      </c>
      <c r="CR43" s="18">
        <f t="shared" si="13"/>
        <v>7.8904551511520404</v>
      </c>
      <c r="CS43">
        <f t="shared" si="14"/>
        <v>227.24510835317875</v>
      </c>
    </row>
    <row r="44" spans="1:97" x14ac:dyDescent="0.2">
      <c r="A44" s="17">
        <f t="shared" si="54"/>
        <v>3.6225833333333313</v>
      </c>
      <c r="B44">
        <f t="shared" si="55"/>
        <v>3.6225833333333313</v>
      </c>
      <c r="C44" s="1">
        <f t="shared" si="15"/>
        <v>12.5</v>
      </c>
      <c r="D44" s="1">
        <f t="shared" si="65"/>
        <v>13.014342473092693</v>
      </c>
      <c r="E44">
        <f t="shared" si="16"/>
        <v>0.28207907742797356</v>
      </c>
      <c r="F44" s="1">
        <f t="shared" si="17"/>
        <v>16.170138196508038</v>
      </c>
      <c r="G44" s="1">
        <f t="shared" si="18"/>
        <v>5.9041249225393524E-3</v>
      </c>
      <c r="H44">
        <f t="shared" si="19"/>
        <v>0.27835315851131665</v>
      </c>
      <c r="I44">
        <f t="shared" si="20"/>
        <v>0.96047879682311255</v>
      </c>
      <c r="J44" s="18">
        <f t="shared" si="21"/>
        <v>0.2627675034840915</v>
      </c>
      <c r="K44" s="2">
        <f t="shared" si="71"/>
        <v>15.063105295266391</v>
      </c>
      <c r="L44">
        <f t="shared" si="0"/>
        <v>-2.6274166666666687</v>
      </c>
      <c r="M44" s="1">
        <f t="shared" si="23"/>
        <v>12.5</v>
      </c>
      <c r="N44" s="1">
        <f t="shared" si="66"/>
        <v>12.773148333135328</v>
      </c>
      <c r="O44">
        <f t="shared" si="24"/>
        <v>-0.20717735446655799</v>
      </c>
      <c r="P44" s="1">
        <f t="shared" si="1"/>
        <v>-11.87640885477084</v>
      </c>
      <c r="Q44" s="1">
        <f t="shared" si="25"/>
        <v>6.1292041753902163E-3</v>
      </c>
      <c r="R44">
        <f t="shared" si="26"/>
        <v>-0.20569843848527022</v>
      </c>
      <c r="S44">
        <f t="shared" si="27"/>
        <v>0.97861542620414554</v>
      </c>
      <c r="T44" s="1">
        <f t="shared" si="28"/>
        <v>0.14151072972033552</v>
      </c>
      <c r="U44" s="2">
        <f t="shared" si="29"/>
        <v>8.1120800476625448</v>
      </c>
      <c r="V44">
        <f t="shared" si="2"/>
        <v>9.8725833333333313</v>
      </c>
      <c r="W44" s="1">
        <f t="shared" si="30"/>
        <v>12.5</v>
      </c>
      <c r="X44" s="1">
        <f t="shared" si="67"/>
        <v>15.928524780205198</v>
      </c>
      <c r="Y44">
        <f t="shared" si="31"/>
        <v>0.66849451644358349</v>
      </c>
      <c r="Z44" s="1">
        <f t="shared" si="32"/>
        <v>38.321341706957014</v>
      </c>
      <c r="AA44" s="1">
        <f t="shared" si="3"/>
        <v>3.941385268456242E-3</v>
      </c>
      <c r="AB44">
        <f t="shared" si="4"/>
        <v>0.61980525312690937</v>
      </c>
      <c r="AC44">
        <f t="shared" si="5"/>
        <v>0.78475566146176212</v>
      </c>
      <c r="AD44" s="18">
        <f t="shared" si="33"/>
        <v>1.727829402510098</v>
      </c>
      <c r="AE44" s="2">
        <f t="shared" si="6"/>
        <v>99.047545366820898</v>
      </c>
      <c r="AF44" s="2"/>
      <c r="AG44" s="1">
        <f t="shared" si="7"/>
        <v>2.8255553863852385E-3</v>
      </c>
      <c r="AH44" s="1">
        <f t="shared" si="34"/>
        <v>1.4761944961708698E-2</v>
      </c>
      <c r="AI44">
        <f t="shared" si="35"/>
        <v>0.18912060406919198</v>
      </c>
      <c r="AJ44" s="2">
        <f t="shared" si="56"/>
        <v>10.841308513520559</v>
      </c>
      <c r="AK44" s="1">
        <f t="shared" si="57"/>
        <v>1.5029929550535073E-2</v>
      </c>
      <c r="AL44" s="1">
        <f t="shared" si="8"/>
        <v>0.56405966538736563</v>
      </c>
      <c r="AM44">
        <f t="shared" si="36"/>
        <v>0.51357346101021351</v>
      </c>
      <c r="AN44" s="17">
        <f t="shared" si="37"/>
        <v>1.0222401692082275</v>
      </c>
      <c r="AP44">
        <v>4</v>
      </c>
      <c r="AQ44">
        <f t="shared" si="38"/>
        <v>9.4560302034595992E-2</v>
      </c>
      <c r="AR44" s="2">
        <f t="shared" si="39"/>
        <v>5.4206542567602796</v>
      </c>
      <c r="AT44" s="1">
        <f>ATAN(A44/$G$8/$G$1)</f>
        <v>0.14390174430781028</v>
      </c>
      <c r="AU44" s="2">
        <f t="shared" si="40"/>
        <v>8.2491445781547288</v>
      </c>
      <c r="AV44" s="1"/>
      <c r="AW44" s="2">
        <f>(AT44+AI44)/(SQRT(AP44)-1)</f>
        <v>0.33302234837700229</v>
      </c>
      <c r="AX44" s="2">
        <f t="shared" si="41"/>
        <v>19.09045309167529</v>
      </c>
      <c r="AY44" s="1"/>
      <c r="AZ44" s="2">
        <f>(A44-$A$41)</f>
        <v>0.37474999999999969</v>
      </c>
      <c r="BA44">
        <f t="shared" si="72"/>
        <v>11.405915612917969</v>
      </c>
      <c r="BB44" s="18">
        <f t="shared" si="73"/>
        <v>-0.12241862247718682</v>
      </c>
      <c r="BC44" s="18">
        <v>11.42</v>
      </c>
      <c r="BD44" s="18">
        <f t="shared" si="74"/>
        <v>-0.12256978888271984</v>
      </c>
      <c r="BE44" s="17">
        <f t="shared" si="61"/>
        <v>3.6225833333333313</v>
      </c>
      <c r="BF44" s="2">
        <f>(A44-A43)</f>
        <v>0.12491666666666656</v>
      </c>
      <c r="BG44">
        <f t="shared" si="62"/>
        <v>11.445237559252412</v>
      </c>
      <c r="BH44" s="18">
        <f t="shared" si="63"/>
        <v>4.240489805710404E-2</v>
      </c>
      <c r="BI44" s="18">
        <f>SUM($BH$16:BH44)</f>
        <v>0.61405599263653643</v>
      </c>
      <c r="BJ44">
        <v>0.2</v>
      </c>
      <c r="BK44" s="2">
        <f t="shared" si="42"/>
        <v>1.5859440073634634</v>
      </c>
      <c r="BL44" s="1"/>
      <c r="BM44">
        <v>1.7</v>
      </c>
      <c r="BN44" s="18"/>
      <c r="BO44" s="2">
        <f>BM44*SQRT(AP44)+(2-BM44)</f>
        <v>3.7</v>
      </c>
      <c r="BP44" s="1">
        <f>BO44+AN44</f>
        <v>4.7222401692082272</v>
      </c>
      <c r="BQ44" s="2"/>
      <c r="BR44" s="1">
        <f t="shared" si="43"/>
        <v>0.90564583333333282</v>
      </c>
      <c r="BS44" s="1">
        <f t="shared" si="64"/>
        <v>3.1229166666666641E-2</v>
      </c>
      <c r="BT44" s="1">
        <f t="shared" si="9"/>
        <v>18.945824061753193</v>
      </c>
      <c r="BU44" s="2">
        <f t="shared" si="44"/>
        <v>11.16806423096142</v>
      </c>
      <c r="BV44" s="1"/>
      <c r="BW44" s="1">
        <v>4</v>
      </c>
      <c r="BX44" s="1">
        <f t="shared" si="10"/>
        <v>7.1950872153905138E-2</v>
      </c>
      <c r="BY44" s="2">
        <f t="shared" si="11"/>
        <v>4.1245722890773644</v>
      </c>
      <c r="BZ44" s="1"/>
      <c r="CA44" s="1">
        <f t="shared" si="45"/>
        <v>0.14390174430781028</v>
      </c>
      <c r="CB44" s="2">
        <f t="shared" si="12"/>
        <v>8.2491445781547288</v>
      </c>
      <c r="CC44" s="20"/>
      <c r="CD44" s="1">
        <f t="shared" si="46"/>
        <v>6.441095717226502</v>
      </c>
      <c r="CE44" s="1">
        <f t="shared" si="47"/>
        <v>-4.4471622731619333E-3</v>
      </c>
      <c r="CF44" s="18">
        <f>SUM(CE$15:$CE44)</f>
        <v>-6.5615144724564312E-2</v>
      </c>
      <c r="CG44" s="18">
        <f t="shared" si="48"/>
        <v>1.9343848552754357</v>
      </c>
      <c r="CH44" s="18">
        <f t="shared" si="49"/>
        <v>6.5615144724564312E-2</v>
      </c>
      <c r="CJ44" s="1">
        <f t="shared" si="50"/>
        <v>3.9343848552754359</v>
      </c>
      <c r="CK44" s="18">
        <f t="shared" si="51"/>
        <v>2.6024490862368559</v>
      </c>
      <c r="CL44">
        <f t="shared" si="52"/>
        <v>11.930998676157504</v>
      </c>
      <c r="CN44" s="1">
        <v>0.90564583333333282</v>
      </c>
      <c r="CO44">
        <v>4.5</v>
      </c>
      <c r="CP44">
        <f t="shared" si="53"/>
        <v>5.3033008588991057</v>
      </c>
      <c r="CR44" s="18">
        <f t="shared" si="13"/>
        <v>7.9057499451359616</v>
      </c>
      <c r="CS44">
        <f t="shared" si="14"/>
        <v>227.68559841991569</v>
      </c>
    </row>
    <row r="45" spans="1:97" x14ac:dyDescent="0.2">
      <c r="A45" s="17">
        <f t="shared" si="54"/>
        <v>3.7474999999999978</v>
      </c>
      <c r="B45">
        <f t="shared" si="55"/>
        <v>3.7474999999999978</v>
      </c>
      <c r="C45" s="1">
        <f t="shared" si="15"/>
        <v>12.5</v>
      </c>
      <c r="D45" s="1">
        <f t="shared" si="65"/>
        <v>13.049664986121289</v>
      </c>
      <c r="E45">
        <f t="shared" si="16"/>
        <v>0.29127329814067843</v>
      </c>
      <c r="F45" s="1">
        <f t="shared" si="17"/>
        <v>16.69719543481596</v>
      </c>
      <c r="G45" s="1">
        <f t="shared" si="18"/>
        <v>5.8722058989170971E-3</v>
      </c>
      <c r="H45">
        <f t="shared" si="19"/>
        <v>0.28717212311469886</v>
      </c>
      <c r="I45">
        <f t="shared" si="20"/>
        <v>0.95787899637991658</v>
      </c>
      <c r="J45" s="18">
        <f t="shared" si="21"/>
        <v>0.28052537260907495</v>
      </c>
      <c r="K45" s="2">
        <f t="shared" si="71"/>
        <v>16.081072315169902</v>
      </c>
      <c r="L45">
        <f t="shared" si="0"/>
        <v>-2.5025000000000022</v>
      </c>
      <c r="M45" s="1">
        <f t="shared" si="23"/>
        <v>12.5</v>
      </c>
      <c r="N45" s="1">
        <f t="shared" si="66"/>
        <v>12.748039310027249</v>
      </c>
      <c r="O45">
        <f t="shared" si="24"/>
        <v>-0.19758786014365301</v>
      </c>
      <c r="P45" s="1">
        <f t="shared" si="1"/>
        <v>-11.326692619699854</v>
      </c>
      <c r="Q45" s="1">
        <f t="shared" si="25"/>
        <v>6.1533725808256062E-3</v>
      </c>
      <c r="R45">
        <f t="shared" si="26"/>
        <v>-0.19630469746289583</v>
      </c>
      <c r="S45">
        <f t="shared" si="27"/>
        <v>0.98054294437010814</v>
      </c>
      <c r="T45" s="1">
        <f t="shared" si="28"/>
        <v>0.12888754105172398</v>
      </c>
      <c r="U45" s="2">
        <f t="shared" si="29"/>
        <v>7.3884577672962788</v>
      </c>
      <c r="V45">
        <f t="shared" si="2"/>
        <v>9.9974999999999987</v>
      </c>
      <c r="W45" s="1">
        <f t="shared" si="30"/>
        <v>12.5</v>
      </c>
      <c r="X45" s="1">
        <f t="shared" si="67"/>
        <v>16.006248975009729</v>
      </c>
      <c r="Y45">
        <f t="shared" si="31"/>
        <v>0.67461897910580426</v>
      </c>
      <c r="Z45" s="1">
        <f t="shared" si="32"/>
        <v>38.672425553835907</v>
      </c>
      <c r="AA45" s="1">
        <f t="shared" si="3"/>
        <v>3.9032005292935078E-3</v>
      </c>
      <c r="AB45">
        <f t="shared" si="4"/>
        <v>0.62459980571393814</v>
      </c>
      <c r="AC45">
        <f t="shared" si="5"/>
        <v>0.78094499339077061</v>
      </c>
      <c r="AD45" s="18">
        <f t="shared" si="33"/>
        <v>1.7669040877700677</v>
      </c>
      <c r="AE45" s="2">
        <f t="shared" si="6"/>
        <v>101.28749547726503</v>
      </c>
      <c r="AF45" s="2"/>
      <c r="AG45" s="1">
        <f t="shared" si="7"/>
        <v>2.9163361847624981E-3</v>
      </c>
      <c r="AH45" s="1">
        <f t="shared" si="34"/>
        <v>1.4706693672751937E-2</v>
      </c>
      <c r="AI45">
        <f t="shared" si="35"/>
        <v>0.19576033477309623</v>
      </c>
      <c r="AJ45" s="2">
        <f t="shared" si="56"/>
        <v>11.221930018839911</v>
      </c>
      <c r="AK45" s="1">
        <f t="shared" si="57"/>
        <v>1.4993060245550837E-2</v>
      </c>
      <c r="AL45" s="1">
        <f t="shared" si="8"/>
        <v>0.56853733032621534</v>
      </c>
      <c r="AM45">
        <f t="shared" si="36"/>
        <v>0.51696384880223678</v>
      </c>
      <c r="AN45" s="17">
        <f t="shared" si="37"/>
        <v>1.0289885525522229</v>
      </c>
      <c r="AP45">
        <v>4</v>
      </c>
      <c r="AQ45">
        <f t="shared" si="38"/>
        <v>9.7880167386548103E-2</v>
      </c>
      <c r="AR45" s="2">
        <f t="shared" si="39"/>
        <v>5.6109650094199548</v>
      </c>
      <c r="AT45" s="1">
        <f>ATAN(A45/$G$8/$G$1)</f>
        <v>0.14879214666407387</v>
      </c>
      <c r="AU45" s="2">
        <f t="shared" si="40"/>
        <v>8.529486114501049</v>
      </c>
      <c r="AV45" s="1"/>
      <c r="AW45" s="2">
        <f>(AT45+AI45)/(SQRT(AP45)-1)</f>
        <v>0.3445524814371701</v>
      </c>
      <c r="AX45" s="2">
        <f t="shared" si="41"/>
        <v>19.75141613334096</v>
      </c>
      <c r="AY45" s="1"/>
      <c r="AZ45" s="2">
        <f>(A45-$A$41)</f>
        <v>0.49966666666666626</v>
      </c>
      <c r="BA45">
        <f t="shared" si="72"/>
        <v>11.42606112261322</v>
      </c>
      <c r="BB45" s="18">
        <f t="shared" si="73"/>
        <v>-0.16641888688387793</v>
      </c>
      <c r="BC45" s="18">
        <v>11.42</v>
      </c>
      <c r="BD45" s="18">
        <f t="shared" si="74"/>
        <v>-0.16633060753128787</v>
      </c>
      <c r="BE45" s="17">
        <f t="shared" si="61"/>
        <v>3.7474999999999978</v>
      </c>
      <c r="BF45" s="2">
        <f>(A45-A44)</f>
        <v>0.12491666666666656</v>
      </c>
      <c r="BG45">
        <f t="shared" si="62"/>
        <v>11.48692690626765</v>
      </c>
      <c r="BH45" s="18">
        <f t="shared" si="63"/>
        <v>4.4017278911955789E-2</v>
      </c>
      <c r="BI45" s="18">
        <f>SUM($BH$16:BH45)</f>
        <v>0.65807327154849227</v>
      </c>
      <c r="BJ45">
        <v>0.2</v>
      </c>
      <c r="BK45" s="2">
        <f t="shared" si="42"/>
        <v>1.5419267284515077</v>
      </c>
      <c r="BL45" s="1"/>
      <c r="BM45">
        <v>1.7</v>
      </c>
      <c r="BN45" s="18"/>
      <c r="BO45" s="2">
        <f>BM45*SQRT(AP45)+(2-BM45)</f>
        <v>3.7</v>
      </c>
      <c r="BP45" s="1">
        <f>BO45+AN45</f>
        <v>4.7289885525522228</v>
      </c>
      <c r="BQ45" s="2"/>
      <c r="BR45" s="1">
        <f t="shared" si="43"/>
        <v>0.93687499999999968</v>
      </c>
      <c r="BS45" s="1">
        <f t="shared" si="64"/>
        <v>3.1229166666666863E-2</v>
      </c>
      <c r="BT45" s="1">
        <f t="shared" si="9"/>
        <v>18.959486092471625</v>
      </c>
      <c r="BU45" s="2">
        <f t="shared" si="44"/>
        <v>11.188474645023849</v>
      </c>
      <c r="BV45" s="1"/>
      <c r="BW45" s="1">
        <v>4</v>
      </c>
      <c r="BX45" s="1">
        <f t="shared" si="10"/>
        <v>7.4396073332036933E-2</v>
      </c>
      <c r="BY45" s="2">
        <f t="shared" si="11"/>
        <v>4.2647430572505245</v>
      </c>
      <c r="BZ45" s="1"/>
      <c r="CA45" s="1">
        <f t="shared" si="45"/>
        <v>0.14879214666407387</v>
      </c>
      <c r="CB45" s="2">
        <f t="shared" si="12"/>
        <v>8.529486114501049</v>
      </c>
      <c r="CC45" s="20"/>
      <c r="CD45" s="1">
        <f t="shared" si="46"/>
        <v>6.4548130487719542</v>
      </c>
      <c r="CE45" s="1">
        <f t="shared" si="47"/>
        <v>-4.6032030945875524E-3</v>
      </c>
      <c r="CF45" s="18">
        <f>SUM(CE$15:$CE45)</f>
        <v>-7.0218347819151858E-2</v>
      </c>
      <c r="CG45" s="18">
        <f t="shared" si="48"/>
        <v>1.9297816521808482</v>
      </c>
      <c r="CH45" s="18">
        <f t="shared" si="49"/>
        <v>7.0218347819151858E-2</v>
      </c>
      <c r="CJ45" s="1">
        <f t="shared" si="50"/>
        <v>3.9297816521808482</v>
      </c>
      <c r="CK45" s="18">
        <f t="shared" si="51"/>
        <v>2.618256297204697</v>
      </c>
      <c r="CL45">
        <f t="shared" si="52"/>
        <v>12.00346726512182</v>
      </c>
      <c r="CN45" s="1">
        <v>0.93687499999999968</v>
      </c>
      <c r="CO45">
        <v>4.5</v>
      </c>
      <c r="CP45">
        <f t="shared" si="53"/>
        <v>5.3033008588991057</v>
      </c>
      <c r="CR45" s="18">
        <f t="shared" si="13"/>
        <v>7.9215571561038027</v>
      </c>
      <c r="CS45">
        <f t="shared" si="14"/>
        <v>228.14084609578953</v>
      </c>
    </row>
    <row r="46" spans="1:97" x14ac:dyDescent="0.2">
      <c r="A46" s="17">
        <f t="shared" si="54"/>
        <v>3.8724166666666644</v>
      </c>
      <c r="B46">
        <f t="shared" si="55"/>
        <v>3.8724166666666644</v>
      </c>
      <c r="C46" s="1">
        <f t="shared" si="15"/>
        <v>12.5</v>
      </c>
      <c r="D46" s="1">
        <f t="shared" si="65"/>
        <v>13.086084626055181</v>
      </c>
      <c r="E46">
        <f t="shared" si="16"/>
        <v>0.30041711174979541</v>
      </c>
      <c r="F46" s="1">
        <f t="shared" si="17"/>
        <v>17.221363093937317</v>
      </c>
      <c r="G46" s="1">
        <f t="shared" si="18"/>
        <v>5.8395657272215197E-3</v>
      </c>
      <c r="H46">
        <f t="shared" si="19"/>
        <v>0.29591866301677816</v>
      </c>
      <c r="I46">
        <f t="shared" si="20"/>
        <v>0.95521314107290345</v>
      </c>
      <c r="J46" s="18">
        <f t="shared" si="21"/>
        <v>0.29883480600078971</v>
      </c>
      <c r="K46" s="2">
        <f t="shared" si="71"/>
        <v>17.130657668835077</v>
      </c>
      <c r="L46">
        <f t="shared" si="0"/>
        <v>-2.3775833333333356</v>
      </c>
      <c r="M46" s="1">
        <f t="shared" si="23"/>
        <v>12.5</v>
      </c>
      <c r="N46" s="1">
        <f t="shared" si="66"/>
        <v>12.724107139872112</v>
      </c>
      <c r="O46">
        <f t="shared" si="24"/>
        <v>-0.18796140489778443</v>
      </c>
      <c r="P46" s="1">
        <f t="shared" si="1"/>
        <v>-10.774857605605476</v>
      </c>
      <c r="Q46" s="1">
        <f t="shared" si="25"/>
        <v>6.1765415228248128E-3</v>
      </c>
      <c r="R46">
        <f t="shared" si="26"/>
        <v>-0.18685659490267639</v>
      </c>
      <c r="S46">
        <f t="shared" si="27"/>
        <v>0.98238720112864719</v>
      </c>
      <c r="T46" s="1">
        <f t="shared" si="28"/>
        <v>0.11685599773690686</v>
      </c>
      <c r="U46" s="2">
        <f t="shared" si="29"/>
        <v>6.6987514626252338</v>
      </c>
      <c r="V46">
        <f t="shared" si="2"/>
        <v>10.122416666666664</v>
      </c>
      <c r="W46" s="1">
        <f t="shared" si="30"/>
        <v>12.5</v>
      </c>
      <c r="X46" s="1">
        <f t="shared" si="67"/>
        <v>16.08456773350192</v>
      </c>
      <c r="Y46">
        <f t="shared" si="31"/>
        <v>0.68068402512514559</v>
      </c>
      <c r="Z46" s="1">
        <f t="shared" si="32"/>
        <v>39.020103351122991</v>
      </c>
      <c r="AA46" s="1">
        <f t="shared" si="3"/>
        <v>3.8652822482979476E-3</v>
      </c>
      <c r="AB46">
        <f t="shared" si="4"/>
        <v>0.62932475615014982</v>
      </c>
      <c r="AC46">
        <f t="shared" si="5"/>
        <v>0.7771424266481366</v>
      </c>
      <c r="AD46" s="18">
        <f t="shared" si="33"/>
        <v>1.8062776810987637</v>
      </c>
      <c r="AE46" s="2">
        <f t="shared" si="6"/>
        <v>103.54458044515205</v>
      </c>
      <c r="AF46" s="2"/>
      <c r="AG46" s="1">
        <f t="shared" si="7"/>
        <v>3.0064267737295652E-3</v>
      </c>
      <c r="AH46" s="1">
        <f t="shared" si="34"/>
        <v>1.4649660086185914E-2</v>
      </c>
      <c r="AI46">
        <f t="shared" si="35"/>
        <v>0.20241125643883207</v>
      </c>
      <c r="AJ46" s="2">
        <f t="shared" si="56"/>
        <v>11.603193044264257</v>
      </c>
      <c r="AK46" s="1">
        <f t="shared" si="57"/>
        <v>1.4954970497683592E-2</v>
      </c>
      <c r="AL46" s="1">
        <f t="shared" si="8"/>
        <v>0.57317430207906783</v>
      </c>
      <c r="AM46">
        <f t="shared" si="36"/>
        <v>0.520461136918145</v>
      </c>
      <c r="AN46" s="17">
        <f t="shared" si="37"/>
        <v>1.0359497152033139</v>
      </c>
      <c r="AP46">
        <v>4</v>
      </c>
      <c r="AQ46">
        <f t="shared" si="38"/>
        <v>0.10120562821941603</v>
      </c>
      <c r="AR46" s="2">
        <f t="shared" si="39"/>
        <v>5.8015965221321286</v>
      </c>
      <c r="AT46" s="1">
        <f>ATAN(A46/$G$8/$G$1)</f>
        <v>0.15367538954678409</v>
      </c>
      <c r="AU46" s="2">
        <f t="shared" si="40"/>
        <v>8.8094172351659665</v>
      </c>
      <c r="AV46" s="1"/>
      <c r="AW46" s="2">
        <f>(AT46+AI46)/(SQRT(AP46)-1)</f>
        <v>0.35608664598561612</v>
      </c>
      <c r="AX46" s="2">
        <f t="shared" si="41"/>
        <v>20.412610279430222</v>
      </c>
      <c r="AY46" s="1"/>
      <c r="AZ46" s="2">
        <f>(A46-$A$41)</f>
        <v>0.62458333333333282</v>
      </c>
      <c r="BA46">
        <f t="shared" si="72"/>
        <v>11.446803842598264</v>
      </c>
      <c r="BB46" s="18">
        <f t="shared" si="73"/>
        <v>-0.21203294587611923</v>
      </c>
      <c r="BC46" s="18">
        <v>11.42</v>
      </c>
      <c r="BD46" s="18">
        <f t="shared" si="74"/>
        <v>-0.21153644940557084</v>
      </c>
      <c r="BE46" s="17">
        <f t="shared" si="61"/>
        <v>3.8724166666666644</v>
      </c>
      <c r="BF46" s="2">
        <f>(A46-A45)</f>
        <v>0.12491666666666656</v>
      </c>
      <c r="BG46">
        <f t="shared" si="62"/>
        <v>11.530533352546975</v>
      </c>
      <c r="BH46" s="18">
        <f t="shared" si="63"/>
        <v>4.5643385942327898E-2</v>
      </c>
      <c r="BI46" s="18">
        <f>SUM($BH$16:BH46)</f>
        <v>0.70371665749082013</v>
      </c>
      <c r="BJ46">
        <v>0.2</v>
      </c>
      <c r="BK46" s="2">
        <f t="shared" si="42"/>
        <v>1.4962833425091799</v>
      </c>
      <c r="BL46" s="1"/>
      <c r="BM46">
        <v>1.7</v>
      </c>
      <c r="BN46" s="18"/>
      <c r="BO46" s="2">
        <f>BM46*SQRT(AP46)+(2-BM46)</f>
        <v>3.7</v>
      </c>
      <c r="BP46" s="1">
        <f>BO46+AN46</f>
        <v>4.7359497152033141</v>
      </c>
      <c r="BQ46" s="2"/>
      <c r="BR46" s="1">
        <f t="shared" si="43"/>
        <v>0.96810416666666621</v>
      </c>
      <c r="BS46" s="1">
        <f t="shared" si="64"/>
        <v>3.122916666666653E-2</v>
      </c>
      <c r="BT46" s="1">
        <f t="shared" si="9"/>
        <v>18.973600899609337</v>
      </c>
      <c r="BU46" s="2">
        <f t="shared" si="44"/>
        <v>11.209550614812652</v>
      </c>
      <c r="BV46" s="1"/>
      <c r="BW46" s="1">
        <v>4</v>
      </c>
      <c r="BX46" s="1">
        <f t="shared" si="10"/>
        <v>7.6837694773392043E-2</v>
      </c>
      <c r="BY46" s="2">
        <f t="shared" si="11"/>
        <v>4.4047086175829833</v>
      </c>
      <c r="BZ46" s="1"/>
      <c r="CA46" s="1">
        <f t="shared" si="45"/>
        <v>0.15367538954678409</v>
      </c>
      <c r="CB46" s="2">
        <f t="shared" si="12"/>
        <v>8.8094172351659665</v>
      </c>
      <c r="CC46" s="20"/>
      <c r="CD46" s="1">
        <f t="shared" si="46"/>
        <v>6.4690136247588184</v>
      </c>
      <c r="CE46" s="1">
        <f t="shared" si="47"/>
        <v>-4.7592439200176756E-3</v>
      </c>
      <c r="CF46" s="18">
        <f>SUM(CE$15:$CE46)</f>
        <v>-7.4977591739169527E-2</v>
      </c>
      <c r="CG46" s="18">
        <f t="shared" si="48"/>
        <v>1.9250224082608305</v>
      </c>
      <c r="CH46" s="18">
        <f t="shared" si="49"/>
        <v>7.4977591739169527E-2</v>
      </c>
      <c r="CJ46" s="1">
        <f t="shared" si="50"/>
        <v>3.9250224082608307</v>
      </c>
      <c r="CK46" s="18">
        <f t="shared" si="51"/>
        <v>2.6345730230734823</v>
      </c>
      <c r="CL46">
        <f t="shared" si="52"/>
        <v>12.078271739018829</v>
      </c>
      <c r="CN46" s="1">
        <v>0.96810416666666621</v>
      </c>
      <c r="CO46">
        <v>4.5</v>
      </c>
      <c r="CP46">
        <f t="shared" si="53"/>
        <v>5.3033008588991057</v>
      </c>
      <c r="CR46" s="18">
        <f t="shared" si="13"/>
        <v>7.937873881972588</v>
      </c>
      <c r="CS46">
        <f t="shared" si="14"/>
        <v>228.61076780081052</v>
      </c>
    </row>
    <row r="47" spans="1:97" x14ac:dyDescent="0.2">
      <c r="A47" s="17">
        <f t="shared" si="54"/>
        <v>3.997333333333331</v>
      </c>
      <c r="B47">
        <f t="shared" si="55"/>
        <v>3.997333333333331</v>
      </c>
      <c r="C47" s="1">
        <f t="shared" si="15"/>
        <v>12.5</v>
      </c>
      <c r="D47" s="1">
        <f t="shared" si="65"/>
        <v>13.123592258896867</v>
      </c>
      <c r="E47">
        <f t="shared" si="16"/>
        <v>0.30950941538583376</v>
      </c>
      <c r="F47" s="1">
        <f t="shared" si="17"/>
        <v>17.742577952054162</v>
      </c>
      <c r="G47" s="1">
        <f t="shared" si="18"/>
        <v>5.8062341076275965E-3</v>
      </c>
      <c r="H47">
        <f t="shared" si="19"/>
        <v>0.3045913995555159</v>
      </c>
      <c r="I47">
        <f t="shared" si="20"/>
        <v>0.95248311235255612</v>
      </c>
      <c r="J47" s="18">
        <f t="shared" si="21"/>
        <v>0.31769121167757081</v>
      </c>
      <c r="K47" s="2">
        <f t="shared" si="71"/>
        <v>18.211598121644187</v>
      </c>
      <c r="L47">
        <f t="shared" si="0"/>
        <v>-2.252666666666669</v>
      </c>
      <c r="M47" s="1">
        <f t="shared" si="23"/>
        <v>12.5</v>
      </c>
      <c r="N47" s="1">
        <f t="shared" si="66"/>
        <v>12.701358475025856</v>
      </c>
      <c r="O47">
        <f t="shared" si="24"/>
        <v>-0.17829956879656333</v>
      </c>
      <c r="P47" s="1">
        <f t="shared" si="1"/>
        <v>-10.22099438961191</v>
      </c>
      <c r="Q47" s="1">
        <f t="shared" si="25"/>
        <v>6.1986862250957139E-3</v>
      </c>
      <c r="R47">
        <f t="shared" si="26"/>
        <v>-0.17735635688859522</v>
      </c>
      <c r="S47">
        <f t="shared" si="27"/>
        <v>0.9841466977393184</v>
      </c>
      <c r="T47" s="1">
        <f t="shared" si="28"/>
        <v>0.10541944414908917</v>
      </c>
      <c r="U47" s="2">
        <f t="shared" si="29"/>
        <v>6.043152849310844</v>
      </c>
      <c r="V47">
        <f t="shared" si="2"/>
        <v>10.24733333333333</v>
      </c>
      <c r="W47" s="1">
        <f t="shared" si="30"/>
        <v>12.5</v>
      </c>
      <c r="X47" s="1">
        <f t="shared" si="67"/>
        <v>16.163472412957692</v>
      </c>
      <c r="Y47">
        <f t="shared" si="31"/>
        <v>0.68669007522551051</v>
      </c>
      <c r="Z47" s="1">
        <f t="shared" si="32"/>
        <v>39.364399216749007</v>
      </c>
      <c r="AA47" s="1">
        <f t="shared" si="3"/>
        <v>3.8276363239427712E-3</v>
      </c>
      <c r="AB47">
        <f t="shared" si="4"/>
        <v>0.63398093377004805</v>
      </c>
      <c r="AC47">
        <f t="shared" si="5"/>
        <v>0.77334867661104711</v>
      </c>
      <c r="AD47" s="18">
        <f t="shared" si="33"/>
        <v>1.8459458374949407</v>
      </c>
      <c r="AE47" s="2">
        <f t="shared" si="6"/>
        <v>105.81855119397748</v>
      </c>
      <c r="AF47" s="2"/>
      <c r="AG47" s="1">
        <f t="shared" si="7"/>
        <v>3.0958010173961592E-3</v>
      </c>
      <c r="AH47" s="1">
        <f t="shared" si="34"/>
        <v>1.4590853998300363E-2</v>
      </c>
      <c r="AI47">
        <f t="shared" si="35"/>
        <v>0.20907353335659717</v>
      </c>
      <c r="AJ47" s="2">
        <f t="shared" si="56"/>
        <v>11.985107007703022</v>
      </c>
      <c r="AK47" s="1">
        <f t="shared" si="57"/>
        <v>1.4915663053952003E-2</v>
      </c>
      <c r="AL47" s="1">
        <f t="shared" si="8"/>
        <v>0.5779711482591231</v>
      </c>
      <c r="AM47">
        <f t="shared" si="36"/>
        <v>0.52406430970862417</v>
      </c>
      <c r="AN47" s="17">
        <f t="shared" si="37"/>
        <v>1.0431216355665289</v>
      </c>
      <c r="AP47">
        <v>4</v>
      </c>
      <c r="AQ47">
        <f t="shared" si="38"/>
        <v>0.10453676667829859</v>
      </c>
      <c r="AR47" s="2">
        <f t="shared" si="39"/>
        <v>5.9925535038515108</v>
      </c>
      <c r="AT47" s="1">
        <f>ATAN(A47/$G$8/$G$1)</f>
        <v>0.15855125629588268</v>
      </c>
      <c r="AU47" s="2">
        <f t="shared" si="40"/>
        <v>9.088925520146141</v>
      </c>
      <c r="AV47" s="1"/>
      <c r="AW47" s="2">
        <f>(AT47+AI47)/(SQRT(AP47)-1)</f>
        <v>0.36762478965247986</v>
      </c>
      <c r="AX47" s="2">
        <f t="shared" si="41"/>
        <v>21.074032527849162</v>
      </c>
      <c r="AY47" s="1"/>
      <c r="AZ47" s="2">
        <f>(A47-$A$41)</f>
        <v>0.74949999999999939</v>
      </c>
      <c r="BA47">
        <f t="shared" si="72"/>
        <v>11.468155820657904</v>
      </c>
      <c r="BB47" s="18">
        <f t="shared" si="73"/>
        <v>-0.25927128534280347</v>
      </c>
      <c r="BC47" s="18">
        <v>11.42</v>
      </c>
      <c r="BD47" s="18">
        <f t="shared" si="74"/>
        <v>-0.25818258183075127</v>
      </c>
      <c r="BE47" s="17">
        <f t="shared" si="61"/>
        <v>3.997333333333331</v>
      </c>
      <c r="BF47" s="2">
        <f>(A47-A46)</f>
        <v>0.12491666666666656</v>
      </c>
      <c r="BG47">
        <f t="shared" si="62"/>
        <v>11.576121809368887</v>
      </c>
      <c r="BH47" s="18">
        <f t="shared" si="63"/>
        <v>4.7283827573541201E-2</v>
      </c>
      <c r="BI47" s="18">
        <f>SUM($BH$16:BH47)</f>
        <v>0.75100048506436134</v>
      </c>
      <c r="BJ47">
        <v>0.2</v>
      </c>
      <c r="BK47" s="2">
        <f t="shared" si="42"/>
        <v>1.4489995149356385</v>
      </c>
      <c r="BL47" s="1"/>
      <c r="BM47">
        <v>1.5</v>
      </c>
      <c r="BN47" s="18"/>
      <c r="BO47" s="2">
        <f>BM47*SQRT(AP47)+(2-BM47)</f>
        <v>3.5</v>
      </c>
      <c r="BP47" s="1">
        <f>BO47+AN47</f>
        <v>4.5431216355665285</v>
      </c>
      <c r="BQ47" s="2"/>
      <c r="BR47" s="1">
        <f t="shared" si="43"/>
        <v>0.99933333333333285</v>
      </c>
      <c r="BS47" s="1">
        <f t="shared" si="64"/>
        <v>3.1229166666666641E-2</v>
      </c>
      <c r="BT47" s="1">
        <f t="shared" si="9"/>
        <v>18.988167473455672</v>
      </c>
      <c r="BU47" s="2">
        <f t="shared" si="44"/>
        <v>11.0312891090222</v>
      </c>
      <c r="BV47" s="1"/>
      <c r="BW47" s="1">
        <v>4</v>
      </c>
      <c r="BX47" s="1">
        <f t="shared" si="10"/>
        <v>7.927562814794134E-2</v>
      </c>
      <c r="BY47" s="2">
        <f t="shared" si="11"/>
        <v>4.5444627600730705</v>
      </c>
      <c r="BZ47" s="1"/>
      <c r="CA47" s="1">
        <f t="shared" si="45"/>
        <v>0.15855125629588268</v>
      </c>
      <c r="CB47" s="2">
        <f t="shared" si="12"/>
        <v>9.088925520146141</v>
      </c>
      <c r="CC47" s="20"/>
      <c r="CD47" s="1">
        <f t="shared" si="46"/>
        <v>6.4836984778261337</v>
      </c>
      <c r="CE47" s="1">
        <f t="shared" si="47"/>
        <v>-4.9152847495709867E-3</v>
      </c>
      <c r="CF47" s="18">
        <f>SUM(CE$15:$CE47)</f>
        <v>-7.9892876488740508E-2</v>
      </c>
      <c r="CG47" s="18">
        <f t="shared" si="48"/>
        <v>1.9201071235112595</v>
      </c>
      <c r="CH47" s="18">
        <f t="shared" si="49"/>
        <v>7.9892876488740508E-2</v>
      </c>
      <c r="CJ47" s="1">
        <f t="shared" si="50"/>
        <v>3.9201071235112592</v>
      </c>
      <c r="CK47" s="18">
        <f t="shared" si="51"/>
        <v>2.45139623253346</v>
      </c>
      <c r="CL47">
        <f t="shared" si="52"/>
        <v>11.23849275660039</v>
      </c>
      <c r="CN47" s="1">
        <v>0.99933333333333285</v>
      </c>
      <c r="CO47">
        <v>4.5</v>
      </c>
      <c r="CP47">
        <f t="shared" si="53"/>
        <v>5.3033008588991057</v>
      </c>
      <c r="CR47" s="18">
        <f t="shared" si="13"/>
        <v>7.7546970914325657</v>
      </c>
      <c r="CS47">
        <f t="shared" si="14"/>
        <v>223.3352762332579</v>
      </c>
    </row>
    <row r="48" spans="1:97" x14ac:dyDescent="0.2">
      <c r="A48" s="17">
        <f t="shared" si="54"/>
        <v>4.1222499999999975</v>
      </c>
      <c r="B48">
        <f t="shared" si="55"/>
        <v>4.1222499999999975</v>
      </c>
      <c r="C48" s="1">
        <f t="shared" si="15"/>
        <v>12.5</v>
      </c>
      <c r="D48" s="1">
        <f t="shared" si="65"/>
        <v>13.162178583445067</v>
      </c>
      <c r="E48">
        <f t="shared" si="16"/>
        <v>0.31854915262776939</v>
      </c>
      <c r="F48" s="1">
        <f t="shared" si="17"/>
        <v>18.260779449999518</v>
      </c>
      <c r="G48" s="1">
        <f t="shared" si="18"/>
        <v>5.7722408242323227E-3</v>
      </c>
      <c r="H48">
        <f t="shared" si="19"/>
        <v>0.3131890343126647</v>
      </c>
      <c r="I48">
        <f t="shared" si="20"/>
        <v>0.94969080693997476</v>
      </c>
      <c r="J48" s="18">
        <f t="shared" si="21"/>
        <v>0.33708991359853391</v>
      </c>
      <c r="K48" s="2">
        <f t="shared" si="71"/>
        <v>19.32362562029812</v>
      </c>
      <c r="L48">
        <f t="shared" si="0"/>
        <v>-2.1277500000000025</v>
      </c>
      <c r="M48" s="1">
        <f t="shared" si="23"/>
        <v>12.5</v>
      </c>
      <c r="N48" s="1">
        <f t="shared" si="66"/>
        <v>12.679799685424847</v>
      </c>
      <c r="O48">
        <f t="shared" si="24"/>
        <v>-0.16860396995737401</v>
      </c>
      <c r="P48" s="1">
        <f t="shared" si="1"/>
        <v>-9.6651957300405478</v>
      </c>
      <c r="Q48" s="1">
        <f t="shared" si="25"/>
        <v>6.2197827380831034E-3</v>
      </c>
      <c r="R48">
        <f t="shared" si="26"/>
        <v>-0.16780627871004972</v>
      </c>
      <c r="S48">
        <f t="shared" si="27"/>
        <v>0.98581999007196297</v>
      </c>
      <c r="T48" s="1">
        <f t="shared" si="28"/>
        <v>9.4581082679228906E-2</v>
      </c>
      <c r="U48" s="2">
        <f t="shared" si="29"/>
        <v>5.4218455039048417</v>
      </c>
      <c r="V48">
        <f t="shared" si="2"/>
        <v>10.372249999999998</v>
      </c>
      <c r="W48" s="1">
        <f t="shared" si="30"/>
        <v>12.5</v>
      </c>
      <c r="X48" s="1">
        <f t="shared" si="67"/>
        <v>16.242954474556036</v>
      </c>
      <c r="Y48">
        <f t="shared" si="31"/>
        <v>0.69263755901176871</v>
      </c>
      <c r="Z48" s="1">
        <f t="shared" si="32"/>
        <v>39.705337777744703</v>
      </c>
      <c r="AA48" s="1">
        <f t="shared" si="3"/>
        <v>3.7902682352481086E-3</v>
      </c>
      <c r="AB48">
        <f t="shared" si="4"/>
        <v>0.63856917263714119</v>
      </c>
      <c r="AC48">
        <f t="shared" si="5"/>
        <v>0.76956442989363605</v>
      </c>
      <c r="AD48" s="18">
        <f t="shared" si="33"/>
        <v>1.885904264193081</v>
      </c>
      <c r="AE48" s="2">
        <f t="shared" si="6"/>
        <v>108.10916164164158</v>
      </c>
      <c r="AF48" s="2"/>
      <c r="AG48" s="1">
        <f t="shared" si="7"/>
        <v>3.1844323849539533E-3</v>
      </c>
      <c r="AH48" s="1">
        <f t="shared" si="34"/>
        <v>1.4530285816926579E-2</v>
      </c>
      <c r="AI48">
        <f t="shared" si="35"/>
        <v>0.21574729770106058</v>
      </c>
      <c r="AJ48" s="2">
        <f t="shared" si="56"/>
        <v>12.367679486048058</v>
      </c>
      <c r="AK48" s="1">
        <f t="shared" si="57"/>
        <v>1.4875140857683372E-2</v>
      </c>
      <c r="AL48" s="1">
        <f t="shared" si="8"/>
        <v>0.58292844732819704</v>
      </c>
      <c r="AM48">
        <f t="shared" si="36"/>
        <v>0.5277723040790907</v>
      </c>
      <c r="AN48" s="17">
        <f t="shared" si="37"/>
        <v>1.0505021976096551</v>
      </c>
      <c r="AP48">
        <v>4</v>
      </c>
      <c r="AQ48">
        <f t="shared" si="38"/>
        <v>0.10787364885053029</v>
      </c>
      <c r="AR48" s="2">
        <f t="shared" si="39"/>
        <v>6.1838397430240288</v>
      </c>
      <c r="AT48" s="1">
        <f>ATAN(A48/$G$8/$G$1)</f>
        <v>0.16341953230810669</v>
      </c>
      <c r="AU48" s="2">
        <f t="shared" si="40"/>
        <v>9.367998667343695</v>
      </c>
      <c r="AV48" s="1"/>
      <c r="AW48" s="2">
        <f>(AT48+AI48)/(SQRT(AP48)-1)</f>
        <v>0.37916683000916729</v>
      </c>
      <c r="AX48" s="2">
        <f t="shared" si="41"/>
        <v>21.735678153391753</v>
      </c>
      <c r="AY48" s="1"/>
      <c r="AZ48" s="2">
        <f>(A48-$A$41)</f>
        <v>0.87441666666666595</v>
      </c>
      <c r="BA48">
        <f t="shared" si="72"/>
        <v>11.490129617842454</v>
      </c>
      <c r="BB48" s="18">
        <f t="shared" si="73"/>
        <v>-0.30814466806820023</v>
      </c>
      <c r="BC48" s="18">
        <v>11.42</v>
      </c>
      <c r="BD48" s="18">
        <f t="shared" si="74"/>
        <v>-0.30626391749962045</v>
      </c>
      <c r="BE48" s="17">
        <f t="shared" si="61"/>
        <v>4.1222499999999975</v>
      </c>
      <c r="BF48" s="2">
        <f>(A48-A47)</f>
        <v>0.12491666666666656</v>
      </c>
      <c r="BG48">
        <f t="shared" si="62"/>
        <v>11.623761307622193</v>
      </c>
      <c r="BH48" s="18">
        <f t="shared" si="63"/>
        <v>4.8939226722118777E-2</v>
      </c>
      <c r="BI48" s="18">
        <f>SUM($BH$16:BH48)</f>
        <v>0.79993971178648016</v>
      </c>
      <c r="BJ48">
        <v>0.5</v>
      </c>
      <c r="BK48" s="2">
        <f t="shared" si="42"/>
        <v>1.7000602882135198</v>
      </c>
      <c r="BL48" s="1"/>
      <c r="BM48">
        <v>1.5</v>
      </c>
      <c r="BN48" s="18"/>
      <c r="BO48" s="2">
        <f>BM48*SQRT(AP48)+(2-BM48)</f>
        <v>3.5</v>
      </c>
      <c r="BP48" s="1">
        <f>BO48+AN48</f>
        <v>4.5505021976096547</v>
      </c>
      <c r="BQ48" s="2"/>
      <c r="BR48" s="1">
        <f t="shared" si="43"/>
        <v>1.0305624999999996</v>
      </c>
      <c r="BS48" s="1">
        <f t="shared" si="64"/>
        <v>3.1229166666666752E-2</v>
      </c>
      <c r="BT48" s="1">
        <f t="shared" si="9"/>
        <v>19.003184775127991</v>
      </c>
      <c r="BU48" s="2">
        <f t="shared" si="44"/>
        <v>11.053686972737644</v>
      </c>
      <c r="BV48" s="1"/>
      <c r="BW48" s="1">
        <v>4</v>
      </c>
      <c r="BX48" s="1">
        <f t="shared" si="10"/>
        <v>8.1709766154053343E-2</v>
      </c>
      <c r="BY48" s="2">
        <f t="shared" si="11"/>
        <v>4.6839993336718475</v>
      </c>
      <c r="BZ48" s="1"/>
      <c r="CA48" s="1">
        <f t="shared" si="45"/>
        <v>0.16341953230810669</v>
      </c>
      <c r="CB48" s="2">
        <f t="shared" si="12"/>
        <v>9.367998667343695</v>
      </c>
      <c r="CC48" s="20"/>
      <c r="CD48" s="1">
        <f t="shared" si="46"/>
        <v>6.4988686737196106</v>
      </c>
      <c r="CE48" s="1">
        <f t="shared" si="47"/>
        <v>-5.0713255833584473E-3</v>
      </c>
      <c r="CF48" s="18">
        <f>SUM(CE$15:$CE48)</f>
        <v>-8.4964202072098954E-2</v>
      </c>
      <c r="CG48" s="18">
        <f t="shared" si="48"/>
        <v>1.9150357979279011</v>
      </c>
      <c r="CH48" s="18">
        <f t="shared" si="49"/>
        <v>8.4964202072098954E-2</v>
      </c>
      <c r="CJ48" s="1">
        <f t="shared" si="50"/>
        <v>3.9150357979279011</v>
      </c>
      <c r="CK48" s="18">
        <f t="shared" si="51"/>
        <v>2.4687227706655452</v>
      </c>
      <c r="CL48">
        <f t="shared" si="52"/>
        <v>11.317926742306225</v>
      </c>
      <c r="CN48" s="1">
        <v>1.0305624999999996</v>
      </c>
      <c r="CO48">
        <v>4.5</v>
      </c>
      <c r="CP48">
        <f t="shared" si="53"/>
        <v>5.3033008588991057</v>
      </c>
      <c r="CR48" s="18">
        <f t="shared" si="13"/>
        <v>7.772023629564651</v>
      </c>
      <c r="CS48">
        <f t="shared" si="14"/>
        <v>223.83428053146193</v>
      </c>
    </row>
    <row r="49" spans="1:97" x14ac:dyDescent="0.2">
      <c r="A49" s="17">
        <f t="shared" si="54"/>
        <v>4.2471666666666641</v>
      </c>
      <c r="B49">
        <f t="shared" si="55"/>
        <v>4.2471666666666641</v>
      </c>
      <c r="C49" s="1">
        <f t="shared" si="15"/>
        <v>12.5</v>
      </c>
      <c r="D49" s="1">
        <f t="shared" si="65"/>
        <v>13.201834141301898</v>
      </c>
      <c r="E49">
        <f t="shared" si="16"/>
        <v>0.32753531359037152</v>
      </c>
      <c r="F49" s="1">
        <f t="shared" si="17"/>
        <v>18.775909696263334</v>
      </c>
      <c r="G49" s="1">
        <f t="shared" si="18"/>
        <v>5.7376156893560806E-3</v>
      </c>
      <c r="H49">
        <f t="shared" si="19"/>
        <v>0.32171034882035193</v>
      </c>
      <c r="I49">
        <f t="shared" si="20"/>
        <v>0.94683813371763159</v>
      </c>
      <c r="J49" s="18">
        <f t="shared" si="21"/>
        <v>0.35702615669453636</v>
      </c>
      <c r="K49" s="2">
        <f t="shared" si="71"/>
        <v>20.466467581215458</v>
      </c>
      <c r="L49">
        <f t="shared" si="0"/>
        <v>-2.0028333333333359</v>
      </c>
      <c r="M49" s="1">
        <f t="shared" si="23"/>
        <v>12.5</v>
      </c>
      <c r="N49" s="1">
        <f t="shared" si="66"/>
        <v>12.659436850077935</v>
      </c>
      <c r="O49">
        <f t="shared" si="24"/>
        <v>-0.15887626320824835</v>
      </c>
      <c r="P49" s="1">
        <f t="shared" si="1"/>
        <v>-9.1075564896448089</v>
      </c>
      <c r="Q49" s="1">
        <f t="shared" si="25"/>
        <v>6.2398080005254411E-3</v>
      </c>
      <c r="R49">
        <f t="shared" si="26"/>
        <v>-0.15820872263532054</v>
      </c>
      <c r="S49">
        <f t="shared" si="27"/>
        <v>0.98740569174078607</v>
      </c>
      <c r="T49" s="1">
        <f t="shared" si="28"/>
        <v>8.4343969458793314E-2</v>
      </c>
      <c r="U49" s="2">
        <f t="shared" si="29"/>
        <v>4.8350046186569413</v>
      </c>
      <c r="V49">
        <f t="shared" si="2"/>
        <v>10.497166666666665</v>
      </c>
      <c r="W49" s="1">
        <f t="shared" si="30"/>
        <v>12.5</v>
      </c>
      <c r="X49" s="1">
        <f t="shared" si="67"/>
        <v>16.32300548391067</v>
      </c>
      <c r="Y49">
        <f t="shared" si="31"/>
        <v>0.69852691432543157</v>
      </c>
      <c r="Z49" s="1">
        <f t="shared" si="32"/>
        <v>40.042944133304992</v>
      </c>
      <c r="AA49" s="1">
        <f t="shared" si="3"/>
        <v>3.7531830553924062E-3</v>
      </c>
      <c r="AB49">
        <f t="shared" si="4"/>
        <v>0.64309031060570054</v>
      </c>
      <c r="AC49">
        <f t="shared" si="5"/>
        <v>0.76579034494113574</v>
      </c>
      <c r="AD49" s="18">
        <f t="shared" si="33"/>
        <v>1.9261487209306742</v>
      </c>
      <c r="AE49" s="2">
        <f t="shared" si="6"/>
        <v>110.41616871577112</v>
      </c>
      <c r="AF49" s="2"/>
      <c r="AG49" s="1">
        <f t="shared" si="7"/>
        <v>3.2722939484194397E-3</v>
      </c>
      <c r="AH49" s="1">
        <f t="shared" si="34"/>
        <v>1.4467966613003605E-2</v>
      </c>
      <c r="AI49">
        <f t="shared" si="35"/>
        <v>0.22243264763216855</v>
      </c>
      <c r="AJ49" s="2">
        <f t="shared" si="56"/>
        <v>12.750916106302656</v>
      </c>
      <c r="AK49" s="1">
        <f t="shared" si="57"/>
        <v>1.4833407079961418E-2</v>
      </c>
      <c r="AL49" s="1">
        <f t="shared" si="8"/>
        <v>0.58804679367252188</v>
      </c>
      <c r="AM49">
        <f t="shared" si="36"/>
        <v>0.53158401297516777</v>
      </c>
      <c r="AN49" s="17">
        <f t="shared" si="37"/>
        <v>1.0580891978008913</v>
      </c>
      <c r="AP49">
        <v>4</v>
      </c>
      <c r="AQ49">
        <f t="shared" si="38"/>
        <v>0.11121632381608428</v>
      </c>
      <c r="AR49" s="2">
        <f t="shared" si="39"/>
        <v>6.3754580531513279</v>
      </c>
      <c r="AT49" s="1">
        <f>ATAN(A49/$G$8/$G$1)</f>
        <v>0.16828000508694277</v>
      </c>
      <c r="AU49" s="2">
        <f t="shared" si="40"/>
        <v>9.6466244954298404</v>
      </c>
      <c r="AV49" s="1"/>
      <c r="AW49" s="2">
        <f>(AT49+AI49)/(SQRT(AP49)-1)</f>
        <v>0.39071265271911132</v>
      </c>
      <c r="AX49" s="2">
        <f t="shared" si="41"/>
        <v>22.397540601732494</v>
      </c>
      <c r="AY49" s="1"/>
      <c r="AZ49" s="2">
        <f>(A49-$A$41)</f>
        <v>0.99933333333333252</v>
      </c>
      <c r="BA49">
        <f t="shared" si="72"/>
        <v>11.512738296256797</v>
      </c>
      <c r="BB49" s="18">
        <f t="shared" si="73"/>
        <v>-0.35866412739418357</v>
      </c>
      <c r="BC49" s="18">
        <v>11.42</v>
      </c>
      <c r="BD49" s="18">
        <f t="shared" si="74"/>
        <v>-0.35577498849021127</v>
      </c>
      <c r="BE49" s="17">
        <f t="shared" si="61"/>
        <v>4.2471666666666641</v>
      </c>
      <c r="BF49" s="2">
        <f>(A49-A48)</f>
        <v>0.12491666666666656</v>
      </c>
      <c r="BG49">
        <f t="shared" si="62"/>
        <v>11.673525065476632</v>
      </c>
      <c r="BH49" s="18">
        <f t="shared" si="63"/>
        <v>5.061022138592422E-2</v>
      </c>
      <c r="BI49" s="18">
        <f>SUM($BH$16:BH49)</f>
        <v>0.85054993317240435</v>
      </c>
      <c r="BJ49">
        <v>0.5</v>
      </c>
      <c r="BK49" s="2">
        <f t="shared" si="42"/>
        <v>1.6494500668275958</v>
      </c>
      <c r="BL49" s="1"/>
      <c r="BM49">
        <v>1.5</v>
      </c>
      <c r="BN49" s="18"/>
      <c r="BO49" s="2">
        <f>BM49*SQRT(AP49)+(2-BM49)</f>
        <v>3.5</v>
      </c>
      <c r="BP49" s="1">
        <f>BO49+AN49</f>
        <v>4.5580891978008911</v>
      </c>
      <c r="BQ49" s="2"/>
      <c r="BR49" s="1">
        <f t="shared" si="43"/>
        <v>1.061791666666666</v>
      </c>
      <c r="BS49" s="1">
        <f t="shared" si="64"/>
        <v>3.1229166666666419E-2</v>
      </c>
      <c r="BT49" s="1">
        <f t="shared" si="9"/>
        <v>19.018651736929854</v>
      </c>
      <c r="BU49" s="2">
        <f t="shared" si="44"/>
        <v>11.076740934730744</v>
      </c>
      <c r="BV49" s="1"/>
      <c r="BW49" s="1">
        <v>4</v>
      </c>
      <c r="BX49" s="1">
        <f t="shared" si="10"/>
        <v>8.4140002543471384E-2</v>
      </c>
      <c r="BY49" s="2">
        <f t="shared" si="11"/>
        <v>4.8233122477149202</v>
      </c>
      <c r="BZ49" s="1"/>
      <c r="CA49" s="1">
        <f t="shared" si="45"/>
        <v>0.16828000508694277</v>
      </c>
      <c r="CB49" s="2">
        <f t="shared" si="12"/>
        <v>9.6466244954298404</v>
      </c>
      <c r="CC49" s="20"/>
      <c r="CD49" s="1">
        <f t="shared" si="46"/>
        <v>6.5145253111667394</v>
      </c>
      <c r="CE49" s="1">
        <f t="shared" si="47"/>
        <v>-5.227366421492385E-3</v>
      </c>
      <c r="CF49" s="18">
        <f>SUM(CE$15:$CE49)</f>
        <v>-9.0191568493591334E-2</v>
      </c>
      <c r="CG49" s="18">
        <f t="shared" si="48"/>
        <v>1.9098084315064088</v>
      </c>
      <c r="CH49" s="18">
        <f t="shared" si="49"/>
        <v>9.0191568493591334E-2</v>
      </c>
      <c r="CJ49" s="1">
        <f t="shared" si="50"/>
        <v>3.9098084315064088</v>
      </c>
      <c r="CK49" s="18">
        <f t="shared" si="51"/>
        <v>2.4865493662371527</v>
      </c>
      <c r="CL49">
        <f t="shared" si="52"/>
        <v>11.399653254955428</v>
      </c>
      <c r="CN49" s="1">
        <v>1.061791666666666</v>
      </c>
      <c r="CO49">
        <v>4.5</v>
      </c>
      <c r="CP49">
        <f t="shared" si="53"/>
        <v>5.3033008588991057</v>
      </c>
      <c r="CR49" s="18">
        <f t="shared" si="13"/>
        <v>7.7898502251362585</v>
      </c>
      <c r="CS49">
        <f t="shared" si="14"/>
        <v>224.34768648392424</v>
      </c>
    </row>
    <row r="50" spans="1:97" x14ac:dyDescent="0.2">
      <c r="A50" s="17">
        <f t="shared" si="54"/>
        <v>4.3720833333333307</v>
      </c>
      <c r="B50">
        <f t="shared" si="55"/>
        <v>4.3720833333333307</v>
      </c>
      <c r="C50" s="1">
        <f t="shared" si="15"/>
        <v>12.5</v>
      </c>
      <c r="D50" s="1">
        <f t="shared" si="65"/>
        <v>13.242549326833224</v>
      </c>
      <c r="E50">
        <f t="shared" si="16"/>
        <v>0.33646693492596702</v>
      </c>
      <c r="F50" s="1">
        <f t="shared" si="17"/>
        <v>19.287913467093649</v>
      </c>
      <c r="G50" s="1">
        <f t="shared" si="18"/>
        <v>5.702388489671811E-3</v>
      </c>
      <c r="H50">
        <f t="shared" si="19"/>
        <v>0.33015420410586871</v>
      </c>
      <c r="I50">
        <f t="shared" si="20"/>
        <v>0.94392701069056206</v>
      </c>
      <c r="J50" s="18">
        <f t="shared" si="21"/>
        <v>0.3774951118755952</v>
      </c>
      <c r="K50" s="2">
        <f t="shared" si="71"/>
        <v>21.639847177581888</v>
      </c>
      <c r="L50">
        <f t="shared" si="0"/>
        <v>-1.8779166666666693</v>
      </c>
      <c r="M50" s="1">
        <f t="shared" si="23"/>
        <v>12.5</v>
      </c>
      <c r="N50" s="1">
        <f t="shared" si="66"/>
        <v>12.64027574884917</v>
      </c>
      <c r="O50">
        <f t="shared" si="24"/>
        <v>-0.14911813865360193</v>
      </c>
      <c r="P50" s="1">
        <f t="shared" si="1"/>
        <v>-8.5481735533911927</v>
      </c>
      <c r="Q50" s="1">
        <f t="shared" si="25"/>
        <v>6.25873989970993E-3</v>
      </c>
      <c r="R50">
        <f t="shared" si="26"/>
        <v>-0.14856611548507112</v>
      </c>
      <c r="S50">
        <f t="shared" si="27"/>
        <v>0.98890247715822643</v>
      </c>
      <c r="T50" s="1">
        <f t="shared" si="28"/>
        <v>7.4711010228641947E-2</v>
      </c>
      <c r="U50" s="2">
        <f t="shared" si="29"/>
        <v>4.2827967646992198</v>
      </c>
      <c r="V50">
        <f t="shared" si="2"/>
        <v>10.622083333333331</v>
      </c>
      <c r="W50" s="1">
        <f t="shared" si="30"/>
        <v>12.5</v>
      </c>
      <c r="X50" s="1">
        <f t="shared" si="67"/>
        <v>16.403617111487261</v>
      </c>
      <c r="Y50">
        <f t="shared" si="31"/>
        <v>0.70435858662153028</v>
      </c>
      <c r="Z50" s="1">
        <f t="shared" si="32"/>
        <v>40.37724381906861</v>
      </c>
      <c r="AA50" s="1">
        <f t="shared" si="3"/>
        <v>3.7163854652528367E-3</v>
      </c>
      <c r="AB50">
        <f t="shared" si="4"/>
        <v>0.64754518842644826</v>
      </c>
      <c r="AC50">
        <f t="shared" si="5"/>
        <v>0.76202705263379966</v>
      </c>
      <c r="AD50" s="18">
        <f t="shared" si="33"/>
        <v>1.9666750201579717</v>
      </c>
      <c r="AE50" s="2">
        <f t="shared" si="6"/>
        <v>112.73933236574359</v>
      </c>
      <c r="AF50" s="2"/>
      <c r="AG50" s="1">
        <f t="shared" si="7"/>
        <v>3.3593583849411972E-3</v>
      </c>
      <c r="AH50" s="1">
        <f t="shared" si="34"/>
        <v>1.4403908174102071E-2</v>
      </c>
      <c r="AI50">
        <f t="shared" si="35"/>
        <v>0.22912964548070475</v>
      </c>
      <c r="AJ50" s="2">
        <f t="shared" si="56"/>
        <v>13.134820441569062</v>
      </c>
      <c r="AK50" s="1">
        <f t="shared" si="57"/>
        <v>1.4790465153146441E-2</v>
      </c>
      <c r="AL50" s="1">
        <f t="shared" si="8"/>
        <v>0.59332680398650162</v>
      </c>
      <c r="AM50">
        <f t="shared" si="36"/>
        <v>0.53549828978267633</v>
      </c>
      <c r="AN50" s="17">
        <f t="shared" si="37"/>
        <v>1.065880353866792</v>
      </c>
      <c r="AP50">
        <v>4</v>
      </c>
      <c r="AQ50">
        <f t="shared" si="38"/>
        <v>0.11456482274035236</v>
      </c>
      <c r="AR50" s="2">
        <f t="shared" si="39"/>
        <v>6.56741022078453</v>
      </c>
      <c r="AT50" s="1">
        <f>ATAN(A50/$G$8/$G$1)</f>
        <v>0.17313246429117227</v>
      </c>
      <c r="AU50" s="2">
        <f t="shared" si="40"/>
        <v>9.9247909466277093</v>
      </c>
      <c r="AV50" s="1"/>
      <c r="AW50" s="2">
        <f>(AT50+AI50)/(SQRT(AP50)-1)</f>
        <v>0.40226210977187704</v>
      </c>
      <c r="AX50" s="2">
        <f t="shared" si="41"/>
        <v>23.059611388196771</v>
      </c>
      <c r="AY50" s="1"/>
      <c r="AZ50" s="2"/>
      <c r="BB50" s="18"/>
      <c r="BC50" s="18"/>
      <c r="BD50">
        <v>0</v>
      </c>
      <c r="BE50" s="17">
        <f t="shared" si="61"/>
        <v>4.3720833333333307</v>
      </c>
      <c r="BF50" s="2">
        <f>(A50-A49)</f>
        <v>0.12491666666666656</v>
      </c>
      <c r="BG50">
        <f t="shared" si="62"/>
        <v>11.725490548980204</v>
      </c>
      <c r="BH50" s="18">
        <f t="shared" si="63"/>
        <v>5.2297465262568316E-2</v>
      </c>
      <c r="BI50" s="18">
        <f>SUM($BH$16:BH50)</f>
        <v>0.90284739843497264</v>
      </c>
      <c r="BJ50">
        <v>0.5</v>
      </c>
      <c r="BK50" s="2">
        <f t="shared" si="42"/>
        <v>1.5971526015650275</v>
      </c>
      <c r="BL50" s="1"/>
      <c r="BM50">
        <v>1.5</v>
      </c>
      <c r="BN50" s="18"/>
      <c r="BO50" s="2">
        <f>BM50*SQRT(AP50)+(2-BM50)</f>
        <v>3.5</v>
      </c>
      <c r="BP50" s="1">
        <f>BO50+AN50</f>
        <v>4.5658803538667918</v>
      </c>
      <c r="BQ50" s="2"/>
      <c r="BR50" s="1">
        <f t="shared" si="43"/>
        <v>1.0930208333333327</v>
      </c>
      <c r="BS50" s="1">
        <f t="shared" si="64"/>
        <v>3.1229166666666641E-2</v>
      </c>
      <c r="BT50" s="1">
        <f t="shared" si="9"/>
        <v>19.034567262717221</v>
      </c>
      <c r="BU50" s="2">
        <f t="shared" si="44"/>
        <v>11.100447616584013</v>
      </c>
      <c r="BV50" s="1"/>
      <c r="BW50" s="1">
        <v>4</v>
      </c>
      <c r="BX50" s="1">
        <f t="shared" si="10"/>
        <v>8.6566232145586133E-2</v>
      </c>
      <c r="BY50" s="2">
        <f t="shared" si="11"/>
        <v>4.9623954733138547</v>
      </c>
      <c r="BZ50" s="1"/>
      <c r="CA50" s="1">
        <f t="shared" si="45"/>
        <v>0.17313246429117227</v>
      </c>
      <c r="CB50" s="2">
        <f t="shared" si="12"/>
        <v>9.9247909466277093</v>
      </c>
      <c r="CC50" s="20"/>
      <c r="CD50" s="1">
        <f t="shared" si="46"/>
        <v>6.5306695217487736</v>
      </c>
      <c r="CE50" s="1">
        <f t="shared" si="47"/>
        <v>-5.3834072640826826E-3</v>
      </c>
      <c r="CF50" s="18">
        <f>SUM(CE$15:$CE50)</f>
        <v>-9.5574975757674013E-2</v>
      </c>
      <c r="CG50" s="18">
        <f t="shared" si="48"/>
        <v>1.904425024242326</v>
      </c>
      <c r="CH50" s="18">
        <f t="shared" si="49"/>
        <v>9.5574975757674013E-2</v>
      </c>
      <c r="CJ50" s="1">
        <f t="shared" si="50"/>
        <v>3.9044250242423257</v>
      </c>
      <c r="CK50" s="18">
        <f t="shared" si="51"/>
        <v>2.5048726408263384</v>
      </c>
      <c r="CL50">
        <f t="shared" si="52"/>
        <v>11.483656806080635</v>
      </c>
      <c r="CN50" s="1">
        <v>1.0930208333333327</v>
      </c>
      <c r="CO50">
        <v>4.5</v>
      </c>
      <c r="CP50">
        <f t="shared" si="53"/>
        <v>5.3033008588991057</v>
      </c>
      <c r="CR50" s="18">
        <f t="shared" si="13"/>
        <v>7.8081734997254442</v>
      </c>
      <c r="CS50">
        <f t="shared" si="14"/>
        <v>224.8753967920928</v>
      </c>
    </row>
    <row r="51" spans="1:97" x14ac:dyDescent="0.2">
      <c r="A51" s="17">
        <f t="shared" si="54"/>
        <v>4.4969999999999972</v>
      </c>
      <c r="B51">
        <f t="shared" si="55"/>
        <v>4.4969999999999972</v>
      </c>
      <c r="C51" s="1">
        <f t="shared" si="15"/>
        <v>12.5</v>
      </c>
      <c r="D51" s="1">
        <f t="shared" si="65"/>
        <v>13.284314397062424</v>
      </c>
      <c r="E51">
        <f t="shared" si="16"/>
        <v>0.34534309974359884</v>
      </c>
      <c r="F51" s="1">
        <f t="shared" si="17"/>
        <v>19.796738201862354</v>
      </c>
      <c r="G51" s="1">
        <f t="shared" si="18"/>
        <v>5.6665889342885295E-3</v>
      </c>
      <c r="H51">
        <f t="shared" si="19"/>
        <v>0.33851954008213059</v>
      </c>
      <c r="I51">
        <f t="shared" si="20"/>
        <v>0.9409593620250466</v>
      </c>
      <c r="J51" s="18">
        <f t="shared" si="21"/>
        <v>0.39849188100483152</v>
      </c>
      <c r="K51" s="2">
        <f t="shared" si="71"/>
        <v>22.843483624480786</v>
      </c>
      <c r="L51">
        <f t="shared" si="0"/>
        <v>-1.7530000000000028</v>
      </c>
      <c r="M51" s="1">
        <f t="shared" si="23"/>
        <v>12.5</v>
      </c>
      <c r="N51" s="1">
        <f t="shared" si="66"/>
        <v>12.622321854555921</v>
      </c>
      <c r="O51">
        <f t="shared" si="24"/>
        <v>-0.13933132014708194</v>
      </c>
      <c r="P51" s="1">
        <f t="shared" si="1"/>
        <v>-7.9871457409155244</v>
      </c>
      <c r="Q51" s="1">
        <f t="shared" si="25"/>
        <v>6.2765573301468329E-3</v>
      </c>
      <c r="R51">
        <f t="shared" si="26"/>
        <v>-0.13888094600972897</v>
      </c>
      <c r="S51">
        <f t="shared" si="27"/>
        <v>0.99030908449606925</v>
      </c>
      <c r="T51" s="1">
        <f t="shared" si="28"/>
        <v>6.5684956366471911E-2</v>
      </c>
      <c r="U51" s="2">
        <f t="shared" si="29"/>
        <v>3.7653796643200454</v>
      </c>
      <c r="V51">
        <f t="shared" si="2"/>
        <v>10.746999999999996</v>
      </c>
      <c r="W51" s="1">
        <f t="shared" si="30"/>
        <v>12.5</v>
      </c>
      <c r="X51" s="1">
        <f t="shared" si="67"/>
        <v>16.48478113291165</v>
      </c>
      <c r="Y51">
        <f t="shared" si="31"/>
        <v>0.71013302836656234</v>
      </c>
      <c r="Z51" s="1">
        <f t="shared" si="32"/>
        <v>40.70826277260548</v>
      </c>
      <c r="AA51" s="1">
        <f t="shared" si="3"/>
        <v>3.679879766846794E-3</v>
      </c>
      <c r="AB51">
        <f t="shared" si="4"/>
        <v>0.65193464889526209</v>
      </c>
      <c r="AC51">
        <f t="shared" si="5"/>
        <v>0.7582751568987417</v>
      </c>
      <c r="AD51" s="18">
        <f t="shared" si="33"/>
        <v>2.0074790271929412</v>
      </c>
      <c r="AE51" s="2">
        <f t="shared" si="6"/>
        <v>115.07841557156988</v>
      </c>
      <c r="AF51" s="2"/>
      <c r="AG51" s="1">
        <f t="shared" si="7"/>
        <v>3.4455979839507962E-3</v>
      </c>
      <c r="AH51" s="1">
        <f t="shared" si="34"/>
        <v>1.4338123059445384E-2</v>
      </c>
      <c r="AI51">
        <f t="shared" si="35"/>
        <v>0.23583831603423897</v>
      </c>
      <c r="AJ51" s="2">
        <f t="shared" si="56"/>
        <v>13.519393912790768</v>
      </c>
      <c r="AK51" s="1">
        <f t="shared" si="57"/>
        <v>1.4746318806224326E-2</v>
      </c>
      <c r="AL51" s="1">
        <f t="shared" si="8"/>
        <v>0.59876912512152602</v>
      </c>
      <c r="AM51">
        <f t="shared" si="36"/>
        <v>0.53951395371857669</v>
      </c>
      <c r="AN51" s="17">
        <f t="shared" si="37"/>
        <v>1.0738733155226448</v>
      </c>
      <c r="AP51">
        <v>4</v>
      </c>
      <c r="AQ51">
        <f t="shared" si="38"/>
        <v>0.11791915801711948</v>
      </c>
      <c r="AR51" s="2">
        <f t="shared" si="39"/>
        <v>6.7596969563953841</v>
      </c>
      <c r="AT51" s="1">
        <f>ATAN(A51/$G$8/$G$1)</f>
        <v>0.17797670178198507</v>
      </c>
      <c r="AU51" s="2">
        <f t="shared" si="40"/>
        <v>10.202486089413156</v>
      </c>
      <c r="AV51" s="1"/>
      <c r="AW51" s="2">
        <f>(AT51+AI51)/(SQRT(AP51)-1)</f>
        <v>0.41381501781622404</v>
      </c>
      <c r="AX51" s="2">
        <f t="shared" si="41"/>
        <v>23.721880002203925</v>
      </c>
      <c r="AY51" s="1"/>
      <c r="AZ51" s="2">
        <f>(A51-$A$50)</f>
        <v>0.12491666666666656</v>
      </c>
      <c r="BA51">
        <f>AZ51/(SIN(AW51)-SIN($AW$50))</f>
        <v>11.779739526479313</v>
      </c>
      <c r="BB51" s="18">
        <f>BA51*(COS(AW51)-COS($AW$50))</f>
        <v>-5.4001628399177749E-2</v>
      </c>
      <c r="BC51" s="18">
        <v>11.83</v>
      </c>
      <c r="BD51" s="18">
        <f>BC51*(COS(AW51)-COS($AW$50))</f>
        <v>-5.4232036500148899E-2</v>
      </c>
      <c r="BE51" s="17">
        <f t="shared" si="61"/>
        <v>4.4969999999999972</v>
      </c>
      <c r="BF51" s="2">
        <f>(A51-A50)</f>
        <v>0.12491666666666656</v>
      </c>
      <c r="BG51">
        <f t="shared" si="62"/>
        <v>11.779739526479313</v>
      </c>
      <c r="BH51" s="18">
        <f t="shared" si="63"/>
        <v>5.4001628399177749E-2</v>
      </c>
      <c r="BI51" s="18">
        <f>SUM($BH$16:BH51)</f>
        <v>0.95684902683415041</v>
      </c>
      <c r="BJ51">
        <v>0.5</v>
      </c>
      <c r="BK51" s="2">
        <f t="shared" si="42"/>
        <v>1.5431509731658495</v>
      </c>
      <c r="BL51" s="1"/>
      <c r="BM51">
        <v>1.5</v>
      </c>
      <c r="BN51" s="18"/>
      <c r="BO51" s="2">
        <f>BM51*SQRT(AP51)+(2-BM51)</f>
        <v>3.5</v>
      </c>
      <c r="BP51" s="1">
        <f>BO51+AN51</f>
        <v>4.5738733155226452</v>
      </c>
      <c r="BQ51" s="2"/>
      <c r="BR51" s="1">
        <f t="shared" si="43"/>
        <v>1.1242499999999995</v>
      </c>
      <c r="BS51" s="1">
        <f t="shared" si="64"/>
        <v>3.1229166666666863E-2</v>
      </c>
      <c r="BT51" s="1">
        <f t="shared" si="9"/>
        <v>19.050930228272318</v>
      </c>
      <c r="BU51" s="2">
        <f t="shared" si="44"/>
        <v>11.124803543794961</v>
      </c>
      <c r="BV51" s="1"/>
      <c r="BW51" s="1">
        <v>4</v>
      </c>
      <c r="BX51" s="1">
        <f t="shared" si="10"/>
        <v>8.8988350890992537E-2</v>
      </c>
      <c r="BY51" s="2">
        <f t="shared" si="11"/>
        <v>5.1012430447065782</v>
      </c>
      <c r="BZ51" s="1"/>
      <c r="CA51" s="1">
        <f t="shared" si="45"/>
        <v>0.17797670178198507</v>
      </c>
      <c r="CB51" s="2">
        <f t="shared" si="12"/>
        <v>10.202486089413156</v>
      </c>
      <c r="CC51" s="20"/>
      <c r="CD51" s="1">
        <f t="shared" si="46"/>
        <v>6.5473024697687467</v>
      </c>
      <c r="CE51" s="1">
        <f t="shared" si="47"/>
        <v>-5.5394481112384557E-3</v>
      </c>
      <c r="CF51" s="18">
        <f>SUM(CE$15:$CE51)</f>
        <v>-0.10111442386891246</v>
      </c>
      <c r="CG51" s="18">
        <f t="shared" si="48"/>
        <v>1.8988855761310874</v>
      </c>
      <c r="CH51" s="18">
        <f t="shared" si="49"/>
        <v>0.10111442386891246</v>
      </c>
      <c r="CJ51" s="1">
        <f t="shared" si="50"/>
        <v>3.8988855761310872</v>
      </c>
      <c r="CK51" s="18">
        <f t="shared" si="51"/>
        <v>2.5236891199260487</v>
      </c>
      <c r="CL51">
        <f t="shared" si="52"/>
        <v>11.56992146670968</v>
      </c>
      <c r="CN51" s="1">
        <v>1.1242499999999995</v>
      </c>
      <c r="CO51">
        <v>4.5</v>
      </c>
      <c r="CP51">
        <f t="shared" si="53"/>
        <v>5.3033008588991057</v>
      </c>
      <c r="CR51" s="18">
        <f t="shared" si="13"/>
        <v>7.8269899788251545</v>
      </c>
      <c r="CS51">
        <f t="shared" si="14"/>
        <v>225.41731139016446</v>
      </c>
    </row>
    <row r="52" spans="1:97" x14ac:dyDescent="0.2">
      <c r="A52" s="17">
        <f t="shared" si="54"/>
        <v>4.6219166666666638</v>
      </c>
      <c r="B52">
        <f t="shared" si="55"/>
        <v>4.6219166666666638</v>
      </c>
      <c r="C52" s="1">
        <f t="shared" si="15"/>
        <v>12.5</v>
      </c>
      <c r="D52" s="1">
        <f t="shared" si="65"/>
        <v>13.327119481478775</v>
      </c>
      <c r="E52">
        <f t="shared" si="16"/>
        <v>0.35416293744871713</v>
      </c>
      <c r="F52" s="1">
        <f t="shared" si="17"/>
        <v>20.302333993875504</v>
      </c>
      <c r="G52" s="1">
        <f t="shared" si="18"/>
        <v>5.6302466049002161E-3</v>
      </c>
      <c r="H52">
        <f t="shared" si="19"/>
        <v>0.34680537479159879</v>
      </c>
      <c r="I52">
        <f t="shared" si="20"/>
        <v>0.93793711517119238</v>
      </c>
      <c r="J52" s="18">
        <f t="shared" si="21"/>
        <v>0.42001150182948921</v>
      </c>
      <c r="K52" s="2">
        <f t="shared" si="71"/>
        <v>24.077092461563073</v>
      </c>
      <c r="L52">
        <f t="shared" si="0"/>
        <v>-1.6280833333333362</v>
      </c>
      <c r="M52" s="1">
        <f t="shared" si="23"/>
        <v>12.5</v>
      </c>
      <c r="N52" s="1">
        <f t="shared" si="66"/>
        <v>12.605580325406592</v>
      </c>
      <c r="O52">
        <f t="shared" si="24"/>
        <v>-0.12951756367421313</v>
      </c>
      <c r="P52" s="1">
        <f t="shared" si="1"/>
        <v>-7.424573713808396</v>
      </c>
      <c r="Q52" s="1">
        <f t="shared" si="25"/>
        <v>6.2932402503850619E-3</v>
      </c>
      <c r="R52">
        <f t="shared" si="26"/>
        <v>-0.12915576207562046</v>
      </c>
      <c r="S52">
        <f t="shared" si="27"/>
        <v>0.99162431854138477</v>
      </c>
      <c r="T52" s="1">
        <f t="shared" si="28"/>
        <v>5.7268401084994973E-2</v>
      </c>
      <c r="U52" s="2">
        <f t="shared" si="29"/>
        <v>3.2829019730251892</v>
      </c>
      <c r="V52">
        <f t="shared" si="2"/>
        <v>10.871916666666664</v>
      </c>
      <c r="W52" s="1">
        <f t="shared" si="30"/>
        <v>12.5</v>
      </c>
      <c r="X52" s="1">
        <f t="shared" si="67"/>
        <v>16.566489429174318</v>
      </c>
      <c r="Y52">
        <f t="shared" si="31"/>
        <v>0.7158506984573324</v>
      </c>
      <c r="Z52" s="1">
        <f t="shared" si="32"/>
        <v>41.036027300101857</v>
      </c>
      <c r="AA52" s="1">
        <f t="shared" si="3"/>
        <v>3.6436698966489677E-3</v>
      </c>
      <c r="AB52">
        <f t="shared" si="4"/>
        <v>0.65625953604393339</v>
      </c>
      <c r="AC52">
        <f t="shared" si="5"/>
        <v>0.75453523532794764</v>
      </c>
      <c r="AD52" s="18">
        <f t="shared" si="33"/>
        <v>2.0485566603240599</v>
      </c>
      <c r="AE52" s="2">
        <f t="shared" si="6"/>
        <v>117.43318434978687</v>
      </c>
      <c r="AF52" s="2"/>
      <c r="AG52" s="1">
        <f t="shared" si="7"/>
        <v>3.5309846593901931E-3</v>
      </c>
      <c r="AH52" s="1">
        <f t="shared" si="34"/>
        <v>1.4270624655933196E-2</v>
      </c>
      <c r="AI52">
        <f t="shared" si="35"/>
        <v>0.24255864493830076</v>
      </c>
      <c r="AJ52" s="2">
        <f t="shared" si="56"/>
        <v>13.904635697100042</v>
      </c>
      <c r="AK52" s="1">
        <f t="shared" si="57"/>
        <v>1.4700972101714135E-2</v>
      </c>
      <c r="AL52" s="1">
        <f t="shared" si="8"/>
        <v>0.60437444356895331</v>
      </c>
      <c r="AM52">
        <f t="shared" si="36"/>
        <v>0.54362979628970565</v>
      </c>
      <c r="AN52" s="17">
        <f t="shared" si="37"/>
        <v>1.0820656773282358</v>
      </c>
      <c r="AP52">
        <v>4</v>
      </c>
      <c r="AQ52">
        <f t="shared" si="38"/>
        <v>0.12127932246915038</v>
      </c>
      <c r="AR52" s="2">
        <f t="shared" si="39"/>
        <v>6.9523178485500212</v>
      </c>
      <c r="AT52" s="1">
        <f>ATAN(A52/$G$8/$G$1)</f>
        <v>0.18281251166864226</v>
      </c>
      <c r="AU52" s="2">
        <f t="shared" si="40"/>
        <v>10.479698121132358</v>
      </c>
      <c r="AV52" s="1"/>
      <c r="AW52" s="2">
        <f>(AT52+AI52)/(SQRT(AP52)-1)</f>
        <v>0.42537115660694302</v>
      </c>
      <c r="AX52" s="2">
        <f t="shared" si="41"/>
        <v>24.384333818232403</v>
      </c>
      <c r="AY52" s="1"/>
      <c r="AZ52" s="2">
        <f>(A52-$A$50)</f>
        <v>0.24983333333333313</v>
      </c>
      <c r="BA52">
        <f t="shared" ref="BA52:BA58" si="75">AZ52/(SIN(AW52)-SIN($AW$50))</f>
        <v>11.807980951848409</v>
      </c>
      <c r="BB52" s="18">
        <f t="shared" ref="BB52:BB58" si="76">BA52*(COS(AW52)-COS($AW$50))</f>
        <v>-0.10972089840672997</v>
      </c>
      <c r="BC52" s="18">
        <v>11.83</v>
      </c>
      <c r="BD52" s="18">
        <f t="shared" ref="BD52:BD58" si="77">BC52*(COS(AW52)-COS($AW$50))</f>
        <v>-0.10992550152686588</v>
      </c>
      <c r="BE52" s="17">
        <f t="shared" si="61"/>
        <v>4.6219166666666638</v>
      </c>
      <c r="BF52" s="2">
        <f>(A52-A51)</f>
        <v>0.12491666666666656</v>
      </c>
      <c r="BG52">
        <f t="shared" si="62"/>
        <v>11.836358117886483</v>
      </c>
      <c r="BH52" s="18">
        <f t="shared" si="63"/>
        <v>5.5723397876771642E-2</v>
      </c>
      <c r="BI52" s="18">
        <f>SUM($BH$16:BH52)</f>
        <v>1.012572424710922</v>
      </c>
      <c r="BJ52">
        <v>0.5</v>
      </c>
      <c r="BK52" s="2">
        <f t="shared" si="42"/>
        <v>1.487427575289078</v>
      </c>
      <c r="BL52" s="1"/>
      <c r="BM52">
        <v>1.5</v>
      </c>
      <c r="BN52" s="18"/>
      <c r="BO52" s="2">
        <f>BM52*SQRT(AP52)+(2-BM52)</f>
        <v>3.5</v>
      </c>
      <c r="BP52" s="1">
        <f>BO52+AN52</f>
        <v>4.5820656773282362</v>
      </c>
      <c r="BQ52" s="2"/>
      <c r="BR52" s="1">
        <f t="shared" si="43"/>
        <v>1.1554791666666659</v>
      </c>
      <c r="BS52" s="1">
        <f t="shared" si="64"/>
        <v>3.1229166666666419E-2</v>
      </c>
      <c r="BT52" s="1">
        <f t="shared" si="9"/>
        <v>19.067739481684928</v>
      </c>
      <c r="BU52" s="2">
        <f t="shared" si="44"/>
        <v>11.149805159013162</v>
      </c>
      <c r="BV52" s="1"/>
      <c r="BW52" s="1">
        <v>4</v>
      </c>
      <c r="BX52" s="1">
        <f t="shared" si="10"/>
        <v>9.1406255834321132E-2</v>
      </c>
      <c r="BY52" s="2">
        <f t="shared" si="11"/>
        <v>5.2398490605661792</v>
      </c>
      <c r="BZ52" s="1"/>
      <c r="CA52" s="1">
        <f t="shared" si="45"/>
        <v>0.18281251166864226</v>
      </c>
      <c r="CB52" s="2">
        <f t="shared" si="12"/>
        <v>10.479698121132358</v>
      </c>
      <c r="CC52" s="20"/>
      <c r="CD52" s="1">
        <f t="shared" si="46"/>
        <v>6.5644253521171549</v>
      </c>
      <c r="CE52" s="1">
        <f t="shared" si="47"/>
        <v>-5.6954889630628303E-3</v>
      </c>
      <c r="CF52" s="18">
        <f>SUM(CE$15:$CE52)</f>
        <v>-0.1068099128319753</v>
      </c>
      <c r="CG52" s="18">
        <f t="shared" si="48"/>
        <v>1.8931900871680247</v>
      </c>
      <c r="CH52" s="18">
        <f t="shared" si="49"/>
        <v>0.1068099128319753</v>
      </c>
      <c r="CJ52" s="1">
        <f t="shared" si="50"/>
        <v>3.8931900871680249</v>
      </c>
      <c r="CK52" s="18">
        <f t="shared" si="51"/>
        <v>2.5429952461811869</v>
      </c>
      <c r="CL52">
        <f t="shared" si="52"/>
        <v>11.658430928051287</v>
      </c>
      <c r="CN52" s="1">
        <v>1.1554791666666659</v>
      </c>
      <c r="CO52">
        <v>4.5</v>
      </c>
      <c r="CP52">
        <f t="shared" si="53"/>
        <v>5.3033008588991057</v>
      </c>
      <c r="CR52" s="18">
        <f t="shared" si="13"/>
        <v>7.8462961050802926</v>
      </c>
      <c r="CS52">
        <f t="shared" si="14"/>
        <v>225.97332782631244</v>
      </c>
    </row>
    <row r="53" spans="1:97" x14ac:dyDescent="0.2">
      <c r="A53" s="17">
        <f t="shared" si="54"/>
        <v>4.7468333333333304</v>
      </c>
      <c r="B53">
        <f t="shared" si="55"/>
        <v>4.7468333333333304</v>
      </c>
      <c r="C53" s="1">
        <f t="shared" si="15"/>
        <v>12.5</v>
      </c>
      <c r="D53" s="1">
        <f t="shared" si="65"/>
        <v>13.37095459174267</v>
      </c>
      <c r="E53">
        <f t="shared" si="16"/>
        <v>0.36292562350670643</v>
      </c>
      <c r="F53" s="1">
        <f t="shared" si="17"/>
        <v>20.804653576817564</v>
      </c>
      <c r="G53" s="1">
        <f t="shared" si="18"/>
        <v>5.5933909080957489E-3</v>
      </c>
      <c r="H53">
        <f t="shared" si="19"/>
        <v>0.35501080351172321</v>
      </c>
      <c r="I53">
        <f t="shared" si="20"/>
        <v>0.93486219807518189</v>
      </c>
      <c r="J53" s="18">
        <f t="shared" si="21"/>
        <v>0.44204895286009066</v>
      </c>
      <c r="K53" s="2">
        <f t="shared" si="71"/>
        <v>25.340385832744047</v>
      </c>
      <c r="L53">
        <f t="shared" si="0"/>
        <v>-1.5031666666666696</v>
      </c>
      <c r="M53" s="1">
        <f t="shared" si="23"/>
        <v>12.5</v>
      </c>
      <c r="N53" s="1">
        <f t="shared" si="66"/>
        <v>12.59005599780151</v>
      </c>
      <c r="O53">
        <f t="shared" si="24"/>
        <v>-0.11967865564795839</v>
      </c>
      <c r="P53" s="1">
        <f t="shared" si="1"/>
        <v>-6.8605598779084422</v>
      </c>
      <c r="Q53" s="1">
        <f t="shared" si="25"/>
        <v>6.308769737694328E-3</v>
      </c>
      <c r="R53">
        <f t="shared" si="26"/>
        <v>-0.11939316766574781</v>
      </c>
      <c r="S53">
        <f t="shared" si="27"/>
        <v>0.99284705343508906</v>
      </c>
      <c r="T53" s="1">
        <f t="shared" si="28"/>
        <v>4.9463775812686996E-2</v>
      </c>
      <c r="U53" s="2">
        <f t="shared" si="29"/>
        <v>2.8355030720648595</v>
      </c>
      <c r="V53">
        <f t="shared" si="2"/>
        <v>10.996833333333331</v>
      </c>
      <c r="W53" s="1">
        <f t="shared" si="30"/>
        <v>12.5</v>
      </c>
      <c r="X53" s="1">
        <f t="shared" si="67"/>
        <v>16.648733986736381</v>
      </c>
      <c r="Y53">
        <f t="shared" si="31"/>
        <v>0.72151206166047521</v>
      </c>
      <c r="Z53" s="1">
        <f t="shared" si="32"/>
        <v>41.360564044231062</v>
      </c>
      <c r="AA53" s="1">
        <f t="shared" si="3"/>
        <v>3.6077594387607711E-3</v>
      </c>
      <c r="AB53">
        <f t="shared" si="4"/>
        <v>0.66052069437197003</v>
      </c>
      <c r="AC53">
        <f t="shared" si="5"/>
        <v>0.75080783980081789</v>
      </c>
      <c r="AD53" s="18">
        <f t="shared" si="33"/>
        <v>2.0899038908636003</v>
      </c>
      <c r="AE53" s="2">
        <f t="shared" si="6"/>
        <v>119.80340775651212</v>
      </c>
      <c r="AF53" s="2"/>
      <c r="AG53" s="1">
        <f t="shared" si="7"/>
        <v>3.6154899671983977E-3</v>
      </c>
      <c r="AH53" s="1">
        <f t="shared" si="34"/>
        <v>1.4201427234643387E-2</v>
      </c>
      <c r="AI53">
        <f t="shared" si="35"/>
        <v>0.24929057722665787</v>
      </c>
      <c r="AJ53" s="2">
        <f t="shared" si="56"/>
        <v>14.290542643566374</v>
      </c>
      <c r="AK53" s="1">
        <f t="shared" si="57"/>
        <v>1.4654429473841116E-2</v>
      </c>
      <c r="AL53" s="1">
        <f t="shared" si="8"/>
        <v>0.6101434967586612</v>
      </c>
      <c r="AM53">
        <f t="shared" si="36"/>
        <v>0.54784458889581389</v>
      </c>
      <c r="AN53" s="17">
        <f t="shared" si="37"/>
        <v>1.0904549938212855</v>
      </c>
      <c r="AP53">
        <v>4</v>
      </c>
      <c r="AQ53">
        <f t="shared" si="38"/>
        <v>0.12464528861332895</v>
      </c>
      <c r="AR53" s="2">
        <f t="shared" si="39"/>
        <v>7.1452713217831878</v>
      </c>
      <c r="AT53" s="1">
        <f>ATAN(A53/$G$8/$G$1)</f>
        <v>0.18763969035266884</v>
      </c>
      <c r="AU53" s="2">
        <f t="shared" si="40"/>
        <v>10.756415370535155</v>
      </c>
      <c r="AV53" s="1"/>
      <c r="AW53" s="2">
        <f>(AT53+AI53)/(SQRT(AP53)-1)</f>
        <v>0.43693026757932674</v>
      </c>
      <c r="AX53" s="2">
        <f t="shared" si="41"/>
        <v>25.046958014101531</v>
      </c>
      <c r="AY53" s="1"/>
      <c r="AZ53" s="2">
        <f>(A53-$A$50)</f>
        <v>0.37474999999999969</v>
      </c>
      <c r="BA53">
        <f t="shared" si="75"/>
        <v>11.83698967900227</v>
      </c>
      <c r="BB53" s="18">
        <f t="shared" si="76"/>
        <v>-0.16717158718839573</v>
      </c>
      <c r="BC53" s="18">
        <v>11.83</v>
      </c>
      <c r="BD53" s="18">
        <f t="shared" si="77"/>
        <v>-0.1670728732615922</v>
      </c>
      <c r="BE53" s="17">
        <f t="shared" si="61"/>
        <v>4.7468333333333304</v>
      </c>
      <c r="BF53" s="2">
        <f>(A53-A52)</f>
        <v>0.12491666666666656</v>
      </c>
      <c r="BG53">
        <f t="shared" si="62"/>
        <v>11.895436839964622</v>
      </c>
      <c r="BH53" s="18">
        <f t="shared" si="63"/>
        <v>5.746347853257959E-2</v>
      </c>
      <c r="BI53" s="18">
        <f>SUM($BH$16:BH53)</f>
        <v>1.0700359032435016</v>
      </c>
      <c r="BJ53">
        <v>0.5</v>
      </c>
      <c r="BK53" s="2">
        <f t="shared" si="42"/>
        <v>1.4299640967564984</v>
      </c>
      <c r="BL53" s="1"/>
      <c r="BM53">
        <v>1.5</v>
      </c>
      <c r="BN53" s="18"/>
      <c r="BO53" s="2">
        <f>BM53*SQRT(AP53)+(2-BM53)</f>
        <v>3.5</v>
      </c>
      <c r="BP53" s="1">
        <f>BO53+AN53</f>
        <v>4.590454993821286</v>
      </c>
      <c r="BQ53" s="2"/>
      <c r="BR53" s="1">
        <f t="shared" si="43"/>
        <v>1.1867083333333328</v>
      </c>
      <c r="BS53" s="1">
        <f t="shared" si="64"/>
        <v>3.1229166666666863E-2</v>
      </c>
      <c r="BT53" s="1">
        <f t="shared" si="9"/>
        <v>19.084993843740818</v>
      </c>
      <c r="BU53" s="2">
        <f t="shared" si="44"/>
        <v>11.175448837562104</v>
      </c>
      <c r="BV53" s="1"/>
      <c r="BW53" s="1">
        <v>4</v>
      </c>
      <c r="BX53" s="1">
        <f t="shared" si="10"/>
        <v>9.3819845176334418E-2</v>
      </c>
      <c r="BY53" s="2">
        <f t="shared" si="11"/>
        <v>5.3782076852675775</v>
      </c>
      <c r="BZ53" s="1"/>
      <c r="CA53" s="1">
        <f t="shared" si="45"/>
        <v>0.18763969035266884</v>
      </c>
      <c r="CB53" s="2">
        <f t="shared" si="12"/>
        <v>10.756415370535155</v>
      </c>
      <c r="CC53" s="20"/>
      <c r="CD53" s="1">
        <f t="shared" si="46"/>
        <v>6.582039398134115</v>
      </c>
      <c r="CE53" s="1">
        <f t="shared" si="47"/>
        <v>-5.8515298196621466E-3</v>
      </c>
      <c r="CF53" s="18">
        <f>SUM(CE$15:$CE53)</f>
        <v>-0.11266144265163745</v>
      </c>
      <c r="CG53" s="18">
        <f t="shared" si="48"/>
        <v>1.8873385573483625</v>
      </c>
      <c r="CH53" s="18">
        <f t="shared" si="49"/>
        <v>0.11266144265163745</v>
      </c>
      <c r="CJ53" s="1">
        <f t="shared" si="50"/>
        <v>3.8873385573483623</v>
      </c>
      <c r="CK53" s="18">
        <f t="shared" si="51"/>
        <v>2.5627873949104671</v>
      </c>
      <c r="CL53">
        <f t="shared" si="52"/>
        <v>11.749168572655437</v>
      </c>
      <c r="CN53" s="1">
        <v>1.1867083333333328</v>
      </c>
      <c r="CO53">
        <v>4.5</v>
      </c>
      <c r="CP53">
        <f t="shared" si="53"/>
        <v>5.3033008588991057</v>
      </c>
      <c r="CR53" s="18">
        <f t="shared" si="13"/>
        <v>7.8660882538095729</v>
      </c>
      <c r="CS53">
        <f t="shared" si="14"/>
        <v>226.54334170971569</v>
      </c>
    </row>
    <row r="54" spans="1:97" x14ac:dyDescent="0.2">
      <c r="A54" s="17">
        <f t="shared" si="54"/>
        <v>4.8717499999999969</v>
      </c>
      <c r="B54">
        <f t="shared" si="55"/>
        <v>4.8717499999999969</v>
      </c>
      <c r="C54" s="1">
        <f t="shared" si="15"/>
        <v>12.5</v>
      </c>
      <c r="D54" s="1">
        <f t="shared" si="65"/>
        <v>13.415809631270859</v>
      </c>
      <c r="E54">
        <f t="shared" si="16"/>
        <v>0.37163037913368696</v>
      </c>
      <c r="F54" s="1">
        <f t="shared" si="17"/>
        <v>21.303652307026638</v>
      </c>
      <c r="G54" s="1">
        <f t="shared" si="18"/>
        <v>5.5560510299104407E-3</v>
      </c>
      <c r="H54">
        <f t="shared" si="19"/>
        <v>0.36313499773017449</v>
      </c>
      <c r="I54">
        <f t="shared" si="20"/>
        <v>0.93173653648631072</v>
      </c>
      <c r="J54" s="18">
        <f t="shared" si="21"/>
        <v>0.46459915818927222</v>
      </c>
      <c r="K54" s="2">
        <f t="shared" si="71"/>
        <v>26.633072762442353</v>
      </c>
      <c r="L54">
        <f t="shared" si="0"/>
        <v>-1.3782500000000031</v>
      </c>
      <c r="M54" s="1">
        <f t="shared" si="23"/>
        <v>12.5</v>
      </c>
      <c r="N54" s="1">
        <f t="shared" si="66"/>
        <v>12.575753379519654</v>
      </c>
      <c r="O54">
        <f t="shared" si="24"/>
        <v>-0.10981641112073699</v>
      </c>
      <c r="P54" s="1">
        <f t="shared" si="1"/>
        <v>-6.2952082808065786</v>
      </c>
      <c r="Q54" s="1">
        <f t="shared" si="25"/>
        <v>6.323128040344469E-3</v>
      </c>
      <c r="R54">
        <f t="shared" si="26"/>
        <v>-0.10959581970210734</v>
      </c>
      <c r="S54">
        <f t="shared" si="27"/>
        <v>0.99397623528121792</v>
      </c>
      <c r="T54" s="1">
        <f t="shared" si="28"/>
        <v>4.2273346768519446E-2</v>
      </c>
      <c r="U54" s="2">
        <f t="shared" si="29"/>
        <v>2.4233128720807322</v>
      </c>
      <c r="V54">
        <f t="shared" si="2"/>
        <v>11.121749999999997</v>
      </c>
      <c r="W54" s="1">
        <f t="shared" si="30"/>
        <v>12.5</v>
      </c>
      <c r="X54" s="1">
        <f t="shared" si="67"/>
        <v>16.731506897542133</v>
      </c>
      <c r="Y54">
        <f t="shared" si="31"/>
        <v>0.72711758807241267</v>
      </c>
      <c r="Z54" s="1">
        <f t="shared" si="32"/>
        <v>41.681899953195625</v>
      </c>
      <c r="AA54" s="1">
        <f t="shared" si="3"/>
        <v>3.5721516379111518E-3</v>
      </c>
      <c r="AB54">
        <f t="shared" si="4"/>
        <v>0.66471896811839404</v>
      </c>
      <c r="AC54">
        <f t="shared" si="5"/>
        <v>0.74709349710971085</v>
      </c>
      <c r="AD54" s="18">
        <f t="shared" si="33"/>
        <v>2.1315167431539366</v>
      </c>
      <c r="AE54" s="2">
        <f t="shared" si="6"/>
        <v>122.18885788780527</v>
      </c>
      <c r="AF54" s="2"/>
      <c r="AG54" s="1">
        <f t="shared" si="7"/>
        <v>3.6990851281870621E-3</v>
      </c>
      <c r="AH54" s="1">
        <f t="shared" si="34"/>
        <v>1.4130546007265876E-2</v>
      </c>
      <c r="AI54">
        <f t="shared" si="35"/>
        <v>0.25603401599349346</v>
      </c>
      <c r="AJ54" s="2">
        <f t="shared" si="56"/>
        <v>14.677109197079242</v>
      </c>
      <c r="AK54" s="1">
        <f t="shared" si="57"/>
        <v>1.4606695767661907E-2</v>
      </c>
      <c r="AL54" s="1">
        <f t="shared" si="8"/>
        <v>0.61607708636694636</v>
      </c>
      <c r="AM54">
        <f t="shared" si="36"/>
        <v>0.55215709165213223</v>
      </c>
      <c r="AN54" s="17">
        <f t="shared" si="37"/>
        <v>1.0990387970782884</v>
      </c>
      <c r="AP54">
        <v>4</v>
      </c>
      <c r="AQ54">
        <f t="shared" si="38"/>
        <v>0.12801700799674676</v>
      </c>
      <c r="AR54" s="2">
        <f t="shared" si="39"/>
        <v>7.3385545985396226</v>
      </c>
      <c r="AT54" s="1">
        <f>ATAN(A54/$G$8/$G$1)</f>
        <v>0.19245803657055946</v>
      </c>
      <c r="AU54" s="2">
        <f t="shared" si="40"/>
        <v>11.032626300223153</v>
      </c>
      <c r="AV54" s="1"/>
      <c r="AW54" s="2">
        <f>(AT54+AI54)/(SQRT(AP54)-1)</f>
        <v>0.44849205256405289</v>
      </c>
      <c r="AX54" s="2">
        <f t="shared" si="41"/>
        <v>25.709735497302393</v>
      </c>
      <c r="AY54" s="1"/>
      <c r="AZ54" s="2">
        <f>(A54-$A$50)</f>
        <v>0.49966666666666626</v>
      </c>
      <c r="BA54">
        <f t="shared" si="75"/>
        <v>11.866783239708818</v>
      </c>
      <c r="BB54" s="18">
        <f t="shared" si="76"/>
        <v>-0.22636776211812423</v>
      </c>
      <c r="BC54" s="18">
        <v>11.83</v>
      </c>
      <c r="BD54" s="18">
        <f t="shared" si="77"/>
        <v>-0.22566609432086665</v>
      </c>
      <c r="BE54" s="17">
        <f t="shared" si="61"/>
        <v>4.8717499999999969</v>
      </c>
      <c r="BF54" s="2">
        <f>(A54-A53)</f>
        <v>0.12491666666666656</v>
      </c>
      <c r="BG54">
        <f t="shared" si="62"/>
        <v>11.957070648900988</v>
      </c>
      <c r="BH54" s="18">
        <f t="shared" si="63"/>
        <v>5.9222593723788464E-2</v>
      </c>
      <c r="BI54" s="18">
        <f>SUM($BH$16:BH54)</f>
        <v>1.1292584969672901</v>
      </c>
      <c r="BJ54">
        <v>0.5</v>
      </c>
      <c r="BK54" s="2">
        <f t="shared" si="42"/>
        <v>1.3707415030327099</v>
      </c>
      <c r="BL54" s="1"/>
      <c r="BM54">
        <v>1.5</v>
      </c>
      <c r="BN54" s="18"/>
      <c r="BO54" s="2">
        <f>BM54*SQRT(AP54)+(2-BM54)</f>
        <v>3.5</v>
      </c>
      <c r="BP54" s="1">
        <f>BO54+AN54</f>
        <v>4.599038797078288</v>
      </c>
      <c r="BQ54" s="2"/>
      <c r="BR54" s="1">
        <f t="shared" si="43"/>
        <v>1.2179374999999995</v>
      </c>
      <c r="BS54" s="1">
        <f t="shared" si="64"/>
        <v>3.1229166666666641E-2</v>
      </c>
      <c r="BT54" s="1">
        <f t="shared" si="9"/>
        <v>19.10269210831699</v>
      </c>
      <c r="BU54" s="2">
        <f t="shared" si="44"/>
        <v>11.20173090539528</v>
      </c>
      <c r="BV54" s="1"/>
      <c r="BW54" s="1">
        <v>4</v>
      </c>
      <c r="BX54" s="1">
        <f t="shared" si="10"/>
        <v>9.622901828527973E-2</v>
      </c>
      <c r="BY54" s="2">
        <f t="shared" si="11"/>
        <v>5.5163131501115767</v>
      </c>
      <c r="BZ54" s="1"/>
      <c r="CA54" s="1">
        <f t="shared" si="45"/>
        <v>0.19245803657055946</v>
      </c>
      <c r="CB54" s="2">
        <f t="shared" si="12"/>
        <v>11.032626300223153</v>
      </c>
      <c r="CC54" s="20"/>
      <c r="CD54" s="1">
        <f t="shared" si="46"/>
        <v>6.6001458694681396</v>
      </c>
      <c r="CE54" s="1">
        <f t="shared" si="47"/>
        <v>-6.0075706811356412E-3</v>
      </c>
      <c r="CF54" s="18">
        <f>SUM(CE$15:$CE54)</f>
        <v>-0.11866901333277309</v>
      </c>
      <c r="CG54" s="18">
        <f t="shared" si="48"/>
        <v>1.881330986667227</v>
      </c>
      <c r="CH54" s="18">
        <f t="shared" si="49"/>
        <v>0.11866901333277309</v>
      </c>
      <c r="CJ54" s="1">
        <f t="shared" si="50"/>
        <v>3.8813309866672272</v>
      </c>
      <c r="CK54" s="18">
        <f t="shared" si="51"/>
        <v>2.5830618920625064</v>
      </c>
      <c r="CL54">
        <f t="shared" si="52"/>
        <v>11.842117556733552</v>
      </c>
      <c r="CN54" s="1">
        <v>1.2179374999999995</v>
      </c>
      <c r="CO54">
        <v>4.5</v>
      </c>
      <c r="CP54">
        <f t="shared" si="53"/>
        <v>5.3033008588991057</v>
      </c>
      <c r="CR54" s="18">
        <f t="shared" si="13"/>
        <v>7.8863627509616121</v>
      </c>
      <c r="CS54">
        <f t="shared" si="14"/>
        <v>227.12724722769443</v>
      </c>
    </row>
    <row r="55" spans="1:97" x14ac:dyDescent="0.2">
      <c r="A55" s="17">
        <f t="shared" si="54"/>
        <v>4.9966666666666635</v>
      </c>
      <c r="B55">
        <f t="shared" si="55"/>
        <v>4.9966666666666635</v>
      </c>
      <c r="C55" s="1">
        <f t="shared" si="15"/>
        <v>12.5</v>
      </c>
      <c r="D55" s="1">
        <f t="shared" si="65"/>
        <v>13.461674404685985</v>
      </c>
      <c r="E55">
        <f t="shared" si="16"/>
        <v>0.38027647091814426</v>
      </c>
      <c r="F55" s="1">
        <f t="shared" si="17"/>
        <v>21.799288141804446</v>
      </c>
      <c r="G55" s="1">
        <f t="shared" si="18"/>
        <v>5.518255892684884E-3</v>
      </c>
      <c r="H55">
        <f t="shared" si="19"/>
        <v>0.37117720399828813</v>
      </c>
      <c r="I55">
        <f t="shared" si="20"/>
        <v>0.9285620513632965</v>
      </c>
      <c r="J55" s="18">
        <f t="shared" si="21"/>
        <v>0.48765699224240006</v>
      </c>
      <c r="K55" s="2">
        <f t="shared" si="71"/>
        <v>27.954859427908282</v>
      </c>
      <c r="L55">
        <f t="shared" si="0"/>
        <v>-1.2533333333333365</v>
      </c>
      <c r="M55" s="1">
        <f t="shared" si="23"/>
        <v>12.5</v>
      </c>
      <c r="N55" s="1">
        <f t="shared" si="66"/>
        <v>12.562676643313099</v>
      </c>
      <c r="O55">
        <f t="shared" si="24"/>
        <v>-9.9932671916857854E-2</v>
      </c>
      <c r="P55" s="1">
        <f t="shared" si="1"/>
        <v>-5.7286245047880291</v>
      </c>
      <c r="Q55" s="1">
        <f t="shared" si="25"/>
        <v>6.3362986272197811E-3</v>
      </c>
      <c r="R55">
        <f t="shared" si="26"/>
        <v>-9.9766424697436171E-2</v>
      </c>
      <c r="S55">
        <f t="shared" si="27"/>
        <v>0.99501088461538489</v>
      </c>
      <c r="T55" s="1">
        <f t="shared" si="28"/>
        <v>3.5699211741661567E-2</v>
      </c>
      <c r="U55" s="2">
        <f t="shared" si="29"/>
        <v>2.0464516285028922</v>
      </c>
      <c r="V55">
        <f t="shared" si="2"/>
        <v>11.246666666666663</v>
      </c>
      <c r="W55" s="1">
        <f t="shared" si="30"/>
        <v>12.5</v>
      </c>
      <c r="X55" s="1">
        <f t="shared" si="67"/>
        <v>16.814800358943042</v>
      </c>
      <c r="Y55">
        <f t="shared" si="31"/>
        <v>0.73266775259946693</v>
      </c>
      <c r="Z55" s="1">
        <f t="shared" si="32"/>
        <v>42.000062250924856</v>
      </c>
      <c r="AA55" s="1">
        <f t="shared" si="3"/>
        <v>3.5368494122699442E-3</v>
      </c>
      <c r="AB55">
        <f t="shared" si="4"/>
        <v>0.66885520057245662</v>
      </c>
      <c r="AC55">
        <f t="shared" si="5"/>
        <v>0.74339270958705184</v>
      </c>
      <c r="AD55" s="18">
        <f t="shared" si="33"/>
        <v>2.173391294529337</v>
      </c>
      <c r="AE55" s="2">
        <f t="shared" si="6"/>
        <v>124.5893098774779</v>
      </c>
      <c r="AF55" s="2"/>
      <c r="AG55" s="1">
        <f t="shared" si="7"/>
        <v>3.781741056379251E-3</v>
      </c>
      <c r="AH55" s="1">
        <f t="shared" si="34"/>
        <v>1.4057997181905004E-2</v>
      </c>
      <c r="AI55">
        <f t="shared" si="35"/>
        <v>0.26278882121907343</v>
      </c>
      <c r="AJ55" s="2">
        <f t="shared" si="56"/>
        <v>15.064327331029686</v>
      </c>
      <c r="AK55" s="1">
        <f t="shared" si="57"/>
        <v>1.4557776278812416E-2</v>
      </c>
      <c r="AL55" s="1">
        <f t="shared" si="8"/>
        <v>0.62217609384004879</v>
      </c>
      <c r="AM55">
        <f t="shared" si="36"/>
        <v>0.55656606350446369</v>
      </c>
      <c r="AN55" s="17">
        <f t="shared" si="37"/>
        <v>1.1078146168480567</v>
      </c>
      <c r="AP55">
        <v>4</v>
      </c>
      <c r="AQ55">
        <f t="shared" si="38"/>
        <v>0.13139441060953672</v>
      </c>
      <c r="AR55" s="2">
        <f t="shared" si="39"/>
        <v>7.532163665514843</v>
      </c>
      <c r="AT55" s="1">
        <f>ATAN(A55/$G$8/$G$1)</f>
        <v>0.1972673514349827</v>
      </c>
      <c r="AU55" s="2">
        <f t="shared" si="40"/>
        <v>11.308319509011746</v>
      </c>
      <c r="AV55" s="1"/>
      <c r="AW55" s="2">
        <f>(AT55+AI55)/(SQRT(AP55)-1)</f>
        <v>0.46005617265405613</v>
      </c>
      <c r="AX55" s="2">
        <f t="shared" si="41"/>
        <v>26.372646840041433</v>
      </c>
      <c r="AY55" s="1"/>
      <c r="AZ55" s="2">
        <f>(A55-$A$50)</f>
        <v>0.62458333333333282</v>
      </c>
      <c r="BA55">
        <f t="shared" si="75"/>
        <v>11.897379552038844</v>
      </c>
      <c r="BB55" s="18">
        <f t="shared" si="76"/>
        <v>-0.28732377145358257</v>
      </c>
      <c r="BC55" s="18">
        <v>11.83</v>
      </c>
      <c r="BD55" s="18">
        <f t="shared" si="77"/>
        <v>-0.28569654363202951</v>
      </c>
      <c r="BE55" s="17">
        <f t="shared" si="61"/>
        <v>4.9966666666666635</v>
      </c>
      <c r="BF55" s="2">
        <f>(A55-A54)</f>
        <v>0.12491666666666656</v>
      </c>
      <c r="BG55">
        <f t="shared" si="62"/>
        <v>12.021358981544195</v>
      </c>
      <c r="BH55" s="18">
        <f t="shared" si="63"/>
        <v>6.1001486136338247E-2</v>
      </c>
      <c r="BI55" s="18">
        <f>SUM($BH$16:BH55)</f>
        <v>1.1902599831036282</v>
      </c>
      <c r="BJ55">
        <v>0.5</v>
      </c>
      <c r="BK55" s="2">
        <f t="shared" si="42"/>
        <v>1.3097400168963718</v>
      </c>
      <c r="BL55" s="1"/>
      <c r="BM55">
        <v>1.5</v>
      </c>
      <c r="BN55" s="18"/>
      <c r="BO55" s="2">
        <f>BM55*SQRT(AP55)+(2-BM55)</f>
        <v>3.5</v>
      </c>
      <c r="BP55" s="1">
        <f>BO55+AN55</f>
        <v>4.6078146168480565</v>
      </c>
      <c r="BQ55" s="2"/>
      <c r="BR55" s="1">
        <f t="shared" si="43"/>
        <v>1.2491666666666659</v>
      </c>
      <c r="BS55" s="1">
        <f t="shared" si="64"/>
        <v>3.1229166666666419E-2</v>
      </c>
      <c r="BT55" s="1">
        <f t="shared" si="9"/>
        <v>19.120833042783467</v>
      </c>
      <c r="BU55" s="2">
        <f t="shared" si="44"/>
        <v>11.228647659631523</v>
      </c>
      <c r="BV55" s="1"/>
      <c r="BW55" s="1">
        <v>4</v>
      </c>
      <c r="BX55" s="1">
        <f t="shared" si="10"/>
        <v>9.8633675717491348E-2</v>
      </c>
      <c r="BY55" s="2">
        <f t="shared" si="11"/>
        <v>5.6541597545058728</v>
      </c>
      <c r="BZ55" s="1"/>
      <c r="CA55" s="1">
        <f t="shared" si="45"/>
        <v>0.1972673514349827</v>
      </c>
      <c r="CB55" s="2">
        <f t="shared" si="12"/>
        <v>11.308319509011746</v>
      </c>
      <c r="CC55" s="20"/>
      <c r="CD55" s="1">
        <f t="shared" si="46"/>
        <v>6.6187460599323531</v>
      </c>
      <c r="CE55" s="1">
        <f t="shared" si="47"/>
        <v>-6.1636115475840123E-3</v>
      </c>
      <c r="CF55" s="18">
        <f>SUM(CE$15:$CE55)</f>
        <v>-0.1248326248803571</v>
      </c>
      <c r="CG55" s="18">
        <f t="shared" si="48"/>
        <v>1.8751673751196429</v>
      </c>
      <c r="CH55" s="18">
        <f t="shared" si="49"/>
        <v>0.1248326248803571</v>
      </c>
      <c r="CJ55" s="1">
        <f t="shared" si="50"/>
        <v>3.8751673751196432</v>
      </c>
      <c r="CK55" s="18">
        <f t="shared" si="51"/>
        <v>2.6038150347511664</v>
      </c>
      <c r="CL55">
        <f t="shared" si="52"/>
        <v>11.937260904303342</v>
      </c>
      <c r="CN55" s="1">
        <v>1.2491666666666659</v>
      </c>
      <c r="CO55">
        <v>4.5</v>
      </c>
      <c r="CP55">
        <f t="shared" si="53"/>
        <v>5.3033008588991057</v>
      </c>
      <c r="CR55" s="18">
        <f t="shared" si="13"/>
        <v>7.9071158936502721</v>
      </c>
      <c r="CS55">
        <f t="shared" si="14"/>
        <v>227.72493773712785</v>
      </c>
    </row>
    <row r="56" spans="1:97" x14ac:dyDescent="0.2">
      <c r="A56" s="17">
        <f t="shared" si="54"/>
        <v>5.12158333333333</v>
      </c>
      <c r="B56">
        <f t="shared" si="55"/>
        <v>5.12158333333333</v>
      </c>
      <c r="C56" s="1">
        <f t="shared" si="15"/>
        <v>12.5</v>
      </c>
      <c r="D56" s="1">
        <f t="shared" si="65"/>
        <v>13.508538627115732</v>
      </c>
      <c r="E56">
        <f t="shared" si="16"/>
        <v>0.3888632103770307</v>
      </c>
      <c r="F56" s="1">
        <f t="shared" si="17"/>
        <v>22.291521613969913</v>
      </c>
      <c r="G56" s="1">
        <f t="shared" si="18"/>
        <v>5.4800341142824905E-3</v>
      </c>
      <c r="H56">
        <f t="shared" si="19"/>
        <v>0.37913674267124353</v>
      </c>
      <c r="I56">
        <f t="shared" si="20"/>
        <v>0.9253406563837121</v>
      </c>
      <c r="J56" s="18">
        <f t="shared" si="21"/>
        <v>0.5112172844525783</v>
      </c>
      <c r="K56" s="2">
        <f t="shared" si="71"/>
        <v>29.305449427217862</v>
      </c>
      <c r="L56">
        <f t="shared" si="0"/>
        <v>-1.12841666666667</v>
      </c>
      <c r="M56" s="1">
        <f t="shared" si="23"/>
        <v>12.5</v>
      </c>
      <c r="N56" s="1">
        <f t="shared" si="66"/>
        <v>12.550829620929889</v>
      </c>
      <c r="O56">
        <f t="shared" si="24"/>
        <v>-9.002930468972789E-2</v>
      </c>
      <c r="P56" s="1">
        <f t="shared" si="1"/>
        <v>-5.1609155554621085</v>
      </c>
      <c r="Q56" s="1">
        <f t="shared" si="25"/>
        <v>6.3482662345156612E-3</v>
      </c>
      <c r="R56">
        <f t="shared" si="26"/>
        <v>-8.9907735245239165E-2</v>
      </c>
      <c r="S56">
        <f t="shared" si="27"/>
        <v>0.99595009872135265</v>
      </c>
      <c r="T56" s="1">
        <f t="shared" si="28"/>
        <v>2.9743297086567082E-2</v>
      </c>
      <c r="U56" s="2">
        <f t="shared" si="29"/>
        <v>1.7050297692936542</v>
      </c>
      <c r="V56">
        <f t="shared" si="2"/>
        <v>11.37158333333333</v>
      </c>
      <c r="W56" s="1">
        <f t="shared" si="30"/>
        <v>12.5</v>
      </c>
      <c r="X56" s="1">
        <f t="shared" si="67"/>
        <v>16.89860667353804</v>
      </c>
      <c r="Y56">
        <f t="shared" si="31"/>
        <v>0.73816303445782416</v>
      </c>
      <c r="Z56" s="1">
        <f t="shared" si="32"/>
        <v>42.315078408410301</v>
      </c>
      <c r="AA56" s="1">
        <f t="shared" si="3"/>
        <v>3.5018553660568878E-3</v>
      </c>
      <c r="AB56">
        <f t="shared" si="4"/>
        <v>0.67293023342216629</v>
      </c>
      <c r="AC56">
        <f t="shared" si="5"/>
        <v>0.73970595573267406</v>
      </c>
      <c r="AD56" s="18">
        <f t="shared" si="33"/>
        <v>2.2155236752356684</v>
      </c>
      <c r="AE56" s="2">
        <f t="shared" si="6"/>
        <v>127.00454189249054</v>
      </c>
      <c r="AF56" s="2"/>
      <c r="AG56" s="1">
        <f t="shared" si="7"/>
        <v>3.8634283928285582E-3</v>
      </c>
      <c r="AH56" s="1">
        <f t="shared" si="34"/>
        <v>1.3983798017677299E-2</v>
      </c>
      <c r="AI56">
        <f t="shared" si="35"/>
        <v>0.26955480875918686</v>
      </c>
      <c r="AJ56" s="2">
        <f t="shared" si="56"/>
        <v>15.452186489380138</v>
      </c>
      <c r="AK56" s="1">
        <f t="shared" si="57"/>
        <v>1.4507676793536222E-2</v>
      </c>
      <c r="AL56" s="1">
        <f t="shared" si="8"/>
        <v>0.6284414983517782</v>
      </c>
      <c r="AM56">
        <f t="shared" si="36"/>
        <v>0.56107027370626961</v>
      </c>
      <c r="AN56" s="17">
        <f t="shared" si="37"/>
        <v>1.1167800033962374</v>
      </c>
      <c r="AP56">
        <v>4</v>
      </c>
      <c r="AQ56">
        <f t="shared" si="38"/>
        <v>0.13477740437959343</v>
      </c>
      <c r="AR56" s="2">
        <f t="shared" si="39"/>
        <v>7.7260932446900688</v>
      </c>
      <c r="AT56" s="1">
        <f>ATAN(A56/$G$8/$G$1)</f>
        <v>0.20206743847446965</v>
      </c>
      <c r="AU56" s="2">
        <f t="shared" si="40"/>
        <v>11.583483734205265</v>
      </c>
      <c r="AV56" s="1"/>
      <c r="AW56" s="2">
        <f>(AT56+AI56)/(SQRT(AP56)-1)</f>
        <v>0.47162224723365653</v>
      </c>
      <c r="AX56" s="2">
        <f t="shared" si="41"/>
        <v>27.035670223585406</v>
      </c>
      <c r="AY56" s="1"/>
      <c r="AZ56" s="2">
        <f>(A56-$A$50)</f>
        <v>0.74949999999999939</v>
      </c>
      <c r="BA56">
        <f t="shared" si="75"/>
        <v>11.928796891272089</v>
      </c>
      <c r="BB56" s="18">
        <f t="shared" si="76"/>
        <v>-0.35005423420922943</v>
      </c>
      <c r="BC56" s="18">
        <v>11.83</v>
      </c>
      <c r="BD56" s="18">
        <f t="shared" si="77"/>
        <v>-0.34715500887814782</v>
      </c>
      <c r="BE56" s="17">
        <f t="shared" si="61"/>
        <v>5.12158333333333</v>
      </c>
      <c r="BF56" s="2">
        <f>(A56-A55)</f>
        <v>0.12491666666666656</v>
      </c>
      <c r="BG56">
        <f t="shared" si="62"/>
        <v>12.08840579676464</v>
      </c>
      <c r="BH56" s="18">
        <f t="shared" si="63"/>
        <v>6.280091864255577E-2</v>
      </c>
      <c r="BI56" s="18">
        <f>SUM($BH$16:BH56)</f>
        <v>1.253060901746184</v>
      </c>
      <c r="BJ56">
        <v>1</v>
      </c>
      <c r="BK56" s="2">
        <f t="shared" si="42"/>
        <v>1.746939098253816</v>
      </c>
      <c r="BL56" s="1"/>
      <c r="BM56">
        <v>1.5</v>
      </c>
      <c r="BN56" s="18"/>
      <c r="BO56" s="2">
        <f>BM56*SQRT(AP56)+(2-BM56)</f>
        <v>3.5</v>
      </c>
      <c r="BP56" s="1">
        <f>BO56+AN56</f>
        <v>4.6167800033962374</v>
      </c>
      <c r="BQ56" s="2"/>
      <c r="BR56" s="1">
        <f t="shared" si="43"/>
        <v>1.2803958333333323</v>
      </c>
      <c r="BS56" s="1">
        <f t="shared" si="64"/>
        <v>3.1229166666666419E-2</v>
      </c>
      <c r="BT56" s="1">
        <f t="shared" si="9"/>
        <v>19.139415388411326</v>
      </c>
      <c r="BU56" s="2">
        <f t="shared" si="44"/>
        <v>11.256195391807562</v>
      </c>
      <c r="BV56" s="1"/>
      <c r="BW56" s="1">
        <v>4</v>
      </c>
      <c r="BX56" s="1">
        <f t="shared" si="10"/>
        <v>0.10103371923723482</v>
      </c>
      <c r="BY56" s="2">
        <f t="shared" si="11"/>
        <v>5.7917418671026324</v>
      </c>
      <c r="BZ56" s="1"/>
      <c r="CA56" s="1">
        <f t="shared" si="45"/>
        <v>0.20206743847446965</v>
      </c>
      <c r="CB56" s="2">
        <f t="shared" si="12"/>
        <v>11.583483734205265</v>
      </c>
      <c r="CC56" s="20"/>
      <c r="CD56" s="1">
        <f t="shared" si="46"/>
        <v>6.6378412953575667</v>
      </c>
      <c r="CE56" s="1">
        <f t="shared" si="47"/>
        <v>-6.3196524191038942E-3</v>
      </c>
      <c r="CF56" s="18">
        <f>SUM(CE$15:$CE56)</f>
        <v>-0.131152277299461</v>
      </c>
      <c r="CG56" s="18">
        <f t="shared" si="48"/>
        <v>1.8688477227005391</v>
      </c>
      <c r="CH56" s="18">
        <f t="shared" si="49"/>
        <v>0.131152277299461</v>
      </c>
      <c r="CJ56" s="1">
        <f t="shared" si="50"/>
        <v>3.8688477227005391</v>
      </c>
      <c r="CK56" s="18">
        <f t="shared" si="51"/>
        <v>2.6250431145081023</v>
      </c>
      <c r="CL56">
        <f t="shared" si="52"/>
        <v>12.034581613790726</v>
      </c>
      <c r="CN56" s="1">
        <v>1.2803958333333323</v>
      </c>
      <c r="CO56">
        <v>4.5</v>
      </c>
      <c r="CP56">
        <f t="shared" si="53"/>
        <v>5.3033008588991057</v>
      </c>
      <c r="CR56" s="18">
        <f t="shared" si="13"/>
        <v>7.9283439734072081</v>
      </c>
      <c r="CS56">
        <f t="shared" si="14"/>
        <v>228.33630643412758</v>
      </c>
    </row>
    <row r="57" spans="1:97" x14ac:dyDescent="0.2">
      <c r="A57" s="17">
        <f t="shared" si="54"/>
        <v>5.2464999999999966</v>
      </c>
      <c r="B57">
        <f t="shared" si="55"/>
        <v>5.2464999999999966</v>
      </c>
      <c r="C57" s="1">
        <f t="shared" si="15"/>
        <v>12.5</v>
      </c>
      <c r="D57" s="1">
        <f t="shared" si="65"/>
        <v>13.556391933327982</v>
      </c>
      <c r="E57">
        <f t="shared" si="16"/>
        <v>0.39738995345005423</v>
      </c>
      <c r="F57" s="1">
        <f t="shared" si="17"/>
        <v>22.78031580286935</v>
      </c>
      <c r="G57" s="1">
        <f t="shared" si="18"/>
        <v>5.4414139697031788E-3</v>
      </c>
      <c r="H57">
        <f t="shared" si="19"/>
        <v>0.38701300654355042</v>
      </c>
      <c r="I57">
        <f t="shared" si="20"/>
        <v>0.92207425555977962</v>
      </c>
      <c r="J57" s="18">
        <f t="shared" si="21"/>
        <v>0.53527482385321323</v>
      </c>
      <c r="K57" s="2">
        <f t="shared" si="71"/>
        <v>30.684544042540885</v>
      </c>
      <c r="L57">
        <f t="shared" si="0"/>
        <v>-1.0035000000000034</v>
      </c>
      <c r="M57" s="1">
        <f t="shared" si="23"/>
        <v>12.5</v>
      </c>
      <c r="N57" s="1">
        <f t="shared" si="66"/>
        <v>12.540215797584985</v>
      </c>
      <c r="O57">
        <f t="shared" si="24"/>
        <v>-8.0108198908581146E-2</v>
      </c>
      <c r="P57" s="1">
        <f t="shared" si="1"/>
        <v>-4.5921897463517851</v>
      </c>
      <c r="Q57" s="1">
        <f t="shared" si="25"/>
        <v>6.3590169092761703E-3</v>
      </c>
      <c r="R57">
        <f t="shared" si="26"/>
        <v>-8.0022546357875202E-2</v>
      </c>
      <c r="S57">
        <f t="shared" si="27"/>
        <v>0.99679305378518857</v>
      </c>
      <c r="T57" s="1">
        <f t="shared" si="28"/>
        <v>2.4407354943324914E-2</v>
      </c>
      <c r="U57" s="2">
        <f t="shared" si="29"/>
        <v>1.3991477356046127</v>
      </c>
      <c r="V57">
        <f t="shared" si="2"/>
        <v>11.496499999999997</v>
      </c>
      <c r="W57" s="1">
        <f t="shared" si="30"/>
        <v>12.5</v>
      </c>
      <c r="X57" s="1">
        <f t="shared" si="67"/>
        <v>16.98291824893472</v>
      </c>
      <c r="Y57">
        <f t="shared" si="31"/>
        <v>0.74360391669301684</v>
      </c>
      <c r="Z57" s="1">
        <f t="shared" si="32"/>
        <v>42.626976116160201</v>
      </c>
      <c r="AA57" s="1">
        <f t="shared" si="3"/>
        <v>3.4671718019313735E-3</v>
      </c>
      <c r="AB57">
        <f t="shared" si="4"/>
        <v>0.67694490613950475</v>
      </c>
      <c r="AC57">
        <f t="shared" si="5"/>
        <v>0.73603369084015247</v>
      </c>
      <c r="AD57" s="18">
        <f t="shared" si="33"/>
        <v>2.257910068310343</v>
      </c>
      <c r="AE57" s="2">
        <f t="shared" si="6"/>
        <v>129.43433512607061</v>
      </c>
      <c r="AF57" s="2"/>
      <c r="AG57" s="1">
        <f t="shared" si="7"/>
        <v>3.94411754487781E-3</v>
      </c>
      <c r="AH57" s="1">
        <f t="shared" si="34"/>
        <v>1.3907966877528139E-2</v>
      </c>
      <c r="AI57">
        <f t="shared" si="35"/>
        <v>0.27633174950724854</v>
      </c>
      <c r="AJ57" s="2">
        <f t="shared" si="56"/>
        <v>15.84067353863208</v>
      </c>
      <c r="AK57" s="1">
        <f t="shared" si="57"/>
        <v>1.4456403628642664E-2</v>
      </c>
      <c r="AL57" s="1">
        <f t="shared" si="8"/>
        <v>0.63487439742568486</v>
      </c>
      <c r="AM57">
        <f t="shared" si="36"/>
        <v>0.56566851472241353</v>
      </c>
      <c r="AN57" s="17">
        <f t="shared" si="37"/>
        <v>1.1259325531895172</v>
      </c>
      <c r="AP57">
        <v>4</v>
      </c>
      <c r="AQ57">
        <f t="shared" si="38"/>
        <v>0.13816587475362427</v>
      </c>
      <c r="AR57" s="2">
        <f t="shared" si="39"/>
        <v>7.92033676931604</v>
      </c>
      <c r="AT57" s="1">
        <f>ATAN(A57/$G$8/$G$1)</f>
        <v>0.20685810367157548</v>
      </c>
      <c r="AU57" s="2">
        <f t="shared" si="40"/>
        <v>11.858107853784581</v>
      </c>
      <c r="AV57" s="1"/>
      <c r="AW57" s="2">
        <f>(AT57+AI57)/(SQRT(AP57)-1)</f>
        <v>0.48318985317882401</v>
      </c>
      <c r="AX57" s="2">
        <f t="shared" si="41"/>
        <v>27.698781392416663</v>
      </c>
      <c r="AY57" s="1"/>
      <c r="AZ57" s="2">
        <f>(A57-$A$50)</f>
        <v>0.87441666666666595</v>
      </c>
      <c r="BA57">
        <f t="shared" si="75"/>
        <v>11.961053859434264</v>
      </c>
      <c r="BB57" s="18">
        <f t="shared" si="76"/>
        <v>-0.41457402926950943</v>
      </c>
      <c r="BC57" s="18">
        <v>11.83</v>
      </c>
      <c r="BD57" s="18">
        <f t="shared" si="77"/>
        <v>-0.4100316597429205</v>
      </c>
      <c r="BE57" s="17">
        <f t="shared" si="61"/>
        <v>5.2464999999999966</v>
      </c>
      <c r="BF57" s="2">
        <f>(A57-A56)</f>
        <v>0.12491666666666656</v>
      </c>
      <c r="BG57">
        <f t="shared" si="62"/>
        <v>12.158319618460737</v>
      </c>
      <c r="BH57" s="18">
        <f t="shared" si="63"/>
        <v>6.4621675211519194E-2</v>
      </c>
      <c r="BI57" s="18">
        <f>SUM($BH$16:BH57)</f>
        <v>1.3176825769577032</v>
      </c>
      <c r="BJ57">
        <v>1</v>
      </c>
      <c r="BK57" s="2">
        <f t="shared" si="42"/>
        <v>1.6823174230422968</v>
      </c>
      <c r="BL57" s="1"/>
      <c r="BM57">
        <v>1.5</v>
      </c>
      <c r="BN57" s="18"/>
      <c r="BO57" s="2">
        <f>BM57*SQRT(AP57)+(2-BM57)</f>
        <v>3.5</v>
      </c>
      <c r="BP57" s="1">
        <f>BO57+AN57</f>
        <v>4.625932553189517</v>
      </c>
      <c r="BQ57" s="2"/>
      <c r="BR57" s="1">
        <f t="shared" si="43"/>
        <v>1.3116249999999992</v>
      </c>
      <c r="BS57" s="1">
        <f t="shared" si="64"/>
        <v>3.1229166666666863E-2</v>
      </c>
      <c r="BT57" s="1">
        <f t="shared" si="9"/>
        <v>19.158437860786691</v>
      </c>
      <c r="BU57" s="2">
        <f t="shared" si="44"/>
        <v>11.284370413976209</v>
      </c>
      <c r="BV57" s="1"/>
      <c r="BW57" s="1">
        <v>4</v>
      </c>
      <c r="BX57" s="1">
        <f t="shared" si="10"/>
        <v>0.10342905183578774</v>
      </c>
      <c r="BY57" s="2">
        <f t="shared" si="11"/>
        <v>5.9290539268922906</v>
      </c>
      <c r="BZ57" s="1"/>
      <c r="CA57" s="1">
        <f t="shared" si="45"/>
        <v>0.20685810367157548</v>
      </c>
      <c r="CB57" s="2">
        <f t="shared" si="12"/>
        <v>11.858107853784581</v>
      </c>
      <c r="CC57" s="20"/>
      <c r="CD57" s="1">
        <f t="shared" si="46"/>
        <v>6.6574329334425464</v>
      </c>
      <c r="CE57" s="1">
        <f t="shared" si="47"/>
        <v>-6.4756932957911635E-3</v>
      </c>
      <c r="CF57" s="18">
        <f>SUM(CE$15:$CE57)</f>
        <v>-0.13762797059525217</v>
      </c>
      <c r="CG57" s="18">
        <f t="shared" si="48"/>
        <v>1.8623720294047479</v>
      </c>
      <c r="CH57" s="18">
        <f t="shared" si="49"/>
        <v>0.13762797059525217</v>
      </c>
      <c r="CJ57" s="1">
        <f t="shared" si="50"/>
        <v>3.8623720294047481</v>
      </c>
      <c r="CK57" s="18">
        <f t="shared" si="51"/>
        <v>2.6467424433809565</v>
      </c>
      <c r="CL57">
        <f t="shared" si="52"/>
        <v>12.134062777677737</v>
      </c>
      <c r="CN57" s="1">
        <v>1.3116249999999992</v>
      </c>
      <c r="CO57">
        <v>4.5</v>
      </c>
      <c r="CP57">
        <f t="shared" si="53"/>
        <v>5.3033008588991057</v>
      </c>
      <c r="CR57" s="18">
        <f t="shared" si="13"/>
        <v>7.9500433022800623</v>
      </c>
      <c r="CS57">
        <f t="shared" si="14"/>
        <v>228.96124710566579</v>
      </c>
    </row>
    <row r="58" spans="1:97" x14ac:dyDescent="0.2">
      <c r="A58" s="17">
        <f t="shared" si="54"/>
        <v>5.3714166666666632</v>
      </c>
      <c r="B58">
        <f t="shared" si="55"/>
        <v>5.3714166666666632</v>
      </c>
      <c r="C58" s="1">
        <f t="shared" si="15"/>
        <v>12.5</v>
      </c>
      <c r="D58" s="1">
        <f t="shared" si="65"/>
        <v>13.605223886689421</v>
      </c>
      <c r="E58">
        <f t="shared" si="16"/>
        <v>0.40585609993591598</v>
      </c>
      <c r="F58" s="1">
        <f t="shared" si="17"/>
        <v>23.265636302058876</v>
      </c>
      <c r="G58" s="1">
        <f t="shared" si="18"/>
        <v>5.4024233551174536E-3</v>
      </c>
      <c r="H58">
        <f t="shared" si="19"/>
        <v>0.39480545938841566</v>
      </c>
      <c r="I58">
        <f t="shared" si="20"/>
        <v>0.91876474096315974</v>
      </c>
      <c r="J58" s="18">
        <f t="shared" si="21"/>
        <v>0.55982436358181953</v>
      </c>
      <c r="K58" s="2">
        <f t="shared" si="71"/>
        <v>32.091842498320865</v>
      </c>
      <c r="L58">
        <f t="shared" si="0"/>
        <v>-0.87858333333333682</v>
      </c>
      <c r="M58" s="1">
        <f t="shared" si="23"/>
        <v>12.5</v>
      </c>
      <c r="N58" s="1">
        <f t="shared" si="66"/>
        <v>12.530838306897552</v>
      </c>
      <c r="O58">
        <f t="shared" si="24"/>
        <v>-7.0171264779841674E-2</v>
      </c>
      <c r="P58" s="1">
        <f t="shared" si="1"/>
        <v>-4.0225565797361469</v>
      </c>
      <c r="Q58" s="1">
        <f t="shared" si="25"/>
        <v>6.3685380495445395E-3</v>
      </c>
      <c r="R58">
        <f t="shared" si="26"/>
        <v>-7.0113691663368116E-2</v>
      </c>
      <c r="S58">
        <f t="shared" si="27"/>
        <v>0.99753900687709152</v>
      </c>
      <c r="T58" s="1">
        <f t="shared" si="28"/>
        <v>1.9692960692458173E-2</v>
      </c>
      <c r="U58" s="2">
        <f t="shared" si="29"/>
        <v>1.1288958358733985</v>
      </c>
      <c r="V58">
        <f t="shared" si="2"/>
        <v>11.621416666666663</v>
      </c>
      <c r="W58" s="1">
        <f t="shared" si="30"/>
        <v>12.5</v>
      </c>
      <c r="X58" s="1">
        <f t="shared" si="67"/>
        <v>17.067727597435976</v>
      </c>
      <c r="Y58">
        <f t="shared" si="31"/>
        <v>0.74899088571857242</v>
      </c>
      <c r="Z58" s="1">
        <f t="shared" si="32"/>
        <v>42.935783257752554</v>
      </c>
      <c r="AA58" s="1">
        <f t="shared" si="3"/>
        <v>3.4328007331497577E-3</v>
      </c>
      <c r="AB58">
        <f t="shared" si="4"/>
        <v>0.68090005540119503</v>
      </c>
      <c r="AC58">
        <f t="shared" si="5"/>
        <v>0.73237634762098203</v>
      </c>
      <c r="AD58" s="18">
        <f t="shared" si="33"/>
        <v>2.300546709424784</v>
      </c>
      <c r="AE58" s="2">
        <f t="shared" si="6"/>
        <v>131.87847378868187</v>
      </c>
      <c r="AF58" s="2"/>
      <c r="AG58" s="1">
        <f t="shared" si="7"/>
        <v>4.0237787307585912E-3</v>
      </c>
      <c r="AH58" s="1">
        <f t="shared" si="34"/>
        <v>1.3830523278694291E-2</v>
      </c>
      <c r="AI58">
        <f t="shared" si="35"/>
        <v>0.2831193687364979</v>
      </c>
      <c r="AJ58" s="2">
        <f t="shared" si="56"/>
        <v>16.229772730117713</v>
      </c>
      <c r="AK58" s="1">
        <f t="shared" si="57"/>
        <v>1.4403963671038951E-2</v>
      </c>
      <c r="AL58" s="1">
        <f t="shared" si="8"/>
        <v>0.64147603046346768</v>
      </c>
      <c r="AM58">
        <f t="shared" si="36"/>
        <v>0.5703596166177668</v>
      </c>
      <c r="AN58" s="17">
        <f t="shared" si="37"/>
        <v>1.1352699375353639</v>
      </c>
      <c r="AP58">
        <v>4</v>
      </c>
      <c r="AQ58">
        <f t="shared" si="38"/>
        <v>0.14155968436824895</v>
      </c>
      <c r="AR58" s="2">
        <f t="shared" si="39"/>
        <v>8.1148863650588563</v>
      </c>
      <c r="AT58" s="1">
        <f>ATAN(A58/$G$8/$G$1)</f>
        <v>0.21163915549950407</v>
      </c>
      <c r="AU58" s="2">
        <f t="shared" si="40"/>
        <v>12.132180888506602</v>
      </c>
      <c r="AV58" s="1"/>
      <c r="AW58" s="2">
        <f>(AT58+AI58)/(SQRT(AP58)-1)</f>
        <v>0.49475852423600197</v>
      </c>
      <c r="AX58" s="2">
        <f t="shared" si="41"/>
        <v>28.361953618624316</v>
      </c>
      <c r="AY58" s="1"/>
      <c r="AZ58" s="2">
        <f>(A58-$A$50)</f>
        <v>0.99933333333333252</v>
      </c>
      <c r="BA58">
        <f t="shared" si="75"/>
        <v>11.994169353664372</v>
      </c>
      <c r="BB58" s="18">
        <f t="shared" si="76"/>
        <v>-0.48089828379050903</v>
      </c>
      <c r="BC58" s="18">
        <v>11.83</v>
      </c>
      <c r="BD58" s="18">
        <f t="shared" si="77"/>
        <v>-0.47431602218486696</v>
      </c>
      <c r="BE58" s="17">
        <f t="shared" si="61"/>
        <v>5.3714166666666632</v>
      </c>
      <c r="BF58" s="2">
        <f>(A58-A57)</f>
        <v>0.12491666666666656</v>
      </c>
      <c r="BG58">
        <f t="shared" si="62"/>
        <v>12.231213581780302</v>
      </c>
      <c r="BH58" s="18">
        <f t="shared" si="63"/>
        <v>6.6464561876248773E-2</v>
      </c>
      <c r="BI58" s="18">
        <f>SUM($BH$16:BH58)</f>
        <v>1.3841471388339519</v>
      </c>
      <c r="BJ58">
        <v>1</v>
      </c>
      <c r="BK58" s="2">
        <f t="shared" si="42"/>
        <v>1.6158528611660481</v>
      </c>
      <c r="BL58" s="1"/>
      <c r="BM58">
        <v>1.5</v>
      </c>
      <c r="BN58" s="18"/>
      <c r="BO58" s="2">
        <f>BM58*SQRT(AP58)+(2-BM58)</f>
        <v>3.5</v>
      </c>
      <c r="BP58" s="1">
        <f>BO58+AN58</f>
        <v>4.6352699375353641</v>
      </c>
      <c r="BQ58" s="2"/>
      <c r="BR58" s="1">
        <f t="shared" si="43"/>
        <v>1.342854166666666</v>
      </c>
      <c r="BS58" s="1">
        <f t="shared" si="64"/>
        <v>3.1229166666666863E-2</v>
      </c>
      <c r="BT58" s="1">
        <f t="shared" si="9"/>
        <v>19.177899150230356</v>
      </c>
      <c r="BU58" s="2">
        <f t="shared" si="44"/>
        <v>11.313169087765722</v>
      </c>
      <c r="BV58" s="1"/>
      <c r="BW58" s="1">
        <v>4</v>
      </c>
      <c r="BX58" s="1">
        <f t="shared" si="10"/>
        <v>0.10581957774975204</v>
      </c>
      <c r="BY58" s="2">
        <f t="shared" si="11"/>
        <v>6.0660904442533008</v>
      </c>
      <c r="BZ58" s="1"/>
      <c r="CA58" s="1">
        <f t="shared" si="45"/>
        <v>0.21163915549950407</v>
      </c>
      <c r="CB58" s="2">
        <f t="shared" si="12"/>
        <v>12.132180888506602</v>
      </c>
      <c r="CC58" s="20"/>
      <c r="CD58" s="1">
        <f t="shared" si="46"/>
        <v>6.6775223636008141</v>
      </c>
      <c r="CE58" s="1">
        <f t="shared" si="47"/>
        <v>-6.6317341777383234E-3</v>
      </c>
      <c r="CF58" s="18">
        <f>SUM(CE$15:$CE58)</f>
        <v>-0.14425970477299049</v>
      </c>
      <c r="CG58" s="18">
        <f t="shared" si="48"/>
        <v>1.8557402952270095</v>
      </c>
      <c r="CH58" s="18">
        <f t="shared" si="49"/>
        <v>0.14425970477299049</v>
      </c>
      <c r="CJ58" s="1">
        <f t="shared" si="50"/>
        <v>3.8557402952270095</v>
      </c>
      <c r="CK58" s="18">
        <f t="shared" si="51"/>
        <v>2.6689093829927319</v>
      </c>
      <c r="CL58">
        <f t="shared" si="52"/>
        <v>12.235687715725991</v>
      </c>
      <c r="CN58" s="1">
        <v>1.342854166666666</v>
      </c>
      <c r="CO58">
        <v>4.5</v>
      </c>
      <c r="CP58">
        <f t="shared" si="53"/>
        <v>5.3033008588991057</v>
      </c>
      <c r="CR58" s="18">
        <f t="shared" si="13"/>
        <v>7.9722102418918377</v>
      </c>
      <c r="CS58">
        <f t="shared" si="14"/>
        <v>229.59965496648493</v>
      </c>
    </row>
    <row r="59" spans="1:97" x14ac:dyDescent="0.2">
      <c r="A59" s="17">
        <f t="shared" si="54"/>
        <v>5.4963333333333297</v>
      </c>
      <c r="B59">
        <f t="shared" si="55"/>
        <v>5.4963333333333297</v>
      </c>
      <c r="C59" s="1">
        <f t="shared" si="15"/>
        <v>12.5</v>
      </c>
      <c r="D59" s="1">
        <f t="shared" si="65"/>
        <v>13.655023987936127</v>
      </c>
      <c r="E59">
        <f t="shared" si="16"/>
        <v>0.4142610928742857</v>
      </c>
      <c r="F59" s="1">
        <f t="shared" si="17"/>
        <v>23.747451183876247</v>
      </c>
      <c r="G59" s="1">
        <f t="shared" si="18"/>
        <v>5.3630897543324191E-3</v>
      </c>
      <c r="H59">
        <f t="shared" si="19"/>
        <v>0.40251363440951865</v>
      </c>
      <c r="I59">
        <f t="shared" si="20"/>
        <v>0.91541399056079564</v>
      </c>
      <c r="J59" s="18">
        <f t="shared" si="21"/>
        <v>0.58486062528930305</v>
      </c>
      <c r="K59" s="2">
        <f t="shared" si="71"/>
        <v>33.527042214036477</v>
      </c>
      <c r="L59">
        <f t="shared" si="0"/>
        <v>-0.75366666666667026</v>
      </c>
      <c r="M59" s="1">
        <f t="shared" si="23"/>
        <v>12.5</v>
      </c>
      <c r="N59" s="1">
        <f t="shared" si="66"/>
        <v>12.522699926311596</v>
      </c>
      <c r="O59">
        <f t="shared" si="24"/>
        <v>-6.0220431108576909E-2</v>
      </c>
      <c r="P59" s="1">
        <f t="shared" si="1"/>
        <v>-3.4521266240585486</v>
      </c>
      <c r="Q59" s="1">
        <f t="shared" si="25"/>
        <v>6.3768184409137901E-3</v>
      </c>
      <c r="R59">
        <f t="shared" si="26"/>
        <v>-6.0184039472440935E-2</v>
      </c>
      <c r="S59">
        <f t="shared" si="27"/>
        <v>0.99818729775166926</v>
      </c>
      <c r="T59" s="1">
        <f t="shared" si="28"/>
        <v>1.5601510652713906E-2</v>
      </c>
      <c r="U59" s="2">
        <f t="shared" si="29"/>
        <v>0.89435411384984165</v>
      </c>
      <c r="V59">
        <f t="shared" si="2"/>
        <v>11.746333333333329</v>
      </c>
      <c r="W59" s="1">
        <f t="shared" si="30"/>
        <v>12.5</v>
      </c>
      <c r="X59" s="1">
        <f t="shared" si="67"/>
        <v>17.153027335656457</v>
      </c>
      <c r="Y59">
        <f t="shared" si="31"/>
        <v>0.75432443087345602</v>
      </c>
      <c r="Z59" s="1">
        <f t="shared" si="32"/>
        <v>43.241527884465626</v>
      </c>
      <c r="AA59" s="1">
        <f t="shared" si="3"/>
        <v>3.3987438954787993E-3</v>
      </c>
      <c r="AB59">
        <f t="shared" si="4"/>
        <v>0.68479651454387358</v>
      </c>
      <c r="AC59">
        <f t="shared" si="5"/>
        <v>0.7287343368255419</v>
      </c>
      <c r="AD59" s="18">
        <f t="shared" si="33"/>
        <v>2.3434298866915984</v>
      </c>
      <c r="AE59" s="2">
        <f t="shared" si="6"/>
        <v>134.33674509697059</v>
      </c>
      <c r="AF59" s="2"/>
      <c r="AG59" s="1">
        <f t="shared" si="7"/>
        <v>4.1023820293753987E-3</v>
      </c>
      <c r="AH59" s="1">
        <f t="shared" si="34"/>
        <v>1.3751487940249508E-2</v>
      </c>
      <c r="AI59">
        <f t="shared" si="35"/>
        <v>0.28991734562821825</v>
      </c>
      <c r="AJ59" s="2">
        <f t="shared" si="56"/>
        <v>16.619465672955187</v>
      </c>
      <c r="AK59" s="1">
        <f t="shared" si="57"/>
        <v>1.4350364416479808E-2</v>
      </c>
      <c r="AL59" s="1">
        <f t="shared" si="8"/>
        <v>0.64824780543187133</v>
      </c>
      <c r="AM59">
        <f t="shared" si="36"/>
        <v>0.57514246298077731</v>
      </c>
      <c r="AN59" s="17">
        <f t="shared" si="37"/>
        <v>1.1447899342770249</v>
      </c>
      <c r="AP59">
        <v>4</v>
      </c>
      <c r="AQ59">
        <f t="shared" si="38"/>
        <v>0.14495867281410912</v>
      </c>
      <c r="AR59" s="2">
        <f t="shared" si="39"/>
        <v>8.3097328364775933</v>
      </c>
      <c r="AT59" s="1">
        <f>ATAN(A59/$G$8/$G$1)</f>
        <v>0.21641040495718691</v>
      </c>
      <c r="AU59" s="2">
        <f t="shared" si="40"/>
        <v>12.405692003915172</v>
      </c>
      <c r="AV59" s="1"/>
      <c r="AW59" s="2">
        <f>(AT59+AI59)/(SQRT(AP59)-1)</f>
        <v>0.50632775058540513</v>
      </c>
      <c r="AX59" s="2">
        <f t="shared" si="41"/>
        <v>29.025157676870357</v>
      </c>
      <c r="AY59" s="1"/>
      <c r="AZ59" s="2"/>
      <c r="BB59" s="18"/>
      <c r="BC59" s="18"/>
      <c r="BD59">
        <v>0</v>
      </c>
      <c r="BE59" s="17">
        <f t="shared" si="61"/>
        <v>5.4963333333333297</v>
      </c>
      <c r="BF59" s="2">
        <f>(A59-A58)</f>
        <v>0.12491666666666656</v>
      </c>
      <c r="BG59">
        <f t="shared" si="62"/>
        <v>12.307205484172975</v>
      </c>
      <c r="BH59" s="18">
        <f t="shared" si="63"/>
        <v>6.83304077619908E-2</v>
      </c>
      <c r="BI59" s="18">
        <f>SUM($BH$16:BH59)</f>
        <v>1.4524775465959427</v>
      </c>
      <c r="BJ59">
        <v>1</v>
      </c>
      <c r="BK59" s="2">
        <f t="shared" si="42"/>
        <v>1.5475224534040573</v>
      </c>
      <c r="BL59" s="1"/>
      <c r="BM59">
        <v>1.5</v>
      </c>
      <c r="BN59" s="18"/>
      <c r="BO59" s="2">
        <f>BM59*SQRT(AP59)+(2-BM59)</f>
        <v>3.5</v>
      </c>
      <c r="BP59" s="1">
        <f>BO59+AN59</f>
        <v>4.6447899342770249</v>
      </c>
      <c r="BQ59" s="2"/>
      <c r="BR59" s="1">
        <f t="shared" si="43"/>
        <v>1.3740833333333324</v>
      </c>
      <c r="BS59" s="1">
        <f t="shared" si="64"/>
        <v>3.1229166666666419E-2</v>
      </c>
      <c r="BT59" s="1">
        <f t="shared" si="9"/>
        <v>19.197797922222748</v>
      </c>
      <c r="BU59" s="2">
        <f t="shared" si="44"/>
        <v>11.342587856499772</v>
      </c>
      <c r="BV59" s="1"/>
      <c r="BW59" s="1">
        <v>4</v>
      </c>
      <c r="BX59" s="1">
        <f t="shared" si="10"/>
        <v>0.10820520247859346</v>
      </c>
      <c r="BY59" s="2">
        <f t="shared" si="11"/>
        <v>6.2028460019575862</v>
      </c>
      <c r="BZ59" s="1"/>
      <c r="CA59" s="1">
        <f t="shared" si="45"/>
        <v>0.21641040495718691</v>
      </c>
      <c r="CB59" s="2">
        <f t="shared" si="12"/>
        <v>12.405692003915172</v>
      </c>
      <c r="CC59" s="20"/>
      <c r="CD59" s="1">
        <f t="shared" si="46"/>
        <v>6.6981110068060792</v>
      </c>
      <c r="CE59" s="1">
        <f t="shared" si="47"/>
        <v>-6.7877750650348319E-3</v>
      </c>
      <c r="CF59" s="18">
        <f>SUM(CE$15:$CE59)</f>
        <v>-0.15104747983802533</v>
      </c>
      <c r="CG59" s="18">
        <f t="shared" si="48"/>
        <v>1.8489525201619748</v>
      </c>
      <c r="CH59" s="18">
        <f t="shared" si="49"/>
        <v>0.15104747983802533</v>
      </c>
      <c r="CJ59" s="1">
        <f t="shared" si="50"/>
        <v>3.848952520161975</v>
      </c>
      <c r="CK59" s="18">
        <f t="shared" si="51"/>
        <v>2.6915403766617469</v>
      </c>
      <c r="CL59">
        <f t="shared" si="52"/>
        <v>12.339440122231503</v>
      </c>
      <c r="CN59" s="1">
        <v>1.3740833333333324</v>
      </c>
      <c r="CO59">
        <v>4.5</v>
      </c>
      <c r="CP59">
        <f t="shared" si="53"/>
        <v>5.3033008588991057</v>
      </c>
      <c r="CR59" s="18">
        <f t="shared" si="13"/>
        <v>7.9948412355608527</v>
      </c>
      <c r="CS59">
        <f t="shared" si="14"/>
        <v>230.25142758415257</v>
      </c>
    </row>
    <row r="60" spans="1:97" x14ac:dyDescent="0.2">
      <c r="A60" s="17">
        <f t="shared" si="54"/>
        <v>5.6212499999999963</v>
      </c>
      <c r="B60">
        <f t="shared" si="55"/>
        <v>5.6212499999999963</v>
      </c>
      <c r="C60" s="1">
        <f t="shared" si="15"/>
        <v>12.5</v>
      </c>
      <c r="D60" s="1">
        <f t="shared" si="65"/>
        <v>13.705781683745732</v>
      </c>
      <c r="E60">
        <f t="shared" si="16"/>
        <v>0.42260441787731545</v>
      </c>
      <c r="F60" s="1">
        <f t="shared" si="17"/>
        <v>24.225730961119993</v>
      </c>
      <c r="G60" s="1">
        <f t="shared" si="18"/>
        <v>5.3234402076893618E-3</v>
      </c>
      <c r="H60">
        <f t="shared" si="19"/>
        <v>0.41013713261363821</v>
      </c>
      <c r="I60">
        <f t="shared" si="20"/>
        <v>0.91202386616330544</v>
      </c>
      <c r="J60" s="18">
        <f t="shared" si="21"/>
        <v>0.61037830344948851</v>
      </c>
      <c r="K60" s="2">
        <f t="shared" si="71"/>
        <v>34.989839051244559</v>
      </c>
      <c r="L60">
        <f t="shared" si="0"/>
        <v>-0.62875000000000369</v>
      </c>
      <c r="M60" s="1">
        <f t="shared" si="23"/>
        <v>12.5</v>
      </c>
      <c r="N60" s="1">
        <f t="shared" si="66"/>
        <v>12.515803073015331</v>
      </c>
      <c r="O60">
        <f t="shared" si="24"/>
        <v>-5.0257643105817713E-2</v>
      </c>
      <c r="P60" s="1">
        <f t="shared" si="1"/>
        <v>-2.8810113882315886</v>
      </c>
      <c r="Q60" s="1">
        <f t="shared" si="25"/>
        <v>6.3838482892817714E-3</v>
      </c>
      <c r="R60">
        <f t="shared" si="26"/>
        <v>-5.0236488728048041E-2</v>
      </c>
      <c r="S60">
        <f t="shared" si="27"/>
        <v>0.99873735045820566</v>
      </c>
      <c r="T60" s="1">
        <f t="shared" si="28"/>
        <v>1.2134220029588288E-2</v>
      </c>
      <c r="U60" s="2">
        <f t="shared" si="29"/>
        <v>0.69559223099550693</v>
      </c>
      <c r="V60">
        <f t="shared" si="2"/>
        <v>11.871249999999996</v>
      </c>
      <c r="W60" s="1">
        <f t="shared" si="30"/>
        <v>12.5</v>
      </c>
      <c r="X60" s="1">
        <f t="shared" si="67"/>
        <v>17.238810184073028</v>
      </c>
      <c r="Y60">
        <f t="shared" si="31"/>
        <v>0.75960504399791895</v>
      </c>
      <c r="Z60" s="1">
        <f t="shared" si="32"/>
        <v>43.544238190963505</v>
      </c>
      <c r="AA60" s="1">
        <f t="shared" si="3"/>
        <v>3.3650027588553485E-3</v>
      </c>
      <c r="AB60">
        <f t="shared" si="4"/>
        <v>0.68863511305251612</v>
      </c>
      <c r="AC60">
        <f t="shared" si="5"/>
        <v>0.72510804785986771</v>
      </c>
      <c r="AD60" s="18">
        <f t="shared" si="33"/>
        <v>2.3865559404385812</v>
      </c>
      <c r="AE60" s="2">
        <f t="shared" si="6"/>
        <v>136.80893926081038</v>
      </c>
      <c r="AF60" s="2"/>
      <c r="AG60" s="1">
        <f t="shared" si="7"/>
        <v>4.1798974350621748E-3</v>
      </c>
      <c r="AH60" s="1">
        <f t="shared" si="34"/>
        <v>1.3670882827187137E-2</v>
      </c>
      <c r="AI60">
        <f t="shared" si="35"/>
        <v>0.2967253129903607</v>
      </c>
      <c r="AJ60" s="2">
        <f t="shared" si="56"/>
        <v>17.009731317918764</v>
      </c>
      <c r="AK60" s="1">
        <f t="shared" si="57"/>
        <v>1.4295614007181346E-2</v>
      </c>
      <c r="AL60" s="1">
        <f t="shared" si="8"/>
        <v>0.65519132896970489</v>
      </c>
      <c r="AM60">
        <f t="shared" si="36"/>
        <v>0.58001600842198242</v>
      </c>
      <c r="AN60" s="17">
        <f t="shared" si="37"/>
        <v>1.1544904626233725</v>
      </c>
      <c r="AP60">
        <v>4</v>
      </c>
      <c r="AQ60">
        <f t="shared" si="38"/>
        <v>0.14836265649518038</v>
      </c>
      <c r="AR60" s="2">
        <f t="shared" si="39"/>
        <v>8.5048656589593836</v>
      </c>
      <c r="AT60" s="1">
        <f>ATAN(A60/$G$8/$G$1)</f>
        <v>0.22117166560280996</v>
      </c>
      <c r="AU60" s="2">
        <f t="shared" si="40"/>
        <v>12.678630512262991</v>
      </c>
      <c r="AV60" s="1"/>
      <c r="AW60" s="2">
        <f>(AT60+AI60)/(SQRT(AP60)-1)</f>
        <v>0.51789697859317063</v>
      </c>
      <c r="AX60" s="2">
        <f t="shared" si="41"/>
        <v>29.688361830181755</v>
      </c>
      <c r="AY60" s="1"/>
      <c r="AZ60" s="2">
        <f>(A60-$A$59)</f>
        <v>0.12491666666666656</v>
      </c>
      <c r="BA60">
        <f>AZ60/(SIN(AW60)-SIN($AW$59))</f>
        <v>12.386417842900846</v>
      </c>
      <c r="BB60" s="18">
        <f>BA60*(COS(AW60)-COS($AW$59))</f>
        <v>-7.0220066180020024E-2</v>
      </c>
      <c r="BC60" s="18">
        <v>12.5</v>
      </c>
      <c r="BD60" s="18">
        <f>BC60*(COS(AW60)-COS($AW$59))</f>
        <v>-7.0863976848102583E-2</v>
      </c>
      <c r="BE60" s="17">
        <f t="shared" si="61"/>
        <v>5.6212499999999963</v>
      </c>
      <c r="BF60" s="2">
        <f>(A60-A59)</f>
        <v>0.12491666666666656</v>
      </c>
      <c r="BG60">
        <f t="shared" si="62"/>
        <v>12.386417842900846</v>
      </c>
      <c r="BH60" s="18">
        <f t="shared" si="63"/>
        <v>7.0220066180020024E-2</v>
      </c>
      <c r="BI60" s="18">
        <f>SUM($BH$16:BH60)</f>
        <v>1.5226976127759628</v>
      </c>
      <c r="BJ60">
        <v>1</v>
      </c>
      <c r="BK60" s="2">
        <f t="shared" si="42"/>
        <v>1.4773023872240372</v>
      </c>
      <c r="BL60" s="1"/>
      <c r="BM60">
        <v>1.5</v>
      </c>
      <c r="BN60" s="18"/>
      <c r="BO60" s="2">
        <f>BM60*SQRT(AP60)+(2-BM60)</f>
        <v>3.5</v>
      </c>
      <c r="BP60" s="1">
        <f>BO60+AN60</f>
        <v>4.6544904626233725</v>
      </c>
      <c r="BQ60" s="2"/>
      <c r="BR60" s="1">
        <f t="shared" si="43"/>
        <v>1.4053124999999991</v>
      </c>
      <c r="BS60" s="1">
        <f t="shared" si="64"/>
        <v>3.1229166666666641E-2</v>
      </c>
      <c r="BT60" s="1">
        <f t="shared" si="9"/>
        <v>19.218132817833947</v>
      </c>
      <c r="BU60" s="2">
        <f t="shared" si="44"/>
        <v>11.372623280457319</v>
      </c>
      <c r="BV60" s="1"/>
      <c r="BW60" s="1">
        <v>4</v>
      </c>
      <c r="BX60" s="1">
        <f t="shared" si="10"/>
        <v>0.11058583280140498</v>
      </c>
      <c r="BY60" s="2">
        <f t="shared" si="11"/>
        <v>6.3393152561314956</v>
      </c>
      <c r="BZ60" s="1"/>
      <c r="CA60" s="1">
        <f t="shared" si="45"/>
        <v>0.22117166560280996</v>
      </c>
      <c r="CB60" s="2">
        <f t="shared" si="12"/>
        <v>12.678630512262991</v>
      </c>
      <c r="CC60" s="20"/>
      <c r="CD60" s="1">
        <f t="shared" si="46"/>
        <v>6.7192003154335387</v>
      </c>
      <c r="CE60" s="1">
        <f t="shared" si="47"/>
        <v>-6.9438159577700585E-3</v>
      </c>
      <c r="CF60" s="18">
        <f>SUM(CE$15:$CE60)</f>
        <v>-0.15799129579579538</v>
      </c>
      <c r="CG60" s="18">
        <f t="shared" si="48"/>
        <v>1.8420087042042046</v>
      </c>
      <c r="CH60" s="18">
        <f t="shared" si="49"/>
        <v>0.15799129579579538</v>
      </c>
      <c r="CJ60" s="1">
        <f t="shared" si="50"/>
        <v>3.8420087042042046</v>
      </c>
      <c r="CK60" s="18">
        <f t="shared" si="51"/>
        <v>2.7146319846615228</v>
      </c>
      <c r="CL60">
        <f t="shared" si="52"/>
        <v>12.445304227674603</v>
      </c>
      <c r="CN60" s="1">
        <v>1.4053124999999991</v>
      </c>
      <c r="CO60">
        <v>4.5</v>
      </c>
      <c r="CP60">
        <f t="shared" si="53"/>
        <v>5.3033008588991057</v>
      </c>
      <c r="CR60" s="18">
        <f t="shared" si="13"/>
        <v>8.0179328435606294</v>
      </c>
      <c r="CS60">
        <f t="shared" si="14"/>
        <v>230.91646589454612</v>
      </c>
    </row>
    <row r="61" spans="1:97" x14ac:dyDescent="0.2">
      <c r="A61" s="17">
        <f t="shared" si="54"/>
        <v>5.7461666666666629</v>
      </c>
      <c r="B61">
        <f t="shared" si="55"/>
        <v>5.7461666666666629</v>
      </c>
      <c r="C61" s="1">
        <f t="shared" si="15"/>
        <v>12.5</v>
      </c>
      <c r="D61" s="1">
        <f t="shared" si="65"/>
        <v>13.757486375101779</v>
      </c>
      <c r="E61">
        <f t="shared" si="16"/>
        <v>0.43088560241447921</v>
      </c>
      <c r="F61" s="1">
        <f t="shared" si="17"/>
        <v>24.700448546052947</v>
      </c>
      <c r="G61" s="1">
        <f t="shared" si="18"/>
        <v>5.2835012833813222E-3</v>
      </c>
      <c r="H61">
        <f t="shared" si="19"/>
        <v>0.41767562111244705</v>
      </c>
      <c r="I61">
        <f t="shared" si="20"/>
        <v>0.90859621148689129</v>
      </c>
      <c r="J61" s="18">
        <f t="shared" si="21"/>
        <v>0.63637206956417636</v>
      </c>
      <c r="K61" s="2">
        <f t="shared" si="71"/>
        <v>36.479927554634308</v>
      </c>
      <c r="L61">
        <f t="shared" si="0"/>
        <v>-0.50383333333333713</v>
      </c>
      <c r="M61" s="1">
        <f t="shared" si="23"/>
        <v>12.5</v>
      </c>
      <c r="N61" s="1">
        <f t="shared" si="66"/>
        <v>12.510149800373208</v>
      </c>
      <c r="O61">
        <f t="shared" si="24"/>
        <v>-4.028486014781283E-2</v>
      </c>
      <c r="P61" s="1">
        <f t="shared" si="1"/>
        <v>-2.3093231931867226</v>
      </c>
      <c r="Q61" s="1">
        <f t="shared" si="25"/>
        <v>6.3896192496334684E-3</v>
      </c>
      <c r="R61">
        <f t="shared" si="26"/>
        <v>-4.0273964850389449E-2</v>
      </c>
      <c r="S61">
        <f t="shared" si="27"/>
        <v>0.99918867475328677</v>
      </c>
      <c r="T61" s="1">
        <f t="shared" si="28"/>
        <v>9.2921211215804631E-3</v>
      </c>
      <c r="U61" s="2">
        <f t="shared" si="29"/>
        <v>0.53266936365747874</v>
      </c>
      <c r="V61">
        <f t="shared" si="2"/>
        <v>11.996166666666664</v>
      </c>
      <c r="W61" s="1">
        <f t="shared" si="30"/>
        <v>12.5</v>
      </c>
      <c r="X61" s="1">
        <f t="shared" si="67"/>
        <v>17.325068966513363</v>
      </c>
      <c r="Y61">
        <f t="shared" si="31"/>
        <v>0.76483321902734913</v>
      </c>
      <c r="Z61" s="1">
        <f t="shared" si="32"/>
        <v>43.843942492013639</v>
      </c>
      <c r="AA61" s="1">
        <f t="shared" si="3"/>
        <v>3.3315785387839215E-3</v>
      </c>
      <c r="AB61">
        <f t="shared" si="4"/>
        <v>0.69241667608096513</v>
      </c>
      <c r="AC61">
        <f t="shared" si="5"/>
        <v>0.72149784939734074</v>
      </c>
      <c r="AD61" s="18">
        <f t="shared" si="33"/>
        <v>2.4299212629516145</v>
      </c>
      <c r="AE61" s="2">
        <f t="shared" si="6"/>
        <v>139.29484946856388</v>
      </c>
      <c r="AF61" s="2"/>
      <c r="AG61" s="1">
        <f t="shared" si="7"/>
        <v>4.2562949170450361E-3</v>
      </c>
      <c r="AH61" s="1">
        <f t="shared" si="34"/>
        <v>1.3588731190516689E-2</v>
      </c>
      <c r="AI61">
        <f t="shared" si="35"/>
        <v>0.30354285716941093</v>
      </c>
      <c r="AJ61" s="2">
        <f t="shared" si="56"/>
        <v>17.400545952386612</v>
      </c>
      <c r="AK61" s="1">
        <f t="shared" si="57"/>
        <v>1.4239721267952702E-2</v>
      </c>
      <c r="AL61" s="1">
        <f t="shared" si="8"/>
        <v>0.66230844018475066</v>
      </c>
      <c r="AM61">
        <f t="shared" si="36"/>
        <v>0.58497929767526391</v>
      </c>
      <c r="AN61" s="17">
        <f t="shared" si="37"/>
        <v>1.164369621168917</v>
      </c>
      <c r="AP61">
        <v>4</v>
      </c>
      <c r="AQ61">
        <f t="shared" si="38"/>
        <v>0.15177142858470546</v>
      </c>
      <c r="AR61" s="2">
        <f t="shared" si="39"/>
        <v>8.7002729761933058</v>
      </c>
      <c r="AT61" s="1">
        <f>ATAN(A61/$G$8/$G$1)</f>
        <v>0.22592275358578287</v>
      </c>
      <c r="AU61" s="2">
        <f t="shared" si="40"/>
        <v>12.950985874344241</v>
      </c>
      <c r="AV61" s="1"/>
      <c r="AW61" s="2">
        <f>(AT61+AI61)/(SQRT(AP61)-1)</f>
        <v>0.52946561075519383</v>
      </c>
      <c r="AX61" s="2">
        <f t="shared" si="41"/>
        <v>30.351531826730856</v>
      </c>
      <c r="AY61" s="1"/>
      <c r="AZ61" s="2">
        <f>(A61-$A$59)</f>
        <v>0.24983333333333313</v>
      </c>
      <c r="BA61">
        <f t="shared" ref="BA61:BA67" si="78">AZ61/(SIN(AW61)-SIN($AW$59))</f>
        <v>12.427560785209637</v>
      </c>
      <c r="BB61" s="18">
        <f t="shared" ref="BB61:BB67" si="79">BA61*(COS(AW61)-COS($AW$59))</f>
        <v>-0.14234812323450177</v>
      </c>
      <c r="BC61" s="18">
        <v>12.5</v>
      </c>
      <c r="BD61" s="18">
        <f t="shared" ref="BD61:BD67" si="80">BC61*(COS(AW61)-COS($AW$59))</f>
        <v>-0.14317785856649556</v>
      </c>
      <c r="BE61" s="17">
        <f t="shared" si="61"/>
        <v>5.7461666666666629</v>
      </c>
      <c r="BF61" s="2">
        <f>(A61-A60)</f>
        <v>0.12491666666666656</v>
      </c>
      <c r="BG61">
        <f t="shared" si="62"/>
        <v>12.46897796065061</v>
      </c>
      <c r="BH61" s="18">
        <f t="shared" si="63"/>
        <v>7.2134415791658968E-2</v>
      </c>
      <c r="BI61" s="18">
        <f>SUM($BH$16:BH61)</f>
        <v>1.5948320285676219</v>
      </c>
      <c r="BJ61">
        <v>1</v>
      </c>
      <c r="BK61" s="2">
        <f t="shared" si="42"/>
        <v>1.4051679714323781</v>
      </c>
      <c r="BL61" s="1"/>
      <c r="BM61">
        <v>1.5</v>
      </c>
      <c r="BN61" s="18"/>
      <c r="BO61" s="2">
        <f>BM61*SQRT(AP61)+(2-BM61)</f>
        <v>3.5</v>
      </c>
      <c r="BP61" s="1">
        <f>BO61+AN61</f>
        <v>4.664369621168917</v>
      </c>
      <c r="BQ61" s="2"/>
      <c r="BR61" s="1">
        <f t="shared" si="43"/>
        <v>1.4365416666666657</v>
      </c>
      <c r="BS61" s="1">
        <f t="shared" si="64"/>
        <v>3.1229166666666641E-2</v>
      </c>
      <c r="BT61" s="1">
        <f t="shared" si="9"/>
        <v>19.238902454158474</v>
      </c>
      <c r="BU61" s="2">
        <f t="shared" si="44"/>
        <v>11.40327207532739</v>
      </c>
      <c r="BV61" s="1"/>
      <c r="BW61" s="1">
        <v>4</v>
      </c>
      <c r="BX61" s="1">
        <f t="shared" si="10"/>
        <v>0.11296137679289144</v>
      </c>
      <c r="BY61" s="2">
        <f t="shared" si="11"/>
        <v>6.4754929371721204</v>
      </c>
      <c r="BZ61" s="1"/>
      <c r="CA61" s="1">
        <f t="shared" si="45"/>
        <v>0.22592275358578287</v>
      </c>
      <c r="CB61" s="2">
        <f t="shared" si="12"/>
        <v>12.950985874344241</v>
      </c>
      <c r="CC61" s="20"/>
      <c r="CD61" s="1">
        <f t="shared" si="46"/>
        <v>6.7407917730994953</v>
      </c>
      <c r="CE61" s="1">
        <f t="shared" si="47"/>
        <v>-7.0998568560307332E-3</v>
      </c>
      <c r="CF61" s="18">
        <f>SUM(CE$15:$CE61)</f>
        <v>-0.16509115265182611</v>
      </c>
      <c r="CG61" s="18">
        <f t="shared" si="48"/>
        <v>1.8349088473481738</v>
      </c>
      <c r="CH61" s="18">
        <f t="shared" si="49"/>
        <v>0.16509115265182611</v>
      </c>
      <c r="CJ61" s="1">
        <f t="shared" si="50"/>
        <v>3.8349088473481738</v>
      </c>
      <c r="CK61" s="18">
        <f t="shared" si="51"/>
        <v>2.7381809226755642</v>
      </c>
      <c r="CL61">
        <f t="shared" si="52"/>
        <v>12.553264975016912</v>
      </c>
      <c r="CN61" s="1">
        <v>1.4365416666666657</v>
      </c>
      <c r="CO61">
        <v>4.5</v>
      </c>
      <c r="CP61">
        <f t="shared" si="53"/>
        <v>5.3033008588991057</v>
      </c>
      <c r="CR61" s="18">
        <f t="shared" si="13"/>
        <v>8.0414817815746709</v>
      </c>
      <c r="CS61">
        <f t="shared" si="14"/>
        <v>231.59467530935052</v>
      </c>
    </row>
    <row r="62" spans="1:97" x14ac:dyDescent="0.2">
      <c r="A62" s="17">
        <f t="shared" si="54"/>
        <v>5.8710833333333294</v>
      </c>
      <c r="B62">
        <f t="shared" si="55"/>
        <v>5.8710833333333294</v>
      </c>
      <c r="C62" s="1">
        <f t="shared" si="15"/>
        <v>12.5</v>
      </c>
      <c r="D62" s="1">
        <f t="shared" si="65"/>
        <v>13.810127425441969</v>
      </c>
      <c r="E62">
        <f t="shared" si="16"/>
        <v>0.43910421505450176</v>
      </c>
      <c r="F62" s="1">
        <f t="shared" si="17"/>
        <v>25.17157920694596</v>
      </c>
      <c r="G62" s="1">
        <f t="shared" si="18"/>
        <v>5.2432990511686092E-3</v>
      </c>
      <c r="H62">
        <f t="shared" si="19"/>
        <v>0.42512883136162927</v>
      </c>
      <c r="I62">
        <f t="shared" si="20"/>
        <v>0.90513285032921842</v>
      </c>
      <c r="J62" s="18">
        <f t="shared" si="21"/>
        <v>0.66283657625955139</v>
      </c>
      <c r="K62" s="2">
        <f t="shared" si="71"/>
        <v>37.997001186853261</v>
      </c>
      <c r="L62">
        <f t="shared" si="0"/>
        <v>-0.37891666666667057</v>
      </c>
      <c r="M62" s="1">
        <f t="shared" si="23"/>
        <v>12.5</v>
      </c>
      <c r="N62" s="1">
        <f t="shared" si="66"/>
        <v>12.505741794882772</v>
      </c>
      <c r="O62">
        <f t="shared" si="24"/>
        <v>-3.0304053493545861E-2</v>
      </c>
      <c r="P62" s="1">
        <f t="shared" si="1"/>
        <v>-1.7371750410312914</v>
      </c>
      <c r="Q62" s="1">
        <f t="shared" si="25"/>
        <v>6.3941244506937733E-3</v>
      </c>
      <c r="R62">
        <f t="shared" si="26"/>
        <v>-3.0299415491028256E-2</v>
      </c>
      <c r="S62">
        <f t="shared" si="27"/>
        <v>0.99954086730903702</v>
      </c>
      <c r="T62" s="1">
        <f t="shared" si="28"/>
        <v>7.0760617902977455E-3</v>
      </c>
      <c r="U62" s="2">
        <f t="shared" si="29"/>
        <v>0.40563411536738664</v>
      </c>
      <c r="V62">
        <f t="shared" si="2"/>
        <v>12.121083333333329</v>
      </c>
      <c r="W62" s="1">
        <f t="shared" si="30"/>
        <v>12.5</v>
      </c>
      <c r="X62" s="1">
        <f t="shared" si="67"/>
        <v>17.411796609586588</v>
      </c>
      <c r="Y62">
        <f t="shared" si="31"/>
        <v>0.77000945160370926</v>
      </c>
      <c r="Z62" s="1">
        <f t="shared" si="32"/>
        <v>44.140669200212628</v>
      </c>
      <c r="AA62" s="1">
        <f t="shared" si="3"/>
        <v>3.2984722074651837E-3</v>
      </c>
      <c r="AB62">
        <f t="shared" si="4"/>
        <v>0.69614202400341063</v>
      </c>
      <c r="AC62">
        <f t="shared" si="5"/>
        <v>0.71790408998447341</v>
      </c>
      <c r="AD62" s="18">
        <f t="shared" si="33"/>
        <v>2.4735222981884273</v>
      </c>
      <c r="AE62" s="2">
        <f t="shared" si="6"/>
        <v>141.79427187067418</v>
      </c>
      <c r="AF62" s="2"/>
      <c r="AG62" s="1">
        <f t="shared" si="7"/>
        <v>4.3315444832937484E-3</v>
      </c>
      <c r="AH62" s="1">
        <f t="shared" si="34"/>
        <v>1.3505057602880474E-2</v>
      </c>
      <c r="AI62">
        <f t="shared" si="35"/>
        <v>0.3103695181567861</v>
      </c>
      <c r="AJ62" s="2">
        <f t="shared" si="56"/>
        <v>17.791883206439966</v>
      </c>
      <c r="AK62" s="1">
        <f t="shared" si="57"/>
        <v>1.4182695740509706E-2</v>
      </c>
      <c r="AL62" s="1">
        <f t="shared" si="8"/>
        <v>0.66960124841686264</v>
      </c>
      <c r="AM62">
        <f t="shared" si="36"/>
        <v>0.59003148631512636</v>
      </c>
      <c r="AN62" s="17">
        <f t="shared" si="37"/>
        <v>1.1744257291304265</v>
      </c>
      <c r="AP62">
        <v>4</v>
      </c>
      <c r="AQ62">
        <f t="shared" si="38"/>
        <v>0.15518475907839305</v>
      </c>
      <c r="AR62" s="2">
        <f t="shared" si="39"/>
        <v>8.895941603219983</v>
      </c>
      <c r="AT62" s="1">
        <f>ATAN(A62/$G$8/$G$1)</f>
        <v>0.23066348767714792</v>
      </c>
      <c r="AU62" s="2">
        <f t="shared" si="40"/>
        <v>13.222747701237777</v>
      </c>
      <c r="AV62" s="1"/>
      <c r="AW62" s="2">
        <f>(AT62+AI62)/(SQRT(AP62)-1)</f>
        <v>0.54103300583393399</v>
      </c>
      <c r="AX62" s="2">
        <f t="shared" si="41"/>
        <v>31.014630907677741</v>
      </c>
      <c r="AY62" s="1"/>
      <c r="AZ62" s="2">
        <f>(A62-$A$59)</f>
        <v>0.37474999999999969</v>
      </c>
      <c r="BA62">
        <f t="shared" si="78"/>
        <v>12.469758006954489</v>
      </c>
      <c r="BB62" s="18">
        <f t="shared" si="79"/>
        <v>-0.21640278940481056</v>
      </c>
      <c r="BC62" s="18">
        <v>12.5</v>
      </c>
      <c r="BD62" s="18">
        <f t="shared" si="80"/>
        <v>-0.21692761527942334</v>
      </c>
      <c r="BE62" s="17">
        <f t="shared" si="61"/>
        <v>5.8710833333333294</v>
      </c>
      <c r="BF62" s="2">
        <f>(A62-A61)</f>
        <v>0.12491666666666656</v>
      </c>
      <c r="BG62">
        <f t="shared" si="62"/>
        <v>12.555018000890664</v>
      </c>
      <c r="BH62" s="18">
        <f t="shared" si="63"/>
        <v>7.4074361847369222E-2</v>
      </c>
      <c r="BI62" s="18">
        <f>SUM($BH$16:BH62)</f>
        <v>1.668906390414991</v>
      </c>
      <c r="BJ62">
        <v>1</v>
      </c>
      <c r="BK62" s="2">
        <f t="shared" si="42"/>
        <v>1.331093609585009</v>
      </c>
      <c r="BL62" s="1"/>
      <c r="BM62">
        <v>1.5</v>
      </c>
      <c r="BN62" s="18"/>
      <c r="BO62" s="2">
        <f>BM62*SQRT(AP62)+(2-BM62)</f>
        <v>3.5</v>
      </c>
      <c r="BP62" s="1">
        <f>BO62+AN62</f>
        <v>4.6744257291304265</v>
      </c>
      <c r="BQ62" s="2"/>
      <c r="BR62" s="1">
        <f t="shared" si="43"/>
        <v>1.4677708333333324</v>
      </c>
      <c r="BS62" s="1">
        <f t="shared" si="64"/>
        <v>3.1229166666666641E-2</v>
      </c>
      <c r="BT62" s="1">
        <f t="shared" si="9"/>
        <v>19.26010542475446</v>
      </c>
      <c r="BU62" s="2">
        <f t="shared" si="44"/>
        <v>11.434531153884887</v>
      </c>
      <c r="BV62" s="1"/>
      <c r="BW62" s="1">
        <v>4</v>
      </c>
      <c r="BX62" s="1">
        <f t="shared" si="10"/>
        <v>0.11533174383857396</v>
      </c>
      <c r="BY62" s="2">
        <f t="shared" si="11"/>
        <v>6.6113738506188886</v>
      </c>
      <c r="BZ62" s="1"/>
      <c r="CA62" s="1">
        <f t="shared" si="45"/>
        <v>0.23066348767714792</v>
      </c>
      <c r="CB62" s="2">
        <f t="shared" si="12"/>
        <v>13.222747701237777</v>
      </c>
      <c r="CC62" s="20"/>
      <c r="CD62" s="1">
        <f t="shared" si="46"/>
        <v>6.7628868944977221</v>
      </c>
      <c r="CE62" s="1">
        <f t="shared" si="47"/>
        <v>-7.2558977598991478E-3</v>
      </c>
      <c r="CF62" s="18">
        <f>SUM(CE$15:$CE62)</f>
        <v>-0.17234705041172527</v>
      </c>
      <c r="CG62" s="18">
        <f t="shared" si="48"/>
        <v>1.8276529495882747</v>
      </c>
      <c r="CH62" s="18">
        <f t="shared" si="49"/>
        <v>0.17234705041172527</v>
      </c>
      <c r="CJ62" s="1">
        <f t="shared" si="50"/>
        <v>3.8276529495882747</v>
      </c>
      <c r="CK62" s="18">
        <f t="shared" si="51"/>
        <v>2.762184103473162</v>
      </c>
      <c r="CL62">
        <f t="shared" si="52"/>
        <v>12.663308210765212</v>
      </c>
      <c r="CN62" s="1">
        <v>1.4677708333333324</v>
      </c>
      <c r="CO62">
        <v>4.5</v>
      </c>
      <c r="CP62">
        <f t="shared" si="53"/>
        <v>5.3033008588991057</v>
      </c>
      <c r="CR62" s="18">
        <f t="shared" si="13"/>
        <v>8.0654849623722669</v>
      </c>
      <c r="CS62">
        <f t="shared" si="14"/>
        <v>232.28596691632129</v>
      </c>
    </row>
    <row r="63" spans="1:97" x14ac:dyDescent="0.2">
      <c r="A63" s="17">
        <f t="shared" si="54"/>
        <v>5.995999999999996</v>
      </c>
      <c r="B63">
        <f t="shared" si="55"/>
        <v>5.995999999999996</v>
      </c>
      <c r="C63" s="1">
        <f t="shared" si="15"/>
        <v>12.5</v>
      </c>
      <c r="D63" s="1">
        <f t="shared" si="65"/>
        <v>13.863694168582917</v>
      </c>
      <c r="E63">
        <f t="shared" si="16"/>
        <v>0.44725986466809747</v>
      </c>
      <c r="F63" s="1">
        <f t="shared" si="17"/>
        <v>25.639100522375013</v>
      </c>
      <c r="G63" s="1">
        <f t="shared" si="18"/>
        <v>5.2028590584606562E-3</v>
      </c>
      <c r="H63">
        <f t="shared" si="19"/>
        <v>0.43249655734528364</v>
      </c>
      <c r="I63">
        <f t="shared" si="20"/>
        <v>0.90163558485924777</v>
      </c>
      <c r="J63" s="18">
        <f t="shared" si="21"/>
        <v>0.68976646127023755</v>
      </c>
      <c r="K63" s="2">
        <f t="shared" si="71"/>
        <v>39.540752556892599</v>
      </c>
      <c r="L63">
        <f t="shared" si="0"/>
        <v>-0.254000000000004</v>
      </c>
      <c r="M63" s="1">
        <f t="shared" si="23"/>
        <v>12.5</v>
      </c>
      <c r="N63" s="1">
        <f t="shared" si="66"/>
        <v>12.50258037366687</v>
      </c>
      <c r="O63">
        <f t="shared" si="24"/>
        <v>-2.0317203967071529E-2</v>
      </c>
      <c r="P63" s="1">
        <f t="shared" si="1"/>
        <v>-1.1646804821888137</v>
      </c>
      <c r="Q63" s="1">
        <f t="shared" si="25"/>
        <v>6.3973585153153656E-3</v>
      </c>
      <c r="R63">
        <f t="shared" si="26"/>
        <v>-2.0315806210291019E-2</v>
      </c>
      <c r="S63">
        <f t="shared" si="27"/>
        <v>0.99979361271115641</v>
      </c>
      <c r="T63" s="1">
        <f t="shared" si="28"/>
        <v>5.4867041997016764E-3</v>
      </c>
      <c r="U63" s="2">
        <f t="shared" si="29"/>
        <v>0.3145244445688859</v>
      </c>
      <c r="V63">
        <f t="shared" si="2"/>
        <v>12.245999999999995</v>
      </c>
      <c r="W63" s="1">
        <f t="shared" si="30"/>
        <v>12.5</v>
      </c>
      <c r="X63" s="1">
        <f t="shared" si="67"/>
        <v>17.498986142059771</v>
      </c>
      <c r="Y63">
        <f t="shared" si="31"/>
        <v>0.77513423870413822</v>
      </c>
      <c r="Z63" s="1">
        <f t="shared" si="32"/>
        <v>44.434446804695817</v>
      </c>
      <c r="AA63" s="1">
        <f t="shared" si="3"/>
        <v>3.2656845046496762E-3</v>
      </c>
      <c r="AB63">
        <f t="shared" si="4"/>
        <v>0.69981197199568401</v>
      </c>
      <c r="AC63">
        <f t="shared" si="5"/>
        <v>0.71432709864005006</v>
      </c>
      <c r="AD63" s="18">
        <f t="shared" si="33"/>
        <v>2.5173555414651387</v>
      </c>
      <c r="AE63" s="2">
        <f t="shared" si="6"/>
        <v>144.30700556169583</v>
      </c>
      <c r="AF63" s="2"/>
      <c r="AG63" s="1">
        <f t="shared" si="7"/>
        <v>4.4056162483966941E-3</v>
      </c>
      <c r="AH63" s="1">
        <f t="shared" si="34"/>
        <v>1.3419887989231209E-2</v>
      </c>
      <c r="AI63">
        <f t="shared" si="35"/>
        <v>0.31720478988952872</v>
      </c>
      <c r="AJ63" s="2">
        <f t="shared" si="56"/>
        <v>18.183714070100372</v>
      </c>
      <c r="AK63" s="1">
        <f t="shared" si="57"/>
        <v>1.4124547715649128E-2</v>
      </c>
      <c r="AL63" s="1">
        <f t="shared" si="8"/>
        <v>0.67707217524831886</v>
      </c>
      <c r="AM63">
        <f t="shared" si="36"/>
        <v>0.59517186308630921</v>
      </c>
      <c r="AN63" s="17">
        <f t="shared" si="37"/>
        <v>1.1846573707928127</v>
      </c>
      <c r="AP63">
        <v>4</v>
      </c>
      <c r="AQ63">
        <f t="shared" si="38"/>
        <v>0.15860239494476433</v>
      </c>
      <c r="AR63" s="2">
        <f t="shared" si="39"/>
        <v>9.0918570350501842</v>
      </c>
      <c r="AT63" s="1">
        <f>ATAN(A63/$G$8/$G$1)</f>
        <v>0.23539368929842572</v>
      </c>
      <c r="AU63" s="2">
        <f t="shared" si="40"/>
        <v>13.493905755960709</v>
      </c>
      <c r="AV63" s="1"/>
      <c r="AW63" s="2">
        <f>(AT63+AI63)/(SQRT(AP63)-1)</f>
        <v>0.55259847918795446</v>
      </c>
      <c r="AX63" s="2">
        <f t="shared" si="41"/>
        <v>31.677619826061083</v>
      </c>
      <c r="AY63" s="1"/>
      <c r="AZ63" s="2">
        <f>(A63-$A$59)</f>
        <v>0.49966666666666626</v>
      </c>
      <c r="BA63">
        <f t="shared" si="78"/>
        <v>12.51303201071188</v>
      </c>
      <c r="BB63" s="18">
        <f t="shared" si="79"/>
        <v>-0.29240295576541953</v>
      </c>
      <c r="BC63" s="18">
        <v>12.5</v>
      </c>
      <c r="BD63" s="18">
        <f t="shared" si="80"/>
        <v>-0.29209842538074071</v>
      </c>
      <c r="BE63" s="17">
        <f t="shared" si="61"/>
        <v>5.995999999999996</v>
      </c>
      <c r="BF63" s="2">
        <f>(A63-A62)</f>
        <v>0.12491666666666656</v>
      </c>
      <c r="BG63">
        <f t="shared" si="62"/>
        <v>12.644675074607193</v>
      </c>
      <c r="BH63" s="18">
        <f t="shared" si="63"/>
        <v>7.6040837506092668E-2</v>
      </c>
      <c r="BI63" s="18">
        <f>SUM($BH$16:BH63)</f>
        <v>1.7449472279210836</v>
      </c>
      <c r="BJ63">
        <v>1</v>
      </c>
      <c r="BK63" s="2">
        <f t="shared" si="42"/>
        <v>1.2550527720789164</v>
      </c>
      <c r="BL63" s="1"/>
      <c r="BM63">
        <v>1.5</v>
      </c>
      <c r="BN63" s="18"/>
      <c r="BO63" s="2">
        <f>BM63*SQRT(AP63)+(2-BM63)</f>
        <v>3.5</v>
      </c>
      <c r="BP63" s="1">
        <f>BO63+AN63</f>
        <v>4.684657370792813</v>
      </c>
      <c r="BQ63" s="2"/>
      <c r="BR63" s="1">
        <f t="shared" si="43"/>
        <v>1.498999999999999</v>
      </c>
      <c r="BS63" s="1">
        <f t="shared" si="64"/>
        <v>3.1229166666666641E-2</v>
      </c>
      <c r="BT63" s="1">
        <f t="shared" si="9"/>
        <v>19.281740300087023</v>
      </c>
      <c r="BU63" s="2">
        <f t="shared" si="44"/>
        <v>11.466397670879836</v>
      </c>
      <c r="BV63" s="1"/>
      <c r="BW63" s="1">
        <v>4</v>
      </c>
      <c r="BX63" s="1">
        <f t="shared" si="10"/>
        <v>0.11769684464921286</v>
      </c>
      <c r="BY63" s="2">
        <f t="shared" si="11"/>
        <v>6.7469528779803545</v>
      </c>
      <c r="BZ63" s="1"/>
      <c r="CA63" s="1">
        <f t="shared" si="45"/>
        <v>0.23539368929842572</v>
      </c>
      <c r="CB63" s="2">
        <f t="shared" si="12"/>
        <v>13.493905755960709</v>
      </c>
      <c r="CC63" s="20"/>
      <c r="CD63" s="1">
        <f t="shared" si="46"/>
        <v>6.7854872252342622</v>
      </c>
      <c r="CE63" s="1">
        <f t="shared" si="47"/>
        <v>-7.4119386694572343E-3</v>
      </c>
      <c r="CF63" s="18">
        <f>SUM(CE$15:$CE63)</f>
        <v>-0.17975898908118251</v>
      </c>
      <c r="CG63" s="18">
        <f t="shared" si="48"/>
        <v>1.8202410109188174</v>
      </c>
      <c r="CH63" s="18">
        <f t="shared" si="49"/>
        <v>0.17975898908118251</v>
      </c>
      <c r="CJ63" s="1">
        <f t="shared" si="50"/>
        <v>3.8202410109188172</v>
      </c>
      <c r="CK63" s="18">
        <f t="shared" si="51"/>
        <v>2.786638681798653</v>
      </c>
      <c r="CL63">
        <f t="shared" si="52"/>
        <v>12.775420890767464</v>
      </c>
      <c r="CN63" s="1">
        <v>1.498999999999999</v>
      </c>
      <c r="CO63">
        <v>4</v>
      </c>
      <c r="CP63">
        <f t="shared" si="53"/>
        <v>5</v>
      </c>
      <c r="CR63" s="18">
        <f t="shared" si="13"/>
        <v>7.786638681798653</v>
      </c>
      <c r="CS63">
        <f t="shared" si="14"/>
        <v>224.25519403580122</v>
      </c>
    </row>
    <row r="64" spans="1:97" x14ac:dyDescent="0.2">
      <c r="A64" s="17">
        <f t="shared" si="54"/>
        <v>6.1209166666666626</v>
      </c>
      <c r="B64">
        <f t="shared" si="55"/>
        <v>6.1209166666666626</v>
      </c>
      <c r="C64" s="1">
        <f t="shared" si="15"/>
        <v>12.5</v>
      </c>
      <c r="D64" s="1">
        <f t="shared" si="65"/>
        <v>13.918175916415114</v>
      </c>
      <c r="E64">
        <f t="shared" si="16"/>
        <v>0.45535219959518436</v>
      </c>
      <c r="F64" s="1">
        <f t="shared" si="17"/>
        <v>26.102992333481904</v>
      </c>
      <c r="G64" s="1">
        <f t="shared" si="18"/>
        <v>5.162206308723649E-3</v>
      </c>
      <c r="H64">
        <f t="shared" si="19"/>
        <v>0.43977865371335373</v>
      </c>
      <c r="I64">
        <f t="shared" si="20"/>
        <v>0.8981061940205457</v>
      </c>
      <c r="J64" s="18">
        <f t="shared" si="21"/>
        <v>0.71715635130782496</v>
      </c>
      <c r="K64" s="2">
        <f t="shared" si="71"/>
        <v>41.110873641849835</v>
      </c>
      <c r="L64">
        <f t="shared" si="0"/>
        <v>-0.12908333333333744</v>
      </c>
      <c r="M64" s="1">
        <f t="shared" si="23"/>
        <v>12.5</v>
      </c>
      <c r="N64" s="1">
        <f t="shared" si="66"/>
        <v>12.500666482509819</v>
      </c>
      <c r="O64">
        <f t="shared" si="24"/>
        <v>-1.0326299611421615E-2</v>
      </c>
      <c r="P64" s="1">
        <f t="shared" si="1"/>
        <v>-0.59195348090951927</v>
      </c>
      <c r="Q64" s="1">
        <f t="shared" si="25"/>
        <v>6.3993175764892295E-3</v>
      </c>
      <c r="R64">
        <f t="shared" si="26"/>
        <v>-1.0326116092605387E-2</v>
      </c>
      <c r="S64">
        <f t="shared" si="27"/>
        <v>0.999946684241936</v>
      </c>
      <c r="T64" s="1">
        <f t="shared" si="28"/>
        <v>4.5245238288189526E-3</v>
      </c>
      <c r="U64" s="2">
        <f t="shared" si="29"/>
        <v>0.25936760802146858</v>
      </c>
      <c r="V64">
        <f t="shared" si="2"/>
        <v>12.370916666666663</v>
      </c>
      <c r="W64" s="1">
        <f t="shared" si="30"/>
        <v>12.5</v>
      </c>
      <c r="X64" s="1">
        <f t="shared" si="67"/>
        <v>17.586630694183892</v>
      </c>
      <c r="Y64">
        <f t="shared" si="31"/>
        <v>0.78020807828628225</v>
      </c>
      <c r="Z64" s="1">
        <f t="shared" si="32"/>
        <v>44.725303850805986</v>
      </c>
      <c r="AA64" s="1">
        <f t="shared" si="3"/>
        <v>3.2332159482123327E-3</v>
      </c>
      <c r="AB64">
        <f t="shared" si="4"/>
        <v>0.7034273296452328</v>
      </c>
      <c r="AC64">
        <f t="shared" si="5"/>
        <v>0.71076718544694861</v>
      </c>
      <c r="AD64" s="18">
        <f t="shared" si="33"/>
        <v>2.5614175391173988</v>
      </c>
      <c r="AE64" s="2">
        <f t="shared" si="6"/>
        <v>146.83285256086998</v>
      </c>
      <c r="AF64" s="2"/>
      <c r="AG64" s="1">
        <f t="shared" si="7"/>
        <v>4.47848050505017E-3</v>
      </c>
      <c r="AH64" s="1">
        <f t="shared" si="34"/>
        <v>1.333324965215126E-2</v>
      </c>
      <c r="AI64">
        <f t="shared" si="35"/>
        <v>0.32404812074357725</v>
      </c>
      <c r="AJ64" s="2">
        <f t="shared" si="56"/>
        <v>18.576006921606339</v>
      </c>
      <c r="AK64" s="1">
        <f t="shared" si="57"/>
        <v>1.4065288262979403E-2</v>
      </c>
      <c r="AL64" s="1">
        <f t="shared" si="8"/>
        <v>0.68472400104527309</v>
      </c>
      <c r="AM64">
        <f t="shared" si="36"/>
        <v>0.6003998738224462</v>
      </c>
      <c r="AN64" s="17">
        <f t="shared" si="37"/>
        <v>1.1950634431179263</v>
      </c>
      <c r="AP64">
        <v>4</v>
      </c>
      <c r="AQ64">
        <f t="shared" si="38"/>
        <v>0.16202406037178863</v>
      </c>
      <c r="AR64" s="2">
        <f t="shared" si="39"/>
        <v>9.2880034608031696</v>
      </c>
      <c r="AT64" s="1">
        <f>ATAN(A64/$G$8/$G$1)</f>
        <v>0.24011318254889846</v>
      </c>
      <c r="AU64" s="2">
        <f t="shared" si="40"/>
        <v>13.764449955032395</v>
      </c>
      <c r="AV64" s="1"/>
      <c r="AW64" s="2">
        <f>(AT64+AI64)/(SQRT(AP64)-1)</f>
        <v>0.56416130329247571</v>
      </c>
      <c r="AX64" s="2">
        <f t="shared" si="41"/>
        <v>32.340456876638733</v>
      </c>
      <c r="AY64" s="1"/>
      <c r="AZ64" s="2">
        <f>(A64-$A$59)</f>
        <v>0.62458333333333282</v>
      </c>
      <c r="BA64">
        <f t="shared" si="78"/>
        <v>12.557405396980085</v>
      </c>
      <c r="BB64" s="18">
        <f t="shared" si="79"/>
        <v>-0.37036777277912947</v>
      </c>
      <c r="BC64" s="18">
        <v>12.5</v>
      </c>
      <c r="BD64" s="18">
        <f t="shared" si="80"/>
        <v>-0.36867465956402778</v>
      </c>
      <c r="BE64" s="17">
        <f t="shared" si="61"/>
        <v>6.1209166666666626</v>
      </c>
      <c r="BF64" s="2">
        <f>(A64-A63)</f>
        <v>0.12491666666666656</v>
      </c>
      <c r="BG64">
        <f t="shared" si="62"/>
        <v>12.738091340040871</v>
      </c>
      <c r="BH64" s="18">
        <f t="shared" si="63"/>
        <v>7.8034805240245655E-2</v>
      </c>
      <c r="BI64" s="18">
        <f>SUM($BH$16:BH64)</f>
        <v>1.8229820331613293</v>
      </c>
      <c r="BJ64">
        <v>1.5</v>
      </c>
      <c r="BK64" s="2">
        <f t="shared" si="42"/>
        <v>1.6770179668386707</v>
      </c>
      <c r="BL64" s="1"/>
      <c r="BM64">
        <v>1.5</v>
      </c>
      <c r="BN64" s="18"/>
      <c r="BO64" s="2">
        <f>BM64*SQRT(AP64)+(2-BM64)</f>
        <v>3.5</v>
      </c>
      <c r="BP64" s="1">
        <f>BO64+AN64</f>
        <v>4.6950634431179266</v>
      </c>
      <c r="BQ64" s="2"/>
      <c r="BR64" s="1">
        <f t="shared" si="43"/>
        <v>1.5302291666666656</v>
      </c>
      <c r="BS64" s="1">
        <f t="shared" si="64"/>
        <v>3.1229166666666641E-2</v>
      </c>
      <c r="BT64" s="1">
        <f t="shared" si="9"/>
        <v>19.303805627975439</v>
      </c>
      <c r="BU64" s="2">
        <f t="shared" si="44"/>
        <v>11.498869071093367</v>
      </c>
      <c r="BV64" s="1"/>
      <c r="BW64" s="1">
        <v>4</v>
      </c>
      <c r="BX64" s="1">
        <f t="shared" si="10"/>
        <v>0.12005659127444923</v>
      </c>
      <c r="BY64" s="2">
        <f t="shared" si="11"/>
        <v>6.8822249775161977</v>
      </c>
      <c r="BZ64" s="1"/>
      <c r="CA64" s="1">
        <f t="shared" si="45"/>
        <v>0.24011318254889846</v>
      </c>
      <c r="CB64" s="2">
        <f t="shared" si="12"/>
        <v>13.764449955032395</v>
      </c>
      <c r="CC64" s="20"/>
      <c r="CD64" s="1">
        <f t="shared" si="46"/>
        <v>6.8085943416588339</v>
      </c>
      <c r="CE64" s="1">
        <f t="shared" si="47"/>
        <v>-7.567979584785123E-3</v>
      </c>
      <c r="CF64" s="18">
        <f>SUM(CE$15:$CE64)</f>
        <v>-0.18732696866596762</v>
      </c>
      <c r="CG64" s="18">
        <f t="shared" si="48"/>
        <v>1.8126730313340325</v>
      </c>
      <c r="CH64" s="18">
        <f t="shared" si="49"/>
        <v>0.18732696866596762</v>
      </c>
      <c r="CJ64" s="1">
        <f t="shared" si="50"/>
        <v>3.8126730313340325</v>
      </c>
      <c r="CK64" s="18">
        <f t="shared" si="51"/>
        <v>2.8115421024273992</v>
      </c>
      <c r="CL64">
        <f t="shared" si="52"/>
        <v>12.889591300526758</v>
      </c>
      <c r="CN64" s="1">
        <v>1.5302291666666656</v>
      </c>
      <c r="CO64">
        <v>4</v>
      </c>
      <c r="CP64">
        <f t="shared" si="53"/>
        <v>5</v>
      </c>
      <c r="CR64" s="18">
        <f t="shared" si="13"/>
        <v>7.8115421024273992</v>
      </c>
      <c r="CS64">
        <f t="shared" si="14"/>
        <v>224.97241254990908</v>
      </c>
    </row>
    <row r="65" spans="1:97" x14ac:dyDescent="0.2">
      <c r="A65" s="17">
        <f t="shared" si="54"/>
        <v>6.2458333333333291</v>
      </c>
      <c r="B65">
        <f t="shared" si="55"/>
        <v>6.2458333333333291</v>
      </c>
      <c r="C65" s="1">
        <f t="shared" si="15"/>
        <v>12.5</v>
      </c>
      <c r="D65" s="1">
        <f t="shared" si="65"/>
        <v>13.973561966362682</v>
      </c>
      <c r="E65">
        <f t="shared" si="16"/>
        <v>0.46338090678016575</v>
      </c>
      <c r="F65" s="1">
        <f t="shared" si="17"/>
        <v>26.563236694404406</v>
      </c>
      <c r="G65" s="1">
        <f t="shared" si="18"/>
        <v>5.1213652421654467E-3</v>
      </c>
      <c r="H65">
        <f t="shared" si="19"/>
        <v>0.44697503387957699</v>
      </c>
      <c r="I65">
        <f t="shared" si="20"/>
        <v>0.89454643204718609</v>
      </c>
      <c r="J65" s="18">
        <f t="shared" si="21"/>
        <v>0.74500086581115221</v>
      </c>
      <c r="K65" s="2">
        <f>IF(180/$D$6*J65 &gt;180,180/$D$6*J65-360,180/$D$6*J65)</f>
        <v>42.70705600191318</v>
      </c>
      <c r="L65">
        <f t="shared" si="0"/>
        <v>-4.1666666666708707E-3</v>
      </c>
      <c r="M65" s="1">
        <f t="shared" si="23"/>
        <v>12.5</v>
      </c>
      <c r="N65" s="1">
        <f t="shared" si="66"/>
        <v>12.500000694444426</v>
      </c>
      <c r="O65">
        <f t="shared" si="24"/>
        <v>-3.3333332098799145E-4</v>
      </c>
      <c r="P65" s="1">
        <f t="shared" si="1"/>
        <v>-1.9108279547082312E-2</v>
      </c>
      <c r="Q65" s="1">
        <f t="shared" si="25"/>
        <v>6.3999992888889674E-3</v>
      </c>
      <c r="R65">
        <f t="shared" si="26"/>
        <v>-3.3333331481515268E-4</v>
      </c>
      <c r="S65">
        <f t="shared" si="27"/>
        <v>0.99999994444444906</v>
      </c>
      <c r="T65" s="1">
        <f t="shared" si="28"/>
        <v>4.1898087613867338E-3</v>
      </c>
      <c r="U65" s="2">
        <f>IF(180/$D$6*T65 &gt;180,180/$D$6*T65-360,180/$D$6*T65)</f>
        <v>0.24018012007949427</v>
      </c>
      <c r="V65">
        <f t="shared" si="2"/>
        <v>12.49583333333333</v>
      </c>
      <c r="W65" s="1">
        <f t="shared" si="30"/>
        <v>12.5</v>
      </c>
      <c r="X65" s="1">
        <f t="shared" si="67"/>
        <v>17.674723496972856</v>
      </c>
      <c r="Y65">
        <f t="shared" si="31"/>
        <v>0.78523146894991724</v>
      </c>
      <c r="Z65" s="1">
        <f t="shared" si="32"/>
        <v>45.013268920695893</v>
      </c>
      <c r="AA65" s="1">
        <f t="shared" si="3"/>
        <v>3.2010668444444352E-3</v>
      </c>
      <c r="AB65">
        <f t="shared" si="4"/>
        <v>0.70698890058865627</v>
      </c>
      <c r="AC65">
        <f t="shared" si="5"/>
        <v>0.7072246421360352</v>
      </c>
      <c r="AD65" s="18">
        <f t="shared" si="33"/>
        <v>2.6057048881379212</v>
      </c>
      <c r="AE65" s="2">
        <f>IF(180/$D$6*AD65 &gt;180,180/$D$6*AD65-360,180/$D$6*AD65)</f>
        <v>149.37161779134578</v>
      </c>
      <c r="AF65" s="2"/>
      <c r="AG65" s="1">
        <f t="shared" si="7"/>
        <v>4.5501077987133796E-3</v>
      </c>
      <c r="AH65" s="1">
        <f t="shared" si="34"/>
        <v>1.3245171291438797E-2</v>
      </c>
      <c r="AI65">
        <f t="shared" si="35"/>
        <v>0.33089891421645867</v>
      </c>
      <c r="AJ65" s="2">
        <f t="shared" si="56"/>
        <v>18.968727566548583</v>
      </c>
      <c r="AK65" s="1">
        <f t="shared" si="57"/>
        <v>1.4004929257924398E-2</v>
      </c>
      <c r="AL65" s="1">
        <f t="shared" si="8"/>
        <v>0.69255991631493496</v>
      </c>
      <c r="AM65">
        <f t="shared" si="36"/>
        <v>0.6057151469082227</v>
      </c>
      <c r="AN65" s="17">
        <f t="shared" si="37"/>
        <v>1.2056432064256024</v>
      </c>
      <c r="AP65">
        <v>4</v>
      </c>
      <c r="AQ65">
        <f t="shared" si="38"/>
        <v>0.16544945710822934</v>
      </c>
      <c r="AR65" s="2">
        <f t="shared" si="39"/>
        <v>9.4843637832742917</v>
      </c>
      <c r="AT65" s="1">
        <f>ATAN(A65/$G$8/$G$1)</f>
        <v>0.24482179423133124</v>
      </c>
      <c r="AU65" s="2">
        <f t="shared" si="40"/>
        <v>14.034370369948924</v>
      </c>
      <c r="AV65" s="1"/>
      <c r="AW65" s="2">
        <f>(AT65+AI65)/(SQRT(AP65)-1)</f>
        <v>0.57572070844778989</v>
      </c>
      <c r="AX65" s="2">
        <f t="shared" si="41"/>
        <v>33.003097936497504</v>
      </c>
      <c r="AY65" s="1"/>
      <c r="AZ65" s="2">
        <f>(A65-$A$59)</f>
        <v>0.74949999999999939</v>
      </c>
      <c r="BA65">
        <f t="shared" si="78"/>
        <v>12.602900829858752</v>
      </c>
      <c r="BB65" s="18">
        <f t="shared" si="79"/>
        <v>-0.45031663642906433</v>
      </c>
      <c r="BC65" s="18">
        <v>12.5</v>
      </c>
      <c r="BD65" s="18">
        <f t="shared" si="80"/>
        <v>-0.44663986738887884</v>
      </c>
      <c r="BE65" s="17">
        <f t="shared" si="61"/>
        <v>6.2458333333333291</v>
      </c>
      <c r="BF65" s="2">
        <f>(A65-A64)</f>
        <v>0.12491666666666656</v>
      </c>
      <c r="BG65">
        <f t="shared" si="62"/>
        <v>12.835414117026941</v>
      </c>
      <c r="BH65" s="18">
        <f t="shared" si="63"/>
        <v>8.0057258332162609E-2</v>
      </c>
      <c r="BI65" s="18">
        <f>SUM($BH$16:BH65)</f>
        <v>1.9030392914934919</v>
      </c>
      <c r="BJ65">
        <v>1.5</v>
      </c>
      <c r="BK65" s="2">
        <f t="shared" si="42"/>
        <v>1.5969607085065081</v>
      </c>
      <c r="BL65" s="1"/>
      <c r="BM65">
        <v>1.5</v>
      </c>
      <c r="BN65" s="18"/>
      <c r="BO65" s="2">
        <f>BM65*SQRT(AP65)+(2-BM65)</f>
        <v>3.5</v>
      </c>
      <c r="BP65" s="1">
        <f>BO65+AN65</f>
        <v>4.7056432064256022</v>
      </c>
      <c r="BQ65" s="2"/>
      <c r="BR65" s="1">
        <f t="shared" si="43"/>
        <v>1.5614583333333321</v>
      </c>
      <c r="BS65" s="1">
        <f t="shared" si="64"/>
        <v>3.1229166666666419E-2</v>
      </c>
      <c r="BT65" s="1">
        <f t="shared" si="9"/>
        <v>19.326299934043892</v>
      </c>
      <c r="BU65" s="2">
        <f t="shared" si="44"/>
        <v>11.531943140469494</v>
      </c>
      <c r="BV65" s="1"/>
      <c r="BW65" s="1">
        <v>4</v>
      </c>
      <c r="BX65" s="1">
        <f t="shared" si="10"/>
        <v>0.12241089711566562</v>
      </c>
      <c r="BY65" s="2">
        <f t="shared" si="11"/>
        <v>7.017185184974462</v>
      </c>
      <c r="BZ65" s="1"/>
      <c r="CA65" s="1">
        <f t="shared" si="45"/>
        <v>0.24482179423133124</v>
      </c>
      <c r="CB65" s="2">
        <f t="shared" si="12"/>
        <v>14.034370369948924</v>
      </c>
      <c r="CC65" s="20"/>
      <c r="CD65" s="1">
        <f t="shared" si="46"/>
        <v>6.8322098506944187</v>
      </c>
      <c r="CE65" s="1">
        <f t="shared" si="47"/>
        <v>-7.7240205059566202E-3</v>
      </c>
      <c r="CF65" s="18">
        <f>SUM(CE$15:$CE65)</f>
        <v>-0.19505098917192423</v>
      </c>
      <c r="CG65" s="18">
        <f t="shared" si="48"/>
        <v>1.8049490108280757</v>
      </c>
      <c r="CH65" s="18">
        <f t="shared" si="49"/>
        <v>0.19505098917192423</v>
      </c>
      <c r="CJ65" s="1">
        <f t="shared" si="50"/>
        <v>3.8049490108280755</v>
      </c>
      <c r="CK65" s="18">
        <f t="shared" si="51"/>
        <v>2.8368921512975689</v>
      </c>
      <c r="CL65">
        <f t="shared" si="52"/>
        <v>13.00580928961636</v>
      </c>
      <c r="CN65" s="1">
        <v>1.5614583333333321</v>
      </c>
      <c r="CO65">
        <v>4</v>
      </c>
      <c r="CP65">
        <f t="shared" si="53"/>
        <v>5</v>
      </c>
      <c r="CR65" s="18">
        <f t="shared" si="13"/>
        <v>7.8368921512975689</v>
      </c>
      <c r="CS65">
        <f t="shared" si="14"/>
        <v>225.70249395736997</v>
      </c>
    </row>
    <row r="66" spans="1:97" x14ac:dyDescent="0.2">
      <c r="A66" s="17">
        <f t="shared" si="54"/>
        <v>6.3707499999999957</v>
      </c>
      <c r="B66">
        <f t="shared" si="55"/>
        <v>6.3707499999999957</v>
      </c>
      <c r="C66" s="1">
        <f t="shared" si="15"/>
        <v>12.5</v>
      </c>
      <c r="D66" s="1">
        <f t="shared" si="65"/>
        <v>14.029841608603425</v>
      </c>
      <c r="E66">
        <f t="shared" si="16"/>
        <v>0.47134571087879618</v>
      </c>
      <c r="F66" s="1">
        <f t="shared" si="17"/>
        <v>27.019817821077485</v>
      </c>
      <c r="G66" s="1">
        <f t="shared" si="18"/>
        <v>5.0803597186420473E-3</v>
      </c>
      <c r="H66">
        <f t="shared" si="19"/>
        <v>0.45408566808717954</v>
      </c>
      <c r="I66">
        <f t="shared" si="20"/>
        <v>0.89095802709096228</v>
      </c>
      <c r="J66" s="18">
        <f t="shared" si="21"/>
        <v>0.77329462057607767</v>
      </c>
      <c r="K66" s="2">
        <f t="shared" si="71"/>
        <v>44.328990988437567</v>
      </c>
      <c r="L66">
        <f t="shared" si="0"/>
        <v>0.12074999999999569</v>
      </c>
      <c r="M66" s="1">
        <f t="shared" si="23"/>
        <v>12.5</v>
      </c>
      <c r="N66" s="1">
        <f t="shared" si="66"/>
        <v>12.500583208894694</v>
      </c>
      <c r="O66">
        <f t="shared" si="24"/>
        <v>9.6596995405900058E-3</v>
      </c>
      <c r="P66" s="1">
        <f t="shared" si="1"/>
        <v>0.55374073799560541</v>
      </c>
      <c r="Q66" s="1">
        <f t="shared" si="25"/>
        <v>6.3994028358847297E-3</v>
      </c>
      <c r="R66">
        <f t="shared" si="26"/>
        <v>9.6595493171932126E-3</v>
      </c>
      <c r="S66">
        <f t="shared" si="27"/>
        <v>0.99995334546517156</v>
      </c>
      <c r="T66" s="1">
        <f t="shared" si="28"/>
        <v>4.4826592548640421E-3</v>
      </c>
      <c r="U66" s="2">
        <f t="shared" si="29"/>
        <v>0.25696772798583678</v>
      </c>
      <c r="V66">
        <f t="shared" si="2"/>
        <v>12.620749999999996</v>
      </c>
      <c r="W66" s="1">
        <f t="shared" si="30"/>
        <v>12.5</v>
      </c>
      <c r="X66" s="1">
        <f t="shared" si="67"/>
        <v>17.763257881438864</v>
      </c>
      <c r="Y66">
        <f t="shared" si="31"/>
        <v>0.79020490961442003</v>
      </c>
      <c r="Z66" s="1">
        <f t="shared" si="32"/>
        <v>45.298370614839364</v>
      </c>
      <c r="AA66" s="1">
        <f t="shared" si="3"/>
        <v>3.1692372980607285E-3</v>
      </c>
      <c r="AB66">
        <f t="shared" si="4"/>
        <v>0.71049748217570141</v>
      </c>
      <c r="AC66">
        <f t="shared" si="5"/>
        <v>0.70369974266159063</v>
      </c>
      <c r="AD66" s="18">
        <f t="shared" si="33"/>
        <v>2.6502142357920802</v>
      </c>
      <c r="AE66" s="2">
        <f t="shared" si="6"/>
        <v>151.92310905814472</v>
      </c>
      <c r="AF66" s="2"/>
      <c r="AG66" s="1">
        <f t="shared" si="7"/>
        <v>4.6204690049460543E-3</v>
      </c>
      <c r="AH66" s="1">
        <f t="shared" si="34"/>
        <v>1.3155683017634806E-2</v>
      </c>
      <c r="AI66">
        <f t="shared" si="35"/>
        <v>0.3377565297948813</v>
      </c>
      <c r="AJ66" s="2">
        <f t="shared" si="56"/>
        <v>19.36183928760466</v>
      </c>
      <c r="AK66" s="1">
        <f t="shared" si="57"/>
        <v>1.3943483405740189E-2</v>
      </c>
      <c r="AL66" s="1">
        <f t="shared" si="8"/>
        <v>0.70058357816168138</v>
      </c>
      <c r="AM66">
        <f t="shared" si="36"/>
        <v>0.61111752021434784</v>
      </c>
      <c r="AN66" s="17">
        <f t="shared" si="37"/>
        <v>1.2163963380062655</v>
      </c>
      <c r="AP66">
        <v>4</v>
      </c>
      <c r="AQ66">
        <f t="shared" si="38"/>
        <v>0.16887826489744065</v>
      </c>
      <c r="AR66" s="2">
        <f t="shared" si="39"/>
        <v>9.6809196438023299</v>
      </c>
      <c r="AT66" s="1">
        <f>ATAN(A66/$G$8/$G$1)</f>
        <v>0.24951935387613453</v>
      </c>
      <c r="AU66" s="2">
        <f t="shared" si="40"/>
        <v>14.30365722856822</v>
      </c>
      <c r="AV66" s="1"/>
      <c r="AW66" s="2">
        <f>(AT66+AI66)/(SQRT(AP66)-1)</f>
        <v>0.5872758836710158</v>
      </c>
      <c r="AX66" s="2">
        <f t="shared" si="41"/>
        <v>33.66549651617288</v>
      </c>
      <c r="AY66" s="1"/>
      <c r="AZ66" s="2">
        <f>(A66-$A$59)</f>
        <v>0.87441666666666595</v>
      </c>
      <c r="BA66">
        <f t="shared" si="78"/>
        <v>12.649541003266354</v>
      </c>
      <c r="BB66" s="18">
        <f t="shared" si="79"/>
        <v>-0.53226917399880536</v>
      </c>
      <c r="BC66" s="18">
        <v>12.5</v>
      </c>
      <c r="BD66" s="18">
        <f t="shared" si="80"/>
        <v>-0.5259767665298718</v>
      </c>
      <c r="BE66" s="17">
        <f t="shared" si="61"/>
        <v>6.3707499999999957</v>
      </c>
      <c r="BF66" s="2">
        <f>(A66-A65)</f>
        <v>0.12491666666666656</v>
      </c>
      <c r="BG66">
        <f t="shared" si="62"/>
        <v>12.936796017524639</v>
      </c>
      <c r="BH66" s="18">
        <f t="shared" si="63"/>
        <v>8.2109222467996068E-2</v>
      </c>
      <c r="BI66" s="18">
        <f>SUM($BH$16:BH66)</f>
        <v>1.9851485139614879</v>
      </c>
      <c r="BJ66">
        <v>1.5</v>
      </c>
      <c r="BK66" s="2">
        <f t="shared" si="42"/>
        <v>1.5148514860385121</v>
      </c>
      <c r="BL66" s="1"/>
      <c r="BM66">
        <v>1.5</v>
      </c>
      <c r="BN66" s="18"/>
      <c r="BO66" s="2">
        <f>BM66*SQRT(AP66)+(2-BM66)</f>
        <v>3.5</v>
      </c>
      <c r="BP66" s="1">
        <f>BO66+AN66</f>
        <v>4.7163963380062652</v>
      </c>
      <c r="BQ66" s="2"/>
      <c r="BR66" s="1">
        <f t="shared" si="43"/>
        <v>1.5926874999999989</v>
      </c>
      <c r="BS66" s="1">
        <f t="shared" si="64"/>
        <v>3.1229166666666863E-2</v>
      </c>
      <c r="BT66" s="1">
        <f t="shared" si="9"/>
        <v>19.349221722175447</v>
      </c>
      <c r="BU66" s="2">
        <f t="shared" si="44"/>
        <v>11.565618060181713</v>
      </c>
      <c r="BV66" s="1"/>
      <c r="BW66" s="1">
        <v>4</v>
      </c>
      <c r="BX66" s="1">
        <f t="shared" si="10"/>
        <v>0.12475967693806726</v>
      </c>
      <c r="BY66" s="2">
        <f t="shared" si="11"/>
        <v>7.1518286142841099</v>
      </c>
      <c r="BZ66" s="1"/>
      <c r="CA66" s="1">
        <f t="shared" si="45"/>
        <v>0.24951935387613453</v>
      </c>
      <c r="CB66" s="2">
        <f t="shared" si="12"/>
        <v>14.30365722856822</v>
      </c>
      <c r="CC66" s="20"/>
      <c r="CD66" s="1">
        <f t="shared" si="46"/>
        <v>6.8563353896650421</v>
      </c>
      <c r="CE66" s="1">
        <f t="shared" si="47"/>
        <v>-7.880061433050747E-3</v>
      </c>
      <c r="CF66" s="18">
        <f>SUM(CE$15:$CE66)</f>
        <v>-0.20293105060497499</v>
      </c>
      <c r="CG66" s="18">
        <f t="shared" si="48"/>
        <v>1.7970689493950249</v>
      </c>
      <c r="CH66" s="18">
        <f t="shared" si="49"/>
        <v>0.20293105060497499</v>
      </c>
      <c r="CJ66" s="1">
        <f t="shared" si="50"/>
        <v>3.7970689493950247</v>
      </c>
      <c r="CK66" s="18">
        <f t="shared" si="51"/>
        <v>2.8626870095767369</v>
      </c>
      <c r="CL66">
        <f t="shared" si="52"/>
        <v>13.12406651954951</v>
      </c>
      <c r="CN66" s="1">
        <v>1.5926874999999989</v>
      </c>
      <c r="CO66">
        <v>4</v>
      </c>
      <c r="CP66">
        <f t="shared" si="53"/>
        <v>5</v>
      </c>
      <c r="CR66" s="18">
        <f t="shared" si="13"/>
        <v>7.8626870095767369</v>
      </c>
      <c r="CS66">
        <f t="shared" si="14"/>
        <v>226.44538587581002</v>
      </c>
    </row>
    <row r="67" spans="1:97" x14ac:dyDescent="0.2">
      <c r="A67" s="17">
        <f t="shared" si="54"/>
        <v>6.4956666666666623</v>
      </c>
      <c r="B67">
        <f t="shared" si="55"/>
        <v>6.4956666666666623</v>
      </c>
      <c r="C67" s="1">
        <f t="shared" si="15"/>
        <v>12.5</v>
      </c>
      <c r="D67" s="1">
        <f t="shared" si="65"/>
        <v>14.087004133045619</v>
      </c>
      <c r="E67">
        <f t="shared" si="16"/>
        <v>0.47924637334004916</v>
      </c>
      <c r="F67" s="1">
        <f t="shared" si="17"/>
        <v>27.472722038601542</v>
      </c>
      <c r="G67" s="1">
        <f t="shared" si="18"/>
        <v>5.0392130027234186E-3</v>
      </c>
      <c r="H67">
        <f t="shared" si="19"/>
        <v>0.46111058144925055</v>
      </c>
      <c r="I67">
        <f t="shared" si="20"/>
        <v>0.8873426799582752</v>
      </c>
      <c r="J67" s="18">
        <f t="shared" si="21"/>
        <v>0.80203223126296086</v>
      </c>
      <c r="K67" s="2">
        <f t="shared" si="71"/>
        <v>45.976369945010489</v>
      </c>
      <c r="L67">
        <f t="shared" si="0"/>
        <v>0.24566666666666226</v>
      </c>
      <c r="M67" s="1">
        <f t="shared" si="23"/>
        <v>12.5</v>
      </c>
      <c r="N67" s="1">
        <f t="shared" si="66"/>
        <v>12.502413851377305</v>
      </c>
      <c r="O67">
        <f t="shared" si="24"/>
        <v>1.9650803529926028E-2</v>
      </c>
      <c r="P67" s="1">
        <f t="shared" si="1"/>
        <v>1.1264791832441672</v>
      </c>
      <c r="Q67" s="1">
        <f t="shared" si="25"/>
        <v>6.3975289319875847E-3</v>
      </c>
      <c r="R67">
        <f t="shared" si="26"/>
        <v>1.9649538848020044E-2</v>
      </c>
      <c r="S67">
        <f t="shared" si="27"/>
        <v>0.99980692917335801</v>
      </c>
      <c r="T67" s="1">
        <f t="shared" si="28"/>
        <v>5.4029875903515226E-3</v>
      </c>
      <c r="U67" s="2">
        <f t="shared" si="29"/>
        <v>0.30972540326855857</v>
      </c>
      <c r="V67">
        <f t="shared" si="2"/>
        <v>12.745666666666661</v>
      </c>
      <c r="W67" s="1">
        <f t="shared" si="30"/>
        <v>12.5</v>
      </c>
      <c r="X67" s="1">
        <f t="shared" si="67"/>
        <v>17.852227277787431</v>
      </c>
      <c r="Y67">
        <f t="shared" si="31"/>
        <v>0.79512889921164154</v>
      </c>
      <c r="Z67" s="1">
        <f t="shared" si="32"/>
        <v>45.580637534425307</v>
      </c>
      <c r="AA67" s="1">
        <f t="shared" si="3"/>
        <v>3.1377272219203392E-3</v>
      </c>
      <c r="AB67">
        <f t="shared" si="4"/>
        <v>0.7139538651586298</v>
      </c>
      <c r="AC67">
        <f t="shared" si="5"/>
        <v>0.70019274376778073</v>
      </c>
      <c r="AD67" s="18">
        <f t="shared" si="33"/>
        <v>2.6949422792132141</v>
      </c>
      <c r="AE67" s="2">
        <f t="shared" si="6"/>
        <v>154.4871370249613</v>
      </c>
      <c r="AF67" s="2"/>
      <c r="AG67" s="1">
        <f t="shared" si="7"/>
        <v>4.6895354089163174E-3</v>
      </c>
      <c r="AH67" s="1">
        <f t="shared" si="34"/>
        <v>1.3064816359216665E-2</v>
      </c>
      <c r="AI67">
        <f t="shared" si="35"/>
        <v>0.34462028400141892</v>
      </c>
      <c r="AJ67" s="2">
        <f t="shared" si="56"/>
        <v>19.755302904539938</v>
      </c>
      <c r="AK67" s="1">
        <f t="shared" si="57"/>
        <v>1.3880964262310285E-2</v>
      </c>
      <c r="AL67" s="1">
        <f t="shared" si="8"/>
        <v>0.70879917212210697</v>
      </c>
      <c r="AM67">
        <f t="shared" si="36"/>
        <v>0.61660706940688137</v>
      </c>
      <c r="AN67" s="17">
        <f t="shared" si="37"/>
        <v>1.227322988469111</v>
      </c>
      <c r="AP67">
        <v>4</v>
      </c>
      <c r="AQ67">
        <f t="shared" si="38"/>
        <v>0.17231014200070943</v>
      </c>
      <c r="AR67" s="2">
        <f t="shared" si="39"/>
        <v>9.8776514522699674</v>
      </c>
      <c r="AT67" s="1">
        <f>ATAN(A67/$G$8/$G$1)</f>
        <v>0.25420569376397201</v>
      </c>
      <c r="AU67" s="2">
        <f t="shared" si="40"/>
        <v>14.572300916406038</v>
      </c>
      <c r="AV67" s="1"/>
      <c r="AW67" s="2">
        <f>(AT67+AI67)/(SQRT(AP67)-1)</f>
        <v>0.59882597776539093</v>
      </c>
      <c r="AX67" s="2">
        <f t="shared" si="41"/>
        <v>34.327603820945974</v>
      </c>
      <c r="AY67" s="1"/>
      <c r="AZ67" s="2">
        <f>(A67-$A$59)</f>
        <v>0.99933333333333252</v>
      </c>
      <c r="BA67">
        <f t="shared" si="78"/>
        <v>12.697348607860066</v>
      </c>
      <c r="BB67" s="18">
        <f t="shared" si="79"/>
        <v>-0.61624522957322403</v>
      </c>
      <c r="BC67" s="18">
        <v>12.5</v>
      </c>
      <c r="BD67" s="18">
        <f t="shared" si="80"/>
        <v>-0.60666723483490537</v>
      </c>
      <c r="BE67" s="17">
        <f t="shared" si="61"/>
        <v>6.4956666666666623</v>
      </c>
      <c r="BF67" s="2">
        <f>(A67-A66)</f>
        <v>0.12491666666666656</v>
      </c>
      <c r="BG67">
        <f t="shared" si="62"/>
        <v>13.042395093902746</v>
      </c>
      <c r="BH67" s="18">
        <f t="shared" si="63"/>
        <v>8.4191757435702785E-2</v>
      </c>
      <c r="BI67" s="18">
        <f>SUM($BH$16:BH67)</f>
        <v>2.0693402713971909</v>
      </c>
      <c r="BJ67">
        <v>1.5</v>
      </c>
      <c r="BK67" s="2">
        <f t="shared" si="42"/>
        <v>1.4306597286028091</v>
      </c>
      <c r="BL67" s="1"/>
      <c r="BM67">
        <v>1.5</v>
      </c>
      <c r="BN67" s="18"/>
      <c r="BO67" s="2">
        <f>BM67*SQRT(AP67)+(2-BM67)</f>
        <v>3.5</v>
      </c>
      <c r="BP67" s="1">
        <f>BO67+AN67</f>
        <v>4.727322988469111</v>
      </c>
      <c r="BQ67" s="2"/>
      <c r="BR67" s="1">
        <f t="shared" si="43"/>
        <v>1.6239166666666658</v>
      </c>
      <c r="BS67" s="1">
        <f t="shared" si="64"/>
        <v>3.1229166666666863E-2</v>
      </c>
      <c r="BT67" s="1">
        <f t="shared" si="9"/>
        <v>19.372569474968984</v>
      </c>
      <c r="BU67" s="2">
        <f t="shared" si="44"/>
        <v>11.599892463438096</v>
      </c>
      <c r="BV67" s="1"/>
      <c r="BW67" s="1">
        <v>4</v>
      </c>
      <c r="BX67" s="1">
        <f t="shared" si="10"/>
        <v>0.127102846881986</v>
      </c>
      <c r="BY67" s="2">
        <f t="shared" si="11"/>
        <v>7.2861504582030188</v>
      </c>
      <c r="BZ67" s="1"/>
      <c r="CA67" s="1">
        <f t="shared" si="45"/>
        <v>0.25420569376397201</v>
      </c>
      <c r="CB67" s="2">
        <f t="shared" si="12"/>
        <v>14.572300916406038</v>
      </c>
      <c r="CC67" s="20"/>
      <c r="CD67" s="1">
        <f t="shared" si="46"/>
        <v>6.8809726261199451</v>
      </c>
      <c r="CE67" s="1">
        <f t="shared" si="47"/>
        <v>-8.0361023661357448E-3</v>
      </c>
      <c r="CF67" s="18">
        <f>SUM(CE$15:$CE67)</f>
        <v>-0.21096715297111074</v>
      </c>
      <c r="CG67" s="18">
        <f t="shared" si="48"/>
        <v>1.7890328470288892</v>
      </c>
      <c r="CH67" s="18">
        <f t="shared" si="49"/>
        <v>0.21096715297111074</v>
      </c>
      <c r="CJ67" s="1">
        <f t="shared" si="50"/>
        <v>3.789032847028889</v>
      </c>
      <c r="CK67" s="18">
        <f t="shared" si="51"/>
        <v>2.8889253104669841</v>
      </c>
      <c r="CL67">
        <f t="shared" si="52"/>
        <v>13.244356724203939</v>
      </c>
      <c r="CN67" s="1">
        <v>1.6239166666666658</v>
      </c>
      <c r="CO67">
        <v>4</v>
      </c>
      <c r="CP67">
        <f t="shared" si="53"/>
        <v>5</v>
      </c>
      <c r="CR67" s="18">
        <f t="shared" si="13"/>
        <v>7.8889253104669841</v>
      </c>
      <c r="CS67">
        <f t="shared" si="14"/>
        <v>227.20104894144913</v>
      </c>
    </row>
    <row r="68" spans="1:97" x14ac:dyDescent="0.2">
      <c r="A68" s="17">
        <f t="shared" si="54"/>
        <v>6.6205833333333288</v>
      </c>
      <c r="B68">
        <f t="shared" si="55"/>
        <v>6.6205833333333288</v>
      </c>
      <c r="C68" s="1">
        <f t="shared" si="15"/>
        <v>12.5</v>
      </c>
      <c r="D68" s="1">
        <f t="shared" si="65"/>
        <v>14.145038836058777</v>
      </c>
      <c r="E68">
        <f t="shared" si="16"/>
        <v>0.48708269146630934</v>
      </c>
      <c r="F68" s="1">
        <f t="shared" si="17"/>
        <v>27.92193772736805</v>
      </c>
      <c r="G68" s="1">
        <f t="shared" si="18"/>
        <v>4.9979477508509196E-3</v>
      </c>
      <c r="H68">
        <f t="shared" si="19"/>
        <v>0.46804985197043242</v>
      </c>
      <c r="I68">
        <f t="shared" si="20"/>
        <v>0.88370206295473608</v>
      </c>
      <c r="J68" s="18">
        <f t="shared" si="21"/>
        <v>0.83120831678044971</v>
      </c>
      <c r="K68" s="2">
        <f t="shared" si="71"/>
        <v>47.648884401427047</v>
      </c>
      <c r="L68">
        <f t="shared" si="0"/>
        <v>0.37058333333332882</v>
      </c>
      <c r="M68" s="1">
        <f t="shared" si="23"/>
        <v>12.5</v>
      </c>
      <c r="N68" s="1">
        <f t="shared" si="66"/>
        <v>12.505492073762809</v>
      </c>
      <c r="O68">
        <f t="shared" si="24"/>
        <v>2.9637985513625877E-2</v>
      </c>
      <c r="P68" s="1">
        <f t="shared" si="1"/>
        <v>1.6989928001441583</v>
      </c>
      <c r="Q68" s="1">
        <f t="shared" si="25"/>
        <v>6.3943798207107636E-3</v>
      </c>
      <c r="R68">
        <f t="shared" si="26"/>
        <v>2.963364665280405E-2</v>
      </c>
      <c r="S68">
        <f t="shared" si="27"/>
        <v>0.99956082705659122</v>
      </c>
      <c r="T68" s="1">
        <f t="shared" si="28"/>
        <v>6.950518203904508E-3</v>
      </c>
      <c r="U68" s="2">
        <f t="shared" si="29"/>
        <v>0.39843734926841123</v>
      </c>
      <c r="V68">
        <f t="shared" si="2"/>
        <v>12.870583333333329</v>
      </c>
      <c r="W68" s="1">
        <f t="shared" si="30"/>
        <v>12.5</v>
      </c>
      <c r="X68" s="1">
        <f t="shared" si="67"/>
        <v>17.941625214575119</v>
      </c>
      <c r="Y68">
        <f t="shared" si="31"/>
        <v>0.80000393639373557</v>
      </c>
      <c r="Z68" s="1">
        <f t="shared" si="32"/>
        <v>45.860098264609043</v>
      </c>
      <c r="AA68" s="1">
        <f t="shared" si="3"/>
        <v>3.1065363464610487E-3</v>
      </c>
      <c r="AB68">
        <f t="shared" si="4"/>
        <v>0.71735883340589113</v>
      </c>
      <c r="AC68">
        <f t="shared" si="5"/>
        <v>0.69670388554574525</v>
      </c>
      <c r="AD68" s="18">
        <f t="shared" si="33"/>
        <v>2.7398857649791921</v>
      </c>
      <c r="AE68" s="2">
        <f t="shared" si="6"/>
        <v>157.06351518988998</v>
      </c>
      <c r="AF68" s="2"/>
      <c r="AG68" s="1">
        <f t="shared" si="7"/>
        <v>4.7572787865427886E-3</v>
      </c>
      <c r="AH68" s="1">
        <f t="shared" si="34"/>
        <v>1.2972604263239065E-2</v>
      </c>
      <c r="AI68">
        <f t="shared" si="35"/>
        <v>0.35148945161327283</v>
      </c>
      <c r="AJ68" s="2">
        <f t="shared" si="56"/>
        <v>20.149076844072962</v>
      </c>
      <c r="AK68" s="1">
        <f t="shared" si="57"/>
        <v>1.3817386251512924E-2</v>
      </c>
      <c r="AL68" s="1">
        <f t="shared" si="8"/>
        <v>0.71721147965391974</v>
      </c>
      <c r="AM68">
        <f t="shared" si="36"/>
        <v>0.62218413750180557</v>
      </c>
      <c r="AN68" s="17">
        <f t="shared" si="37"/>
        <v>1.2384238405688803</v>
      </c>
      <c r="AP68">
        <v>4</v>
      </c>
      <c r="AQ68">
        <f t="shared" si="38"/>
        <v>0.17574472580663641</v>
      </c>
      <c r="AR68" s="2">
        <f t="shared" si="39"/>
        <v>10.074538422036481</v>
      </c>
      <c r="AT68" s="1">
        <f>ATAN(A68/$G$8/$G$1)</f>
        <v>0.25888064894681967</v>
      </c>
      <c r="AU68" s="2">
        <f t="shared" si="40"/>
        <v>14.840291977843165</v>
      </c>
      <c r="AV68" s="1"/>
      <c r="AW68" s="2">
        <f>(AT68+AI68)/(SQRT(AP68)-1)</f>
        <v>0.61037010056009255</v>
      </c>
      <c r="AX68" s="2">
        <f t="shared" si="41"/>
        <v>34.989368821916131</v>
      </c>
      <c r="AY68" s="1"/>
      <c r="AZ68" s="2"/>
      <c r="BB68" s="18"/>
      <c r="BC68" s="18"/>
      <c r="BD68">
        <v>0</v>
      </c>
      <c r="BE68" s="17">
        <f t="shared" si="61"/>
        <v>6.6205833333333288</v>
      </c>
      <c r="BF68" s="2">
        <f>(A68-A67)</f>
        <v>0.12491666666666656</v>
      </c>
      <c r="BG68">
        <f t="shared" si="62"/>
        <v>13.152375006531317</v>
      </c>
      <c r="BH68" s="18">
        <f t="shared" si="63"/>
        <v>8.6305958933865889E-2</v>
      </c>
      <c r="BI68" s="18">
        <f>SUM($BH$16:BH68)</f>
        <v>2.1556462303310568</v>
      </c>
      <c r="BJ68">
        <v>1.5</v>
      </c>
      <c r="BK68" s="2">
        <f t="shared" si="42"/>
        <v>1.3443537696689432</v>
      </c>
      <c r="BL68" s="1"/>
      <c r="BM68">
        <v>1.5</v>
      </c>
      <c r="BN68" s="18"/>
      <c r="BO68" s="2">
        <f>BM68*SQRT(AP68)+(2-BM68)</f>
        <v>3.5</v>
      </c>
      <c r="BP68" s="1">
        <f>BO68+AN68</f>
        <v>4.7384238405688803</v>
      </c>
      <c r="BQ68" s="2"/>
      <c r="BR68" s="1">
        <f t="shared" si="43"/>
        <v>1.6551458333333324</v>
      </c>
      <c r="BS68" s="1">
        <f t="shared" si="64"/>
        <v>3.1229166666666641E-2</v>
      </c>
      <c r="BT68" s="1">
        <f t="shared" si="9"/>
        <v>19.396341654198771</v>
      </c>
      <c r="BU68" s="2">
        <f t="shared" si="44"/>
        <v>11.634765494767652</v>
      </c>
      <c r="BV68" s="1"/>
      <c r="BW68" s="1">
        <v>4</v>
      </c>
      <c r="BX68" s="1">
        <f t="shared" si="10"/>
        <v>0.12944032447340983</v>
      </c>
      <c r="BY68" s="2">
        <f t="shared" si="11"/>
        <v>7.4201459889215826</v>
      </c>
      <c r="BZ68" s="1"/>
      <c r="CA68" s="1">
        <f t="shared" si="45"/>
        <v>0.25888064894681967</v>
      </c>
      <c r="CB68" s="2">
        <f t="shared" si="12"/>
        <v>14.840291977843165</v>
      </c>
      <c r="CC68" s="20"/>
      <c r="CD68" s="1">
        <f t="shared" si="46"/>
        <v>6.906123257657196</v>
      </c>
      <c r="CE68" s="1">
        <f t="shared" si="47"/>
        <v>-8.1921433052828986E-3</v>
      </c>
      <c r="CF68" s="18">
        <f>SUM(CE$15:$CE68)</f>
        <v>-0.21915929627639363</v>
      </c>
      <c r="CG68" s="18">
        <f t="shared" si="48"/>
        <v>1.7808407037236065</v>
      </c>
      <c r="CH68" s="18">
        <f t="shared" si="49"/>
        <v>0.21915929627639363</v>
      </c>
      <c r="CJ68" s="1">
        <f t="shared" si="50"/>
        <v>3.7808407037236065</v>
      </c>
      <c r="CK68" s="18">
        <f t="shared" si="51"/>
        <v>2.9156061984912593</v>
      </c>
      <c r="CL68">
        <f t="shared" si="52"/>
        <v>13.366675981621819</v>
      </c>
      <c r="CN68" s="1">
        <v>1.6551458333333324</v>
      </c>
      <c r="CO68">
        <v>4</v>
      </c>
      <c r="CP68">
        <f t="shared" si="53"/>
        <v>5</v>
      </c>
      <c r="CR68" s="18">
        <f t="shared" si="13"/>
        <v>7.9156061984912593</v>
      </c>
      <c r="CS68">
        <f t="shared" si="14"/>
        <v>227.96945851654829</v>
      </c>
    </row>
    <row r="69" spans="1:97" x14ac:dyDescent="0.2">
      <c r="A69" s="17">
        <f t="shared" si="54"/>
        <v>6.7454999999999954</v>
      </c>
      <c r="B69">
        <f t="shared" si="55"/>
        <v>6.7454999999999954</v>
      </c>
      <c r="C69" s="1">
        <f t="shared" si="15"/>
        <v>12.5</v>
      </c>
      <c r="D69" s="1">
        <f t="shared" si="65"/>
        <v>14.203935026956437</v>
      </c>
      <c r="E69">
        <f t="shared" si="16"/>
        <v>0.49485449745509658</v>
      </c>
      <c r="F69" s="1">
        <f t="shared" si="17"/>
        <v>28.367455268126552</v>
      </c>
      <c r="G69" s="1">
        <f t="shared" si="18"/>
        <v>4.9565860005136696E-3</v>
      </c>
      <c r="H69">
        <f t="shared" si="19"/>
        <v>0.47490360855624075</v>
      </c>
      <c r="I69">
        <f t="shared" si="20"/>
        <v>0.88003781883522536</v>
      </c>
      <c r="J69" s="18">
        <f t="shared" si="21"/>
        <v>0.86081750254460987</v>
      </c>
      <c r="K69" s="2">
        <f t="shared" si="71"/>
        <v>49.346226260519032</v>
      </c>
      <c r="L69">
        <f t="shared" si="0"/>
        <v>0.49549999999999539</v>
      </c>
      <c r="M69" s="1">
        <f t="shared" si="23"/>
        <v>12.5</v>
      </c>
      <c r="N69" s="1">
        <f t="shared" si="66"/>
        <v>12.509816955095706</v>
      </c>
      <c r="O69">
        <f t="shared" si="24"/>
        <v>3.9619257051114916E-2</v>
      </c>
      <c r="P69" s="1">
        <f t="shared" si="1"/>
        <v>2.271167601656269</v>
      </c>
      <c r="Q69" s="1">
        <f t="shared" si="25"/>
        <v>6.3899592678596179E-3</v>
      </c>
      <c r="R69">
        <f t="shared" si="26"/>
        <v>3.960889290215875E-2</v>
      </c>
      <c r="S69">
        <f t="shared" si="27"/>
        <v>0.99921525989301485</v>
      </c>
      <c r="T69" s="1">
        <f t="shared" si="28"/>
        <v>9.1247880988151748E-3</v>
      </c>
      <c r="U69" s="2">
        <f t="shared" si="29"/>
        <v>0.52307702477284435</v>
      </c>
      <c r="V69">
        <f t="shared" si="2"/>
        <v>12.995499999999996</v>
      </c>
      <c r="W69" s="1">
        <f t="shared" si="30"/>
        <v>12.5</v>
      </c>
      <c r="X69" s="1">
        <f t="shared" si="67"/>
        <v>18.031445317832951</v>
      </c>
      <c r="Y69">
        <f t="shared" si="31"/>
        <v>0.80483051925549387</v>
      </c>
      <c r="Z69" s="1">
        <f t="shared" si="32"/>
        <v>46.136781358595186</v>
      </c>
      <c r="AA69" s="1">
        <f t="shared" si="3"/>
        <v>3.0756642288472715E-3</v>
      </c>
      <c r="AB69">
        <f t="shared" si="4"/>
        <v>0.72071316363905402</v>
      </c>
      <c r="AC69">
        <f t="shared" si="5"/>
        <v>0.69323339198093026</v>
      </c>
      <c r="AD69" s="18">
        <f t="shared" si="33"/>
        <v>2.7850414886717219</v>
      </c>
      <c r="AE69" s="2">
        <f t="shared" si="6"/>
        <v>159.65205986016238</v>
      </c>
      <c r="AF69" s="2"/>
      <c r="AG69" s="1">
        <f t="shared" si="7"/>
        <v>4.8236714867170832E-3</v>
      </c>
      <c r="AH69" s="1">
        <f t="shared" si="34"/>
        <v>1.2879081089259597E-2</v>
      </c>
      <c r="AI69">
        <f t="shared" si="35"/>
        <v>0.3583632670450011</v>
      </c>
      <c r="AJ69" s="2">
        <f t="shared" si="56"/>
        <v>20.543117219140189</v>
      </c>
      <c r="AK69" s="1">
        <f t="shared" si="57"/>
        <v>1.3752764678983334E-2</v>
      </c>
      <c r="AL69" s="1">
        <f t="shared" si="8"/>
        <v>0.72582595154754281</v>
      </c>
      <c r="AM69">
        <f t="shared" si="36"/>
        <v>0.62784936550269221</v>
      </c>
      <c r="AN69" s="17">
        <f t="shared" si="37"/>
        <v>1.2497001701884798</v>
      </c>
      <c r="AP69">
        <v>4</v>
      </c>
      <c r="AQ69">
        <f t="shared" si="38"/>
        <v>0.17918163352250055</v>
      </c>
      <c r="AR69" s="2">
        <f t="shared" si="39"/>
        <v>10.271558609570095</v>
      </c>
      <c r="AT69" s="1">
        <f>ATAN(A69/$G$8/$G$1)</f>
        <v>0.26354405726748292</v>
      </c>
      <c r="AU69" s="2">
        <f t="shared" si="40"/>
        <v>15.107621117244243</v>
      </c>
      <c r="AV69" s="1"/>
      <c r="AW69" s="2">
        <f>(AT69+AI69)/(SQRT(AP69)-1)</f>
        <v>0.62190732431248397</v>
      </c>
      <c r="AX69" s="2">
        <f t="shared" si="41"/>
        <v>35.650738336384428</v>
      </c>
      <c r="AY69" s="1"/>
      <c r="AZ69" s="2">
        <f>(A69-$A$68)</f>
        <v>0.12491666666666656</v>
      </c>
      <c r="BA69">
        <f>AZ69/(SIN(AW69)-SIN($AW$68))</f>
        <v>13.2669052122273</v>
      </c>
      <c r="BB69" s="18">
        <f>BA69*(COS(AW69)-COS($AW$68))</f>
        <v>-8.8452960498915573E-2</v>
      </c>
      <c r="BC69" s="18">
        <v>13.5</v>
      </c>
      <c r="BD69" s="18">
        <f>BC69*(COS(AW69)-COS($AW$68))</f>
        <v>-9.0007047433701193E-2</v>
      </c>
      <c r="BE69" s="17">
        <f t="shared" si="61"/>
        <v>6.7454999999999954</v>
      </c>
      <c r="BF69" s="2">
        <f>(A69-A68)</f>
        <v>0.12491666666666656</v>
      </c>
      <c r="BG69">
        <f t="shared" si="62"/>
        <v>13.2669052122273</v>
      </c>
      <c r="BH69" s="18">
        <f t="shared" si="63"/>
        <v>8.8452960498915573E-2</v>
      </c>
      <c r="BI69" s="18">
        <f>SUM($BH$16:BH69)</f>
        <v>2.2440991908299726</v>
      </c>
      <c r="BJ69">
        <v>1.5</v>
      </c>
      <c r="BK69" s="2">
        <f t="shared" si="42"/>
        <v>1.2559008091700274</v>
      </c>
      <c r="BL69" s="1"/>
      <c r="BM69">
        <v>1.5</v>
      </c>
      <c r="BN69" s="18"/>
      <c r="BO69" s="2">
        <f>BM69*SQRT(AP69)+(2-BM69)</f>
        <v>3.5</v>
      </c>
      <c r="BP69" s="1">
        <f>BO69+AN69</f>
        <v>4.74970017018848</v>
      </c>
      <c r="BQ69" s="2"/>
      <c r="BR69" s="1">
        <f t="shared" si="43"/>
        <v>1.6863749999999991</v>
      </c>
      <c r="BS69" s="1">
        <f t="shared" si="64"/>
        <v>3.1229166666666641E-2</v>
      </c>
      <c r="BT69" s="1">
        <f t="shared" si="9"/>
        <v>19.420536701276433</v>
      </c>
      <c r="BU69" s="2">
        <f t="shared" si="44"/>
        <v>11.670236871464912</v>
      </c>
      <c r="BV69" s="1"/>
      <c r="BW69" s="1">
        <v>4</v>
      </c>
      <c r="BX69" s="1">
        <f t="shared" si="10"/>
        <v>0.13177202863374146</v>
      </c>
      <c r="BY69" s="2">
        <f t="shared" si="11"/>
        <v>7.5538105586221214</v>
      </c>
      <c r="BZ69" s="1"/>
      <c r="CA69" s="1">
        <f t="shared" si="45"/>
        <v>0.26354405726748292</v>
      </c>
      <c r="CB69" s="2">
        <f t="shared" si="12"/>
        <v>15.107621117244243</v>
      </c>
      <c r="CC69" s="20"/>
      <c r="CD69" s="1">
        <f t="shared" si="46"/>
        <v>6.9317890117444341</v>
      </c>
      <c r="CE69" s="1">
        <f t="shared" si="47"/>
        <v>-8.3481842505584696E-3</v>
      </c>
      <c r="CF69" s="18">
        <f>SUM(CE$15:$CE69)</f>
        <v>-0.2275074805269521</v>
      </c>
      <c r="CG69" s="18">
        <f t="shared" si="48"/>
        <v>1.7724925194730479</v>
      </c>
      <c r="CH69" s="18">
        <f t="shared" si="49"/>
        <v>0.2275074805269521</v>
      </c>
      <c r="CJ69" s="1">
        <f t="shared" si="50"/>
        <v>3.7724925194730479</v>
      </c>
      <c r="CK69" s="18">
        <f t="shared" si="51"/>
        <v>2.9427293909379593</v>
      </c>
      <c r="CL69">
        <f t="shared" si="52"/>
        <v>13.49102299570411</v>
      </c>
      <c r="CN69" s="1">
        <v>1.6863749999999991</v>
      </c>
      <c r="CO69">
        <v>4</v>
      </c>
      <c r="CP69">
        <f t="shared" si="53"/>
        <v>5</v>
      </c>
      <c r="CR69" s="18">
        <f t="shared" si="13"/>
        <v>7.9427293909379593</v>
      </c>
      <c r="CS69">
        <f t="shared" si="14"/>
        <v>228.75060645901323</v>
      </c>
    </row>
    <row r="70" spans="1:97" x14ac:dyDescent="0.2">
      <c r="A70" s="17">
        <f t="shared" si="54"/>
        <v>6.870416666666662</v>
      </c>
      <c r="B70">
        <f t="shared" si="55"/>
        <v>6.870416666666662</v>
      </c>
      <c r="C70" s="1">
        <f t="shared" si="15"/>
        <v>12.5</v>
      </c>
      <c r="D70" s="1">
        <f t="shared" si="65"/>
        <v>14.263682034229838</v>
      </c>
      <c r="E70">
        <f t="shared" si="16"/>
        <v>0.50256165742541592</v>
      </c>
      <c r="F70" s="1">
        <f t="shared" si="17"/>
        <v>28.809266986170336</v>
      </c>
      <c r="G70" s="1">
        <f t="shared" si="18"/>
        <v>4.915149161367054E-3</v>
      </c>
      <c r="H70">
        <f t="shared" si="19"/>
        <v>0.4816720290160077</v>
      </c>
      <c r="I70">
        <f t="shared" si="20"/>
        <v>0.87635155985688884</v>
      </c>
      <c r="J70" s="18">
        <f t="shared" si="21"/>
        <v>0.8908544236128122</v>
      </c>
      <c r="K70" s="2">
        <f t="shared" si="71"/>
        <v>51.068087977804517</v>
      </c>
      <c r="L70">
        <f t="shared" si="0"/>
        <v>0.62041666666666195</v>
      </c>
      <c r="M70" s="1">
        <f t="shared" si="23"/>
        <v>12.5</v>
      </c>
      <c r="N70" s="1">
        <f t="shared" si="66"/>
        <v>12.515387202970501</v>
      </c>
      <c r="O70">
        <f t="shared" si="24"/>
        <v>4.9592636763441902E-2</v>
      </c>
      <c r="P70" s="1">
        <f t="shared" si="1"/>
        <v>2.8428900055476247</v>
      </c>
      <c r="Q70" s="1">
        <f t="shared" si="25"/>
        <v>6.3842725502878143E-3</v>
      </c>
      <c r="R70">
        <f t="shared" si="26"/>
        <v>4.9572310996451416E-2</v>
      </c>
      <c r="S70">
        <f t="shared" si="27"/>
        <v>0.9987705372018495</v>
      </c>
      <c r="T70" s="1">
        <f t="shared" si="28"/>
        <v>1.1925147537404569E-2</v>
      </c>
      <c r="U70" s="2">
        <f t="shared" si="29"/>
        <v>0.68360718367287332</v>
      </c>
      <c r="V70">
        <f t="shared" si="2"/>
        <v>13.120416666666662</v>
      </c>
      <c r="W70" s="1">
        <f t="shared" si="30"/>
        <v>12.5</v>
      </c>
      <c r="X70" s="1">
        <f t="shared" si="67"/>
        <v>18.121681310158401</v>
      </c>
      <c r="Y70">
        <f t="shared" si="31"/>
        <v>0.80960914507074444</v>
      </c>
      <c r="Z70" s="1">
        <f t="shared" si="32"/>
        <v>46.410715322526748</v>
      </c>
      <c r="AA70" s="1">
        <f t="shared" si="3"/>
        <v>3.0451102618327978E-3</v>
      </c>
      <c r="AB70">
        <f t="shared" si="4"/>
        <v>0.72401762519197388</v>
      </c>
      <c r="AC70">
        <f t="shared" si="5"/>
        <v>0.68978147149033697</v>
      </c>
      <c r="AD70" s="18">
        <f t="shared" si="33"/>
        <v>2.83040629441986</v>
      </c>
      <c r="AE70" s="2">
        <f t="shared" si="6"/>
        <v>162.25259012597922</v>
      </c>
      <c r="AF70" s="2"/>
      <c r="AG70" s="1">
        <f t="shared" si="7"/>
        <v>4.8886865140408652E-3</v>
      </c>
      <c r="AH70" s="1">
        <f t="shared" si="34"/>
        <v>1.2784282596444631E-2</v>
      </c>
      <c r="AI70">
        <f t="shared" si="35"/>
        <v>0.36524092588610557</v>
      </c>
      <c r="AJ70" s="2">
        <f t="shared" si="56"/>
        <v>20.937377917037896</v>
      </c>
      <c r="AK70" s="1">
        <f t="shared" si="57"/>
        <v>1.3687115742124858E-2</v>
      </c>
      <c r="AL70" s="1">
        <f t="shared" si="8"/>
        <v>0.73464878752260909</v>
      </c>
      <c r="AM70">
        <f t="shared" si="36"/>
        <v>0.63360372392384023</v>
      </c>
      <c r="AN70" s="17">
        <f t="shared" si="37"/>
        <v>1.2611539090840769</v>
      </c>
      <c r="AP70">
        <v>4</v>
      </c>
      <c r="AQ70">
        <f t="shared" si="38"/>
        <v>0.18262046294305279</v>
      </c>
      <c r="AR70" s="2">
        <f t="shared" si="39"/>
        <v>10.468688958518948</v>
      </c>
      <c r="AT70" s="1">
        <f>ATAN(A70/$G$8/$G$1)</f>
        <v>0.26819575937758061</v>
      </c>
      <c r="AU70" s="2">
        <f t="shared" si="40"/>
        <v>15.374279199988697</v>
      </c>
      <c r="AV70" s="1"/>
      <c r="AW70" s="2">
        <f>(AT70+AI70)/(SQRT(AP70)-1)</f>
        <v>0.63343668526368613</v>
      </c>
      <c r="AX70" s="2">
        <f t="shared" si="41"/>
        <v>36.311657117026591</v>
      </c>
      <c r="AY70" s="1"/>
      <c r="AZ70" s="2">
        <f>(A70-$A$68)</f>
        <v>0.24983333333333313</v>
      </c>
      <c r="BA70">
        <f t="shared" ref="BA70:BA76" si="81">AZ70/(SIN(AW70)-SIN($AW$68))</f>
        <v>13.326266395374658</v>
      </c>
      <c r="BB70" s="18">
        <f t="shared" ref="BB70:BB76" si="82">BA70*(COS(AW70)-COS($AW$68))</f>
        <v>-0.17907713754502191</v>
      </c>
      <c r="BC70" s="18">
        <v>13.5</v>
      </c>
      <c r="BD70" s="18">
        <f t="shared" ref="BD70:BD76" si="83">BC70*(COS(AW70)-COS($AW$68))</f>
        <v>-0.18141175368495466</v>
      </c>
      <c r="BE70" s="17">
        <f t="shared" si="61"/>
        <v>6.870416666666662</v>
      </c>
      <c r="BF70" s="2">
        <f>(A70-A69)</f>
        <v>0.12491666666666656</v>
      </c>
      <c r="BG70">
        <f t="shared" si="62"/>
        <v>13.386161175087267</v>
      </c>
      <c r="BH70" s="18">
        <f t="shared" si="63"/>
        <v>9.0633935558576711E-2</v>
      </c>
      <c r="BI70" s="18">
        <f>SUM($BH$16:BH70)</f>
        <v>2.3347331263885494</v>
      </c>
      <c r="BJ70">
        <v>1.5</v>
      </c>
      <c r="BK70" s="2">
        <f t="shared" si="42"/>
        <v>1.1652668736114506</v>
      </c>
      <c r="BL70" s="1"/>
      <c r="BM70">
        <v>1.5</v>
      </c>
      <c r="BN70" s="18"/>
      <c r="BO70" s="2">
        <f>BM70*SQRT(AP70)+(2-BM70)</f>
        <v>3.5</v>
      </c>
      <c r="BP70" s="1">
        <f>BO70+AN70</f>
        <v>4.7611539090840767</v>
      </c>
      <c r="BQ70" s="2"/>
      <c r="BR70" s="1">
        <f t="shared" si="43"/>
        <v>1.7176041666666655</v>
      </c>
      <c r="BS70" s="1">
        <f t="shared" si="64"/>
        <v>3.1229166666666419E-2</v>
      </c>
      <c r="BT70" s="1">
        <f t="shared" si="9"/>
        <v>19.445153037714981</v>
      </c>
      <c r="BU70" s="2">
        <f t="shared" si="44"/>
        <v>11.706306946799057</v>
      </c>
      <c r="BV70" s="1"/>
      <c r="BW70" s="1">
        <v>4</v>
      </c>
      <c r="BX70" s="1">
        <f t="shared" si="10"/>
        <v>0.13409787968879031</v>
      </c>
      <c r="BY70" s="2">
        <f t="shared" si="11"/>
        <v>7.6871395999943486</v>
      </c>
      <c r="BZ70" s="1"/>
      <c r="CA70" s="1">
        <f t="shared" si="45"/>
        <v>0.26819575937758061</v>
      </c>
      <c r="CB70" s="2">
        <f t="shared" si="12"/>
        <v>15.374279199988697</v>
      </c>
      <c r="CC70" s="20"/>
      <c r="CD70" s="1">
        <f t="shared" si="46"/>
        <v>6.9579716455378122</v>
      </c>
      <c r="CE70" s="1">
        <f t="shared" si="47"/>
        <v>-8.504225202029465E-3</v>
      </c>
      <c r="CF70" s="18">
        <f>SUM(CE$15:$CE70)</f>
        <v>-0.23601170572898156</v>
      </c>
      <c r="CG70" s="18">
        <f t="shared" si="48"/>
        <v>1.7639882942710186</v>
      </c>
      <c r="CH70" s="18">
        <f t="shared" si="49"/>
        <v>0.23601170572898156</v>
      </c>
      <c r="CJ70" s="1">
        <f t="shared" si="50"/>
        <v>3.7639882942710186</v>
      </c>
      <c r="CK70" s="18">
        <f t="shared" si="51"/>
        <v>2.970295241070076</v>
      </c>
      <c r="CL70">
        <f t="shared" si="52"/>
        <v>13.617399385994617</v>
      </c>
      <c r="CN70" s="1">
        <v>1.7176041666666655</v>
      </c>
      <c r="CO70">
        <v>4</v>
      </c>
      <c r="CP70">
        <f t="shared" si="53"/>
        <v>5</v>
      </c>
      <c r="CR70" s="18">
        <f t="shared" si="13"/>
        <v>7.970295241070076</v>
      </c>
      <c r="CS70">
        <f t="shared" si="14"/>
        <v>229.54450294281818</v>
      </c>
    </row>
    <row r="71" spans="1:97" x14ac:dyDescent="0.2">
      <c r="A71" s="17">
        <f t="shared" si="54"/>
        <v>6.9953333333333285</v>
      </c>
      <c r="B71">
        <f t="shared" si="55"/>
        <v>6.9953333333333285</v>
      </c>
      <c r="C71" s="1">
        <f t="shared" si="15"/>
        <v>12.5</v>
      </c>
      <c r="D71" s="1">
        <f t="shared" si="65"/>
        <v>14.324269211532027</v>
      </c>
      <c r="E71">
        <f t="shared" si="16"/>
        <v>0.51020407043170479</v>
      </c>
      <c r="F71" s="1">
        <f t="shared" si="17"/>
        <v>29.2473670948111</v>
      </c>
      <c r="G71" s="1">
        <f t="shared" si="18"/>
        <v>4.873658008213216E-3</v>
      </c>
      <c r="H71">
        <f t="shared" si="19"/>
        <v>0.48835533806510711</v>
      </c>
      <c r="I71">
        <f t="shared" si="20"/>
        <v>0.87264486693231336</v>
      </c>
      <c r="J71" s="18">
        <f t="shared" si="21"/>
        <v>0.92131372769215136</v>
      </c>
      <c r="K71" s="2">
        <f t="shared" si="71"/>
        <v>52.814162733944976</v>
      </c>
      <c r="L71">
        <f t="shared" si="0"/>
        <v>0.74533333333332852</v>
      </c>
      <c r="M71" s="1">
        <f t="shared" si="23"/>
        <v>12.5</v>
      </c>
      <c r="N71" s="1">
        <f t="shared" si="66"/>
        <v>12.522201155458962</v>
      </c>
      <c r="O71">
        <f t="shared" si="24"/>
        <v>5.9556152681025508E-2</v>
      </c>
      <c r="P71" s="1">
        <f t="shared" si="1"/>
        <v>3.4140469689759843</v>
      </c>
      <c r="Q71" s="1">
        <f t="shared" si="25"/>
        <v>6.3773264401822769E-3</v>
      </c>
      <c r="R71">
        <f t="shared" si="26"/>
        <v>5.9520951954074454E-2</v>
      </c>
      <c r="S71">
        <f t="shared" si="27"/>
        <v>0.99822705647486876</v>
      </c>
      <c r="T71" s="1">
        <f t="shared" si="28"/>
        <v>1.5350761009922251E-2</v>
      </c>
      <c r="U71" s="2">
        <f t="shared" si="29"/>
        <v>0.87997993050509715</v>
      </c>
      <c r="V71">
        <f t="shared" si="2"/>
        <v>13.245333333333328</v>
      </c>
      <c r="W71" s="1">
        <f t="shared" si="30"/>
        <v>12.5</v>
      </c>
      <c r="X71" s="1">
        <f t="shared" si="67"/>
        <v>18.212327009778594</v>
      </c>
      <c r="Y71">
        <f t="shared" si="31"/>
        <v>0.81434031004236518</v>
      </c>
      <c r="Z71" s="1">
        <f t="shared" si="32"/>
        <v>46.681928601154688</v>
      </c>
      <c r="AA71" s="1">
        <f t="shared" si="3"/>
        <v>3.0148736823400793E-3</v>
      </c>
      <c r="AB71">
        <f t="shared" si="4"/>
        <v>0.7272729797911941</v>
      </c>
      <c r="AC71">
        <f t="shared" si="5"/>
        <v>0.68634831744941094</v>
      </c>
      <c r="AD71" s="18">
        <f t="shared" si="33"/>
        <v>2.8759770744290516</v>
      </c>
      <c r="AE71" s="2">
        <f t="shared" si="6"/>
        <v>164.8649278335125</v>
      </c>
      <c r="AF71" s="2"/>
      <c r="AG71" s="1">
        <f t="shared" si="7"/>
        <v>4.9522976115057389E-3</v>
      </c>
      <c r="AH71" s="1">
        <f t="shared" si="34"/>
        <v>1.2688245923809956E-2</v>
      </c>
      <c r="AI71">
        <f t="shared" si="35"/>
        <v>0.37212158658348166</v>
      </c>
      <c r="AJ71" s="2">
        <f t="shared" si="56"/>
        <v>21.331810695868374</v>
      </c>
      <c r="AK71" s="1">
        <f t="shared" si="57"/>
        <v>1.3620456536254776E-2</v>
      </c>
      <c r="AL71" s="1">
        <f t="shared" si="8"/>
        <v>0.7436870222656381</v>
      </c>
      <c r="AM71">
        <f t="shared" si="36"/>
        <v>0.63944854496395953</v>
      </c>
      <c r="AN71" s="17">
        <f t="shared" si="37"/>
        <v>1.2727877089250785</v>
      </c>
      <c r="AP71">
        <v>4</v>
      </c>
      <c r="AQ71">
        <f t="shared" si="38"/>
        <v>0.18606079329174083</v>
      </c>
      <c r="AR71" s="2">
        <f t="shared" si="39"/>
        <v>10.665905347934187</v>
      </c>
      <c r="AT71" s="1">
        <f>ATAN(A71/$G$8/$G$1)</f>
        <v>0.27283559875400581</v>
      </c>
      <c r="AU71" s="2">
        <f t="shared" si="40"/>
        <v>15.640257253414346</v>
      </c>
      <c r="AV71" s="1"/>
      <c r="AW71" s="2">
        <f>(AT71+AI71)/(SQRT(AP71)-1)</f>
        <v>0.64495718533748747</v>
      </c>
      <c r="AX71" s="2">
        <f t="shared" si="41"/>
        <v>36.972067949282717</v>
      </c>
      <c r="AY71" s="1"/>
      <c r="AZ71" s="2">
        <f>(A71-$A$68)</f>
        <v>0.37474999999999969</v>
      </c>
      <c r="BA71">
        <f t="shared" si="81"/>
        <v>13.387059361767223</v>
      </c>
      <c r="BB71" s="18">
        <f t="shared" si="82"/>
        <v>-0.27189702348377165</v>
      </c>
      <c r="BC71" s="18">
        <v>13.5</v>
      </c>
      <c r="BD71" s="18">
        <f t="shared" si="83"/>
        <v>-0.27419089718194545</v>
      </c>
      <c r="BE71" s="17">
        <f t="shared" si="61"/>
        <v>6.9953333333333285</v>
      </c>
      <c r="BF71" s="2">
        <f>(A71-A70)</f>
        <v>0.12491666666666656</v>
      </c>
      <c r="BG71">
        <f t="shared" si="62"/>
        <v>13.510324601267854</v>
      </c>
      <c r="BH71" s="18">
        <f t="shared" si="63"/>
        <v>9.2850099620144816E-2</v>
      </c>
      <c r="BI71" s="18">
        <f>SUM($BH$16:BH71)</f>
        <v>2.4275832260086943</v>
      </c>
      <c r="BJ71">
        <v>1.5</v>
      </c>
      <c r="BK71" s="2">
        <f t="shared" si="42"/>
        <v>1.0724167739913057</v>
      </c>
      <c r="BL71" s="1"/>
      <c r="BM71">
        <v>1.3</v>
      </c>
      <c r="BN71" s="18"/>
      <c r="BO71" s="2">
        <f>BM71*SQRT(AP71)+(2-BM71)</f>
        <v>3.3</v>
      </c>
      <c r="BP71" s="1">
        <f>BO71+AN71</f>
        <v>4.5727877089250786</v>
      </c>
      <c r="BQ71" s="2"/>
      <c r="BR71" s="1">
        <f t="shared" si="43"/>
        <v>1.7488333333333321</v>
      </c>
      <c r="BS71" s="1">
        <f t="shared" si="64"/>
        <v>3.1229166666666641E-2</v>
      </c>
      <c r="BT71" s="1">
        <f t="shared" si="9"/>
        <v>19.470189065594614</v>
      </c>
      <c r="BU71" s="2">
        <f t="shared" si="44"/>
        <v>11.542976774519694</v>
      </c>
      <c r="BV71" s="1"/>
      <c r="BW71" s="1">
        <v>4</v>
      </c>
      <c r="BX71" s="1">
        <f t="shared" si="10"/>
        <v>0.13641779937700291</v>
      </c>
      <c r="BY71" s="2">
        <f t="shared" si="11"/>
        <v>7.8201286267071728</v>
      </c>
      <c r="BZ71" s="1"/>
      <c r="CA71" s="1">
        <f t="shared" si="45"/>
        <v>0.27283559875400581</v>
      </c>
      <c r="CB71" s="2">
        <f t="shared" si="12"/>
        <v>15.640257253414346</v>
      </c>
      <c r="CC71" s="20"/>
      <c r="CD71" s="1">
        <f t="shared" si="46"/>
        <v>6.9846729456988141</v>
      </c>
      <c r="CE71" s="1">
        <f t="shared" si="47"/>
        <v>-8.660266159757242E-3</v>
      </c>
      <c r="CF71" s="18">
        <f>SUM(CE$15:$CE71)</f>
        <v>-0.24467197188873879</v>
      </c>
      <c r="CG71" s="18">
        <f t="shared" si="48"/>
        <v>1.7553280281112613</v>
      </c>
      <c r="CH71" s="18">
        <f t="shared" si="49"/>
        <v>0.24467197188873879</v>
      </c>
      <c r="CJ71" s="1">
        <f t="shared" si="50"/>
        <v>3.7553280281112613</v>
      </c>
      <c r="CK71" s="18">
        <f t="shared" si="51"/>
        <v>2.7983048026309554</v>
      </c>
      <c r="CL71">
        <f t="shared" si="52"/>
        <v>12.828904539282316</v>
      </c>
      <c r="CN71" s="1">
        <v>1.7488333333333321</v>
      </c>
      <c r="CO71">
        <v>4</v>
      </c>
      <c r="CP71">
        <f t="shared" si="53"/>
        <v>5</v>
      </c>
      <c r="CR71" s="18">
        <f t="shared" si="13"/>
        <v>7.7983048026309554</v>
      </c>
      <c r="CS71">
        <f t="shared" si="14"/>
        <v>224.59117831577151</v>
      </c>
    </row>
    <row r="72" spans="1:97" x14ac:dyDescent="0.2">
      <c r="A72" s="17">
        <f t="shared" si="54"/>
        <v>7.1202499999999951</v>
      </c>
      <c r="B72">
        <f t="shared" si="55"/>
        <v>7.1202499999999951</v>
      </c>
      <c r="C72" s="1">
        <f t="shared" si="15"/>
        <v>12.5</v>
      </c>
      <c r="D72" s="1">
        <f t="shared" si="65"/>
        <v>14.385685943412637</v>
      </c>
      <c r="E72">
        <f t="shared" si="16"/>
        <v>0.51778166746821819</v>
      </c>
      <c r="F72" s="1">
        <f t="shared" si="17"/>
        <v>29.681751638305499</v>
      </c>
      <c r="G72" s="1">
        <f t="shared" si="18"/>
        <v>4.8321326757605719E-3</v>
      </c>
      <c r="H72">
        <f t="shared" si="19"/>
        <v>0.49495380533178085</v>
      </c>
      <c r="I72">
        <f t="shared" si="20"/>
        <v>0.8689192888799222</v>
      </c>
      <c r="J72" s="18">
        <f t="shared" si="21"/>
        <v>0.95219007802252387</v>
      </c>
      <c r="K72" s="2">
        <f t="shared" si="71"/>
        <v>54.584144600017289</v>
      </c>
      <c r="L72">
        <f t="shared" si="0"/>
        <v>0.87024999999999508</v>
      </c>
      <c r="M72" s="1">
        <f t="shared" si="23"/>
        <v>12.5</v>
      </c>
      <c r="N72" s="1">
        <f t="shared" si="66"/>
        <v>12.530256783581891</v>
      </c>
      <c r="O72">
        <f t="shared" si="24"/>
        <v>6.9507844563426666E-2</v>
      </c>
      <c r="P72" s="1">
        <f t="shared" si="1"/>
        <v>3.984526121470318</v>
      </c>
      <c r="Q72" s="1">
        <f t="shared" si="25"/>
        <v>6.3691291849640626E-3</v>
      </c>
      <c r="R72">
        <f t="shared" si="26"/>
        <v>6.945188873864612E-2</v>
      </c>
      <c r="S72">
        <f t="shared" si="27"/>
        <v>0.9975853021925668</v>
      </c>
      <c r="T72" s="1">
        <f t="shared" si="28"/>
        <v>1.9400608477193035E-2</v>
      </c>
      <c r="U72" s="2">
        <f t="shared" si="29"/>
        <v>1.1121367916862248</v>
      </c>
      <c r="V72">
        <f t="shared" si="2"/>
        <v>13.370249999999995</v>
      </c>
      <c r="W72" s="1">
        <f t="shared" si="30"/>
        <v>12.5</v>
      </c>
      <c r="X72" s="1">
        <f t="shared" si="67"/>
        <v>18.303376329587387</v>
      </c>
      <c r="Y72">
        <f t="shared" si="31"/>
        <v>0.81902450906547553</v>
      </c>
      <c r="Z72" s="1">
        <f t="shared" si="32"/>
        <v>46.950449564262925</v>
      </c>
      <c r="AA72" s="1">
        <f t="shared" si="3"/>
        <v>2.9849535797583878E-3</v>
      </c>
      <c r="AB72">
        <f t="shared" si="4"/>
        <v>0.73047998135660908</v>
      </c>
      <c r="AC72">
        <f t="shared" si="5"/>
        <v>0.68293410870833504</v>
      </c>
      <c r="AD72" s="18">
        <f t="shared" si="33"/>
        <v>2.9217507684970343</v>
      </c>
      <c r="AE72" s="2">
        <f t="shared" si="6"/>
        <v>167.48889755715481</v>
      </c>
      <c r="AF72" s="2"/>
      <c r="AG72" s="1">
        <f t="shared" si="7"/>
        <v>5.0144793425441741E-3</v>
      </c>
      <c r="AH72" s="1">
        <f t="shared" si="34"/>
        <v>1.2591009563609232E-2</v>
      </c>
      <c r="AI72">
        <f t="shared" si="35"/>
        <v>0.37900437225797068</v>
      </c>
      <c r="AJ72" s="2">
        <f t="shared" si="56"/>
        <v>21.726365288673477</v>
      </c>
      <c r="AK72" s="1">
        <f t="shared" si="57"/>
        <v>1.3552805056802869E-2</v>
      </c>
      <c r="AL72" s="1">
        <f t="shared" si="8"/>
        <v>0.75294861816125902</v>
      </c>
      <c r="AM72">
        <f t="shared" si="36"/>
        <v>0.64538555505669859</v>
      </c>
      <c r="AN72" s="17">
        <f t="shared" si="37"/>
        <v>1.2846050060841929</v>
      </c>
      <c r="AP72">
        <v>4</v>
      </c>
      <c r="AQ72">
        <f t="shared" si="38"/>
        <v>0.18950218612898534</v>
      </c>
      <c r="AR72" s="2">
        <f t="shared" si="39"/>
        <v>10.863182644336739</v>
      </c>
      <c r="AT72" s="1">
        <f>ATAN(A72/$G$8/$G$1)</f>
        <v>0.27746342171387434</v>
      </c>
      <c r="AU72" s="2">
        <f t="shared" si="40"/>
        <v>15.905546467674323</v>
      </c>
      <c r="AV72" s="1"/>
      <c r="AW72" s="2">
        <f>(AT72+AI72)/(SQRT(AP72)-1)</f>
        <v>0.65646779397184507</v>
      </c>
      <c r="AX72" s="2">
        <f t="shared" si="41"/>
        <v>37.631911756347804</v>
      </c>
      <c r="AY72" s="1"/>
      <c r="AZ72" s="2">
        <f>(A72-$A$68)</f>
        <v>0.49966666666666626</v>
      </c>
      <c r="BA72">
        <f t="shared" si="81"/>
        <v>13.449309759429168</v>
      </c>
      <c r="BB72" s="18">
        <f t="shared" si="82"/>
        <v>-0.36693737383225095</v>
      </c>
      <c r="BC72" s="18">
        <v>13.5</v>
      </c>
      <c r="BD72" s="18">
        <f t="shared" si="83"/>
        <v>-0.36832035512175137</v>
      </c>
      <c r="BE72" s="17">
        <f t="shared" si="61"/>
        <v>7.1202499999999951</v>
      </c>
      <c r="BF72" s="2">
        <f>(A72-A71)</f>
        <v>0.12491666666666656</v>
      </c>
      <c r="BG72">
        <f t="shared" si="62"/>
        <v>13.639583699271688</v>
      </c>
      <c r="BH72" s="18">
        <f t="shared" si="63"/>
        <v>9.5102712602744957E-2</v>
      </c>
      <c r="BI72" s="18">
        <f>SUM($BH$16:BH72)</f>
        <v>2.5226859386114393</v>
      </c>
      <c r="BJ72">
        <v>2.2000000000000002</v>
      </c>
      <c r="BK72" s="2">
        <f t="shared" si="42"/>
        <v>1.6773140613885609</v>
      </c>
      <c r="BL72" s="1"/>
      <c r="BM72">
        <v>1.3</v>
      </c>
      <c r="BN72" s="18"/>
      <c r="BO72" s="2">
        <f>BM72*SQRT(AP72)+(2-BM72)</f>
        <v>3.3</v>
      </c>
      <c r="BP72" s="1">
        <f>BO72+AN72</f>
        <v>4.5846050060841925</v>
      </c>
      <c r="BQ72" s="2"/>
      <c r="BR72" s="1">
        <f t="shared" si="43"/>
        <v>1.7800624999999988</v>
      </c>
      <c r="BS72" s="1">
        <f t="shared" si="64"/>
        <v>3.1229166666666641E-2</v>
      </c>
      <c r="BT72" s="1">
        <f t="shared" si="9"/>
        <v>19.495643168030035</v>
      </c>
      <c r="BU72" s="2">
        <f t="shared" si="44"/>
        <v>11.580248174114228</v>
      </c>
      <c r="BV72" s="1"/>
      <c r="BW72" s="1">
        <v>4</v>
      </c>
      <c r="BX72" s="1">
        <f t="shared" si="10"/>
        <v>0.13873171085693717</v>
      </c>
      <c r="BY72" s="2">
        <f t="shared" si="11"/>
        <v>7.9527732338371617</v>
      </c>
      <c r="BZ72" s="1"/>
      <c r="CA72" s="1">
        <f t="shared" si="45"/>
        <v>0.27746342171387434</v>
      </c>
      <c r="CB72" s="2">
        <f t="shared" si="12"/>
        <v>15.905546467674323</v>
      </c>
      <c r="CC72" s="20"/>
      <c r="CD72" s="1">
        <f t="shared" si="46"/>
        <v>7.0118947282096062</v>
      </c>
      <c r="CE72" s="1">
        <f t="shared" si="47"/>
        <v>-8.816307123801102E-3</v>
      </c>
      <c r="CF72" s="18">
        <f>SUM(CE$15:$CE72)</f>
        <v>-0.2534882790125399</v>
      </c>
      <c r="CG72" s="18">
        <f t="shared" si="48"/>
        <v>1.7465117209874601</v>
      </c>
      <c r="CH72" s="18">
        <f t="shared" si="49"/>
        <v>0.2534882790125399</v>
      </c>
      <c r="CJ72" s="1">
        <f t="shared" si="50"/>
        <v>3.7465117209874599</v>
      </c>
      <c r="CK72" s="18">
        <f t="shared" si="51"/>
        <v>2.8267598951016879</v>
      </c>
      <c r="CL72">
        <f t="shared" si="52"/>
        <v>12.959357685279945</v>
      </c>
      <c r="CN72" s="1">
        <v>1.7800624999999988</v>
      </c>
      <c r="CO72">
        <v>4</v>
      </c>
      <c r="CP72">
        <f t="shared" si="53"/>
        <v>5</v>
      </c>
      <c r="CR72" s="18">
        <f t="shared" si="13"/>
        <v>7.8267598951016879</v>
      </c>
      <c r="CS72">
        <f t="shared" si="14"/>
        <v>225.41068497892863</v>
      </c>
    </row>
    <row r="73" spans="1:97" x14ac:dyDescent="0.2">
      <c r="A73" s="17">
        <f t="shared" si="54"/>
        <v>7.2451666666666616</v>
      </c>
      <c r="B73">
        <f t="shared" si="55"/>
        <v>7.2451666666666616</v>
      </c>
      <c r="C73" s="1">
        <f t="shared" si="15"/>
        <v>12.5</v>
      </c>
      <c r="D73" s="1">
        <f t="shared" si="65"/>
        <v>14.447921650804233</v>
      </c>
      <c r="E73">
        <f t="shared" si="16"/>
        <v>0.52529441046656578</v>
      </c>
      <c r="F73" s="1">
        <f t="shared" si="17"/>
        <v>30.11241843438912</v>
      </c>
      <c r="G73" s="1">
        <f t="shared" si="18"/>
        <v>4.7905926550773689E-3</v>
      </c>
      <c r="H73">
        <f t="shared" si="19"/>
        <v>0.5014677433735506</v>
      </c>
      <c r="I73">
        <f t="shared" si="20"/>
        <v>0.8651763417684506</v>
      </c>
      <c r="J73" s="18">
        <f t="shared" si="21"/>
        <v>0.98347815613480272</v>
      </c>
      <c r="K73" s="2">
        <f t="shared" si="71"/>
        <v>56.377728695625628</v>
      </c>
      <c r="L73">
        <f t="shared" si="0"/>
        <v>0.99516666666666165</v>
      </c>
      <c r="M73" s="1">
        <f t="shared" si="23"/>
        <v>12.5</v>
      </c>
      <c r="N73" s="1">
        <f t="shared" si="66"/>
        <v>12.539551694316845</v>
      </c>
      <c r="O73">
        <f t="shared" si="24"/>
        <v>7.9445766184384939E-2</v>
      </c>
      <c r="P73" s="1">
        <f t="shared" si="1"/>
        <v>4.5542158959201551</v>
      </c>
      <c r="Q73" s="1">
        <f t="shared" si="25"/>
        <v>6.3596904829161553E-3</v>
      </c>
      <c r="R73">
        <f t="shared" si="26"/>
        <v>7.9362220510458076E-2</v>
      </c>
      <c r="S73">
        <f t="shared" si="27"/>
        <v>0.99684584462977499</v>
      </c>
      <c r="T73" s="1">
        <f t="shared" si="28"/>
        <v>2.4073486882704616E-2</v>
      </c>
      <c r="U73" s="2">
        <f t="shared" si="29"/>
        <v>1.3800088021932582</v>
      </c>
      <c r="V73">
        <f t="shared" si="2"/>
        <v>13.495166666666663</v>
      </c>
      <c r="W73" s="1">
        <f t="shared" si="30"/>
        <v>12.5</v>
      </c>
      <c r="X73" s="1">
        <f t="shared" si="67"/>
        <v>18.394823276158728</v>
      </c>
      <c r="Y73">
        <f t="shared" si="31"/>
        <v>0.82366223550336637</v>
      </c>
      <c r="Z73" s="1">
        <f t="shared" si="32"/>
        <v>47.216306493823545</v>
      </c>
      <c r="AA73" s="1">
        <f t="shared" si="3"/>
        <v>2.9553489039637628E-3</v>
      </c>
      <c r="AB73">
        <f t="shared" si="4"/>
        <v>0.73363937582143335</v>
      </c>
      <c r="AC73">
        <f t="shared" si="5"/>
        <v>0.67953901009753492</v>
      </c>
      <c r="AD73" s="18">
        <f t="shared" si="33"/>
        <v>2.9677243635178234</v>
      </c>
      <c r="AE73" s="2">
        <f t="shared" si="6"/>
        <v>170.12432657108542</v>
      </c>
      <c r="AF73" s="2"/>
      <c r="AG73" s="1">
        <f t="shared" si="7"/>
        <v>5.0752071718855405E-3</v>
      </c>
      <c r="AH73" s="1">
        <f t="shared" si="34"/>
        <v>1.2492613327941514E-2</v>
      </c>
      <c r="AI73">
        <f t="shared" si="35"/>
        <v>0.38588837264359882</v>
      </c>
      <c r="AJ73" s="2">
        <f t="shared" si="56"/>
        <v>22.120989514601206</v>
      </c>
      <c r="AK73" s="1">
        <f t="shared" si="57"/>
        <v>1.3484180197513691E-2</v>
      </c>
      <c r="AL73" s="1">
        <f t="shared" si="8"/>
        <v>0.76244256496933605</v>
      </c>
      <c r="AM73">
        <f t="shared" si="36"/>
        <v>0.65141690748477865</v>
      </c>
      <c r="AN73" s="17">
        <f t="shared" si="37"/>
        <v>1.2966100865540975</v>
      </c>
      <c r="AP73">
        <v>4</v>
      </c>
      <c r="AQ73">
        <f t="shared" si="38"/>
        <v>0.19294418632179941</v>
      </c>
      <c r="AR73" s="2">
        <f t="shared" si="39"/>
        <v>11.060494757300603</v>
      </c>
      <c r="AT73" s="1">
        <f>ATAN(A73/$G$8/$G$1)</f>
        <v>0.28207907742797356</v>
      </c>
      <c r="AU73" s="2">
        <f t="shared" si="40"/>
        <v>16.170138196508038</v>
      </c>
      <c r="AV73" s="1"/>
      <c r="AW73" s="2">
        <f>(AT73+AI73)/(SQRT(AP73)-1)</f>
        <v>0.66796745007157243</v>
      </c>
      <c r="AX73" s="2">
        <f t="shared" si="41"/>
        <v>38.291127711109247</v>
      </c>
      <c r="AY73" s="1"/>
      <c r="AZ73" s="2">
        <f>(A73-$A$68)</f>
        <v>0.62458333333333282</v>
      </c>
      <c r="BA73">
        <f t="shared" si="81"/>
        <v>13.513043086408551</v>
      </c>
      <c r="BB73" s="18">
        <f t="shared" si="82"/>
        <v>-0.46422319308891935</v>
      </c>
      <c r="BC73" s="18">
        <v>13.5</v>
      </c>
      <c r="BD73" s="18">
        <f t="shared" si="83"/>
        <v>-0.46377511465228638</v>
      </c>
      <c r="BE73" s="17">
        <f t="shared" si="61"/>
        <v>7.2451666666666616</v>
      </c>
      <c r="BF73" s="2">
        <f>(A73-A72)</f>
        <v>0.12491666666666656</v>
      </c>
      <c r="BG73">
        <f t="shared" si="62"/>
        <v>13.774133467353048</v>
      </c>
      <c r="BH73" s="18">
        <f t="shared" si="63"/>
        <v>9.7393081323531819E-2</v>
      </c>
      <c r="BI73" s="18">
        <f>SUM($BH$16:BH73)</f>
        <v>2.6200790199349711</v>
      </c>
      <c r="BJ73">
        <v>2.2000000000000002</v>
      </c>
      <c r="BK73" s="2">
        <f t="shared" si="42"/>
        <v>1.5799209800650291</v>
      </c>
      <c r="BL73" s="1"/>
      <c r="BM73">
        <v>1.3</v>
      </c>
      <c r="BN73" s="18"/>
      <c r="BO73" s="2">
        <f>BM73*SQRT(AP73)+(2-BM73)</f>
        <v>3.3</v>
      </c>
      <c r="BP73" s="1">
        <f>BO73+AN73</f>
        <v>4.5966100865540973</v>
      </c>
      <c r="BQ73" s="2"/>
      <c r="BR73" s="1">
        <f t="shared" si="43"/>
        <v>1.8112916666666656</v>
      </c>
      <c r="BS73" s="1">
        <f t="shared" si="64"/>
        <v>3.1229166666666863E-2</v>
      </c>
      <c r="BT73" s="1">
        <f t="shared" si="9"/>
        <v>19.521513709639038</v>
      </c>
      <c r="BU73" s="2">
        <f t="shared" si="44"/>
        <v>11.618123796193135</v>
      </c>
      <c r="BV73" s="1"/>
      <c r="BW73" s="1">
        <v>4</v>
      </c>
      <c r="BX73" s="1">
        <f t="shared" si="10"/>
        <v>0.14103953871398678</v>
      </c>
      <c r="BY73" s="2">
        <f t="shared" si="11"/>
        <v>8.085069098254019</v>
      </c>
      <c r="BZ73" s="1"/>
      <c r="CA73" s="1">
        <f t="shared" si="45"/>
        <v>0.28207907742797356</v>
      </c>
      <c r="CB73" s="2">
        <f t="shared" si="12"/>
        <v>16.170138196508038</v>
      </c>
      <c r="CC73" s="20"/>
      <c r="CD73" s="1">
        <f t="shared" si="46"/>
        <v>7.0396388381864474</v>
      </c>
      <c r="CE73" s="1">
        <f t="shared" si="47"/>
        <v>-8.9723480942206328E-3</v>
      </c>
      <c r="CF73" s="18">
        <f>SUM(CE$15:$CE73)</f>
        <v>-0.26246062710676055</v>
      </c>
      <c r="CG73" s="18">
        <f t="shared" si="48"/>
        <v>1.7375393728932393</v>
      </c>
      <c r="CH73" s="18">
        <f t="shared" si="49"/>
        <v>0.26246062710676055</v>
      </c>
      <c r="CJ73" s="1">
        <f t="shared" si="50"/>
        <v>3.7375393728932393</v>
      </c>
      <c r="CK73" s="18">
        <f t="shared" si="51"/>
        <v>2.855663169086375</v>
      </c>
      <c r="CL73">
        <f t="shared" si="52"/>
        <v>13.091865531628081</v>
      </c>
      <c r="CN73" s="1">
        <v>1.8112916666666656</v>
      </c>
      <c r="CO73">
        <v>4</v>
      </c>
      <c r="CP73">
        <f t="shared" si="53"/>
        <v>5</v>
      </c>
      <c r="CR73" s="18">
        <f t="shared" si="13"/>
        <v>7.855663169086375</v>
      </c>
      <c r="CS73">
        <f t="shared" si="14"/>
        <v>226.24309926968758</v>
      </c>
    </row>
    <row r="74" spans="1:97" x14ac:dyDescent="0.2">
      <c r="A74" s="17">
        <f t="shared" si="54"/>
        <v>7.3700833333333282</v>
      </c>
      <c r="B74">
        <f t="shared" si="55"/>
        <v>7.3700833333333282</v>
      </c>
      <c r="C74" s="1">
        <f t="shared" si="15"/>
        <v>12.5</v>
      </c>
      <c r="D74" s="1">
        <f t="shared" si="65"/>
        <v>14.510965796261726</v>
      </c>
      <c r="E74">
        <f t="shared" si="16"/>
        <v>0.53274229128897632</v>
      </c>
      <c r="F74" s="1">
        <f t="shared" si="17"/>
        <v>30.539367016565521</v>
      </c>
      <c r="G74" s="1">
        <f t="shared" si="18"/>
        <v>4.7490567916527327E-3</v>
      </c>
      <c r="H74">
        <f t="shared" si="19"/>
        <v>0.50789750570785497</v>
      </c>
      <c r="I74">
        <f t="shared" si="20"/>
        <v>0.86141750835221564</v>
      </c>
      <c r="J74" s="18">
        <f t="shared" si="21"/>
        <v>1.0151726644848806</v>
      </c>
      <c r="K74" s="2">
        <f t="shared" si="71"/>
        <v>58.194611339897612</v>
      </c>
      <c r="L74">
        <f t="shared" si="0"/>
        <v>1.1200833333333282</v>
      </c>
      <c r="M74" s="1">
        <f t="shared" si="23"/>
        <v>12.5</v>
      </c>
      <c r="N74" s="1">
        <f t="shared" si="66"/>
        <v>12.550083134131468</v>
      </c>
      <c r="O74">
        <f t="shared" si="24"/>
        <v>8.9367987575548369E-2</v>
      </c>
      <c r="P74" s="1">
        <f t="shared" si="1"/>
        <v>5.1230056571970399</v>
      </c>
      <c r="Q74" s="1">
        <f t="shared" si="25"/>
        <v>6.3490214546719831E-3</v>
      </c>
      <c r="R74">
        <f t="shared" si="26"/>
        <v>8.9249076787955794E-2</v>
      </c>
      <c r="S74">
        <f t="shared" si="27"/>
        <v>0.99600933845647133</v>
      </c>
      <c r="T74" s="1">
        <f t="shared" si="28"/>
        <v>2.9368011928935036E-2</v>
      </c>
      <c r="U74" s="2">
        <f t="shared" si="29"/>
        <v>1.6835166073911803</v>
      </c>
      <c r="V74">
        <f t="shared" si="2"/>
        <v>13.620083333333328</v>
      </c>
      <c r="W74" s="1">
        <f t="shared" si="30"/>
        <v>12.5</v>
      </c>
      <c r="X74" s="1">
        <f t="shared" si="67"/>
        <v>18.486661948738725</v>
      </c>
      <c r="Y74">
        <f t="shared" si="31"/>
        <v>0.82825398097573821</v>
      </c>
      <c r="Z74" s="1">
        <f t="shared" si="32"/>
        <v>47.479527571857602</v>
      </c>
      <c r="AA74" s="1">
        <f t="shared" si="3"/>
        <v>2.926058473064127E-3</v>
      </c>
      <c r="AB74">
        <f t="shared" si="4"/>
        <v>0.73675190097055754</v>
      </c>
      <c r="AC74">
        <f t="shared" si="5"/>
        <v>0.67616317292223904</v>
      </c>
      <c r="AD74" s="18">
        <f t="shared" si="33"/>
        <v>3.0138948929749847</v>
      </c>
      <c r="AE74" s="2">
        <f t="shared" si="6"/>
        <v>172.77104482022204</v>
      </c>
      <c r="AF74" s="2"/>
      <c r="AG74" s="1">
        <f t="shared" si="7"/>
        <v>5.1344575446627726E-3</v>
      </c>
      <c r="AH74" s="1">
        <f t="shared" si="34"/>
        <v>1.239309830870549E-2</v>
      </c>
      <c r="AI74">
        <f t="shared" si="35"/>
        <v>0.39277264613756185</v>
      </c>
      <c r="AJ74" s="2">
        <f t="shared" si="56"/>
        <v>22.515629396420742</v>
      </c>
      <c r="AK74" s="1">
        <f t="shared" si="57"/>
        <v>1.3414601744635707E-2</v>
      </c>
      <c r="AL74" s="1">
        <f t="shared" si="8"/>
        <v>0.77217898670655272</v>
      </c>
      <c r="AM74">
        <f t="shared" si="36"/>
        <v>0.6575452147049835</v>
      </c>
      <c r="AN74" s="17">
        <f t="shared" si="37"/>
        <v>1.3088081502885818</v>
      </c>
      <c r="AP74">
        <v>4</v>
      </c>
      <c r="AQ74">
        <f t="shared" si="38"/>
        <v>0.19638632306878093</v>
      </c>
      <c r="AR74" s="2">
        <f t="shared" si="39"/>
        <v>11.257814698210371</v>
      </c>
      <c r="AT74" s="1">
        <f>ATAN(A74/$G$8/$G$1)</f>
        <v>0.28668241793272542</v>
      </c>
      <c r="AU74" s="2">
        <f t="shared" si="40"/>
        <v>16.434023957926932</v>
      </c>
      <c r="AV74" s="1"/>
      <c r="AW74" s="2">
        <f>(AT74+AI74)/(SQRT(AP74)-1)</f>
        <v>0.67945506407028722</v>
      </c>
      <c r="AX74" s="2">
        <f t="shared" si="41"/>
        <v>38.949653354347674</v>
      </c>
      <c r="AY74" s="1"/>
      <c r="AZ74" s="2">
        <f>(A74-$A$68)</f>
        <v>0.74949999999999939</v>
      </c>
      <c r="BA74">
        <f t="shared" si="81"/>
        <v>13.578284667103366</v>
      </c>
      <c r="BB74" s="18">
        <f t="shared" si="82"/>
        <v>-0.56377972061442172</v>
      </c>
      <c r="BC74" s="18">
        <v>13.5</v>
      </c>
      <c r="BD74" s="18">
        <f t="shared" si="83"/>
        <v>-0.56052928738003405</v>
      </c>
      <c r="BE74" s="17">
        <f t="shared" si="61"/>
        <v>7.3700833333333282</v>
      </c>
      <c r="BF74" s="2">
        <f>(A74-A73)</f>
        <v>0.12491666666666656</v>
      </c>
      <c r="BG74">
        <f t="shared" si="62"/>
        <v>13.914176009687377</v>
      </c>
      <c r="BH74" s="18">
        <f t="shared" si="63"/>
        <v>9.9722562148561136E-2</v>
      </c>
      <c r="BI74" s="18">
        <f>SUM($BH$16:BH74)</f>
        <v>2.7198015820835324</v>
      </c>
      <c r="BJ74">
        <v>2.2000000000000002</v>
      </c>
      <c r="BK74" s="2">
        <f t="shared" si="42"/>
        <v>1.4801984179164678</v>
      </c>
      <c r="BL74" s="1"/>
      <c r="BM74">
        <v>1.3</v>
      </c>
      <c r="BN74" s="18"/>
      <c r="BO74" s="2">
        <f>BM74*SQRT(AP74)+(2-BM74)</f>
        <v>3.3</v>
      </c>
      <c r="BP74" s="1">
        <f>BO74+AN74</f>
        <v>4.6088081502885814</v>
      </c>
      <c r="BQ74" s="2"/>
      <c r="BR74" s="1">
        <f t="shared" si="43"/>
        <v>1.8425208333333321</v>
      </c>
      <c r="BS74" s="1">
        <f t="shared" si="64"/>
        <v>3.1229166666666419E-2</v>
      </c>
      <c r="BT74" s="1">
        <f t="shared" si="9"/>
        <v>19.547799037011973</v>
      </c>
      <c r="BU74" s="2">
        <f t="shared" si="44"/>
        <v>11.656607187300555</v>
      </c>
      <c r="BV74" s="1"/>
      <c r="BW74" s="1">
        <v>4</v>
      </c>
      <c r="BX74" s="1">
        <f t="shared" si="10"/>
        <v>0.14334120896636271</v>
      </c>
      <c r="BY74" s="2">
        <f t="shared" si="11"/>
        <v>8.2170119789634661</v>
      </c>
      <c r="BZ74" s="1"/>
      <c r="CA74" s="1">
        <f t="shared" si="45"/>
        <v>0.28668241793272542</v>
      </c>
      <c r="CB74" s="2">
        <f t="shared" si="12"/>
        <v>16.434023957926932</v>
      </c>
      <c r="CC74" s="20"/>
      <c r="CD74" s="1">
        <f t="shared" si="46"/>
        <v>7.0679071496915133</v>
      </c>
      <c r="CE74" s="1">
        <f t="shared" si="47"/>
        <v>-9.128389071071252E-3</v>
      </c>
      <c r="CF74" s="18">
        <f>SUM(CE$15:$CE74)</f>
        <v>-0.27158901617783182</v>
      </c>
      <c r="CG74" s="18">
        <f t="shared" si="48"/>
        <v>1.7284109838221682</v>
      </c>
      <c r="CH74" s="18">
        <f t="shared" si="49"/>
        <v>0.27158901617783182</v>
      </c>
      <c r="CJ74" s="1">
        <f t="shared" si="50"/>
        <v>3.728410983822168</v>
      </c>
      <c r="CK74" s="18">
        <f t="shared" si="51"/>
        <v>2.8850181711227236</v>
      </c>
      <c r="CL74">
        <f t="shared" si="52"/>
        <v>13.226444337525381</v>
      </c>
      <c r="CN74" s="1">
        <v>1.8425208333333321</v>
      </c>
      <c r="CO74">
        <v>4</v>
      </c>
      <c r="CP74">
        <f t="shared" si="53"/>
        <v>5</v>
      </c>
      <c r="CR74" s="18">
        <f t="shared" si="13"/>
        <v>7.8850181711227236</v>
      </c>
      <c r="CS74">
        <f t="shared" si="14"/>
        <v>227.08852332833445</v>
      </c>
    </row>
    <row r="75" spans="1:97" x14ac:dyDescent="0.2">
      <c r="A75" s="17">
        <f t="shared" si="54"/>
        <v>7.4949999999999948</v>
      </c>
      <c r="B75">
        <f t="shared" si="55"/>
        <v>7.4949999999999948</v>
      </c>
      <c r="C75" s="1">
        <f t="shared" si="15"/>
        <v>12.5</v>
      </c>
      <c r="D75" s="1">
        <f t="shared" si="65"/>
        <v>14.574807888956887</v>
      </c>
      <c r="E75">
        <f t="shared" si="16"/>
        <v>0.54012533071973523</v>
      </c>
      <c r="F75" s="1">
        <f t="shared" si="17"/>
        <v>30.962598576290553</v>
      </c>
      <c r="G75" s="1">
        <f t="shared" si="18"/>
        <v>4.7075432849778432E-3</v>
      </c>
      <c r="H75">
        <f t="shared" si="19"/>
        <v>0.51424348486122029</v>
      </c>
      <c r="I75">
        <f t="shared" si="20"/>
        <v>0.85764423759376351</v>
      </c>
      <c r="J75" s="18">
        <f t="shared" si="21"/>
        <v>1.0472683289645826</v>
      </c>
      <c r="K75" s="2">
        <f>IF(180/$D$6*J75 &gt;180,180/$D$6*J75-360,180/$D$6*J75)</f>
        <v>60.034490195421924</v>
      </c>
      <c r="L75">
        <f t="shared" si="0"/>
        <v>1.2449999999999948</v>
      </c>
      <c r="M75" s="1">
        <f t="shared" si="23"/>
        <v>12.5</v>
      </c>
      <c r="N75" s="1">
        <f t="shared" si="66"/>
        <v>12.561847993030323</v>
      </c>
      <c r="O75">
        <f t="shared" si="24"/>
        <v>9.9272597222551606E-2</v>
      </c>
      <c r="P75" s="1">
        <f t="shared" si="1"/>
        <v>5.6907858280443593</v>
      </c>
      <c r="Q75" s="1">
        <f t="shared" si="25"/>
        <v>6.3371346107201207E-3</v>
      </c>
      <c r="R75">
        <f t="shared" si="26"/>
        <v>9.9109621505590315E-2</v>
      </c>
      <c r="S75">
        <f t="shared" si="27"/>
        <v>0.99507652114046918</v>
      </c>
      <c r="T75" s="1">
        <f t="shared" si="28"/>
        <v>3.5282620111841967E-2</v>
      </c>
      <c r="U75" s="2">
        <f>IF(180/$D$6*T75 &gt;180,180/$D$6*T75-360,180/$D$6*T75)</f>
        <v>2.0225705796597304</v>
      </c>
      <c r="V75">
        <f t="shared" si="2"/>
        <v>13.744999999999994</v>
      </c>
      <c r="W75" s="1">
        <f t="shared" si="30"/>
        <v>12.5</v>
      </c>
      <c r="X75" s="1">
        <f t="shared" si="67"/>
        <v>18.578886538218587</v>
      </c>
      <c r="Y75">
        <f t="shared" si="31"/>
        <v>0.83280023515882184</v>
      </c>
      <c r="Z75" s="1">
        <f t="shared" si="32"/>
        <v>47.740140868977043</v>
      </c>
      <c r="AA75" s="1">
        <f t="shared" si="3"/>
        <v>2.8970809808734005E-3</v>
      </c>
      <c r="AB75">
        <f t="shared" si="4"/>
        <v>0.73981828629639257</v>
      </c>
      <c r="AC75">
        <f t="shared" si="5"/>
        <v>0.67280673544597402</v>
      </c>
      <c r="AD75" s="18">
        <f t="shared" si="33"/>
        <v>3.0602594364253015</v>
      </c>
      <c r="AE75" s="2">
        <f>IF(180/$D$6*AD75 &gt;180,180/$D$6*AD75-360,180/$D$6*AD75)</f>
        <v>175.42888489062236</v>
      </c>
      <c r="AF75" s="2"/>
      <c r="AG75" s="1">
        <f t="shared" si="7"/>
        <v>5.1922079632321216E-3</v>
      </c>
      <c r="AH75" s="1">
        <f t="shared" si="34"/>
        <v>1.2292506831082756E-2</v>
      </c>
      <c r="AI75">
        <f t="shared" si="35"/>
        <v>0.39965622194860123</v>
      </c>
      <c r="AJ75" s="2">
        <f t="shared" si="56"/>
        <v>22.910229283677776</v>
      </c>
      <c r="AK75" s="1">
        <f t="shared" si="57"/>
        <v>1.33440903671126E-2</v>
      </c>
      <c r="AL75" s="1">
        <f t="shared" si="8"/>
        <v>0.78216925600617726</v>
      </c>
      <c r="AM75">
        <f t="shared" si="36"/>
        <v>0.66377357999265385</v>
      </c>
      <c r="AN75" s="17">
        <f t="shared" si="37"/>
        <v>1.3212053741891996</v>
      </c>
      <c r="AP75">
        <v>4</v>
      </c>
      <c r="AQ75">
        <f t="shared" si="38"/>
        <v>0.19982811097430062</v>
      </c>
      <c r="AR75" s="2">
        <f t="shared" si="39"/>
        <v>11.455114641838888</v>
      </c>
      <c r="AT75" s="1">
        <f>ATAN(A75/$G$8/$G$1)</f>
        <v>0.29127329814067837</v>
      </c>
      <c r="AU75" s="2">
        <f t="shared" si="40"/>
        <v>16.697195434815956</v>
      </c>
      <c r="AV75" s="1"/>
      <c r="AW75" s="2">
        <f>(AT75+AI75)/(SQRT(AP75)-1)</f>
        <v>0.69092952008927955</v>
      </c>
      <c r="AX75" s="2">
        <f t="shared" si="41"/>
        <v>39.607424718493732</v>
      </c>
      <c r="AY75" s="1"/>
      <c r="AZ75" s="2">
        <f>(A75-$A$68)</f>
        <v>0.87441666666666595</v>
      </c>
      <c r="BA75">
        <f t="shared" si="81"/>
        <v>13.645059630196135</v>
      </c>
      <c r="BB75" s="18">
        <f t="shared" si="82"/>
        <v>-0.66563241665063777</v>
      </c>
      <c r="BC75" s="18">
        <v>13.5</v>
      </c>
      <c r="BD75" s="18">
        <f t="shared" si="83"/>
        <v>-0.6585561271493281</v>
      </c>
      <c r="BE75" s="17">
        <f t="shared" si="61"/>
        <v>7.4949999999999948</v>
      </c>
      <c r="BF75" s="2">
        <f>(A75-A74)</f>
        <v>0.12491666666666656</v>
      </c>
      <c r="BG75">
        <f t="shared" si="62"/>
        <v>14.059920883028495</v>
      </c>
      <c r="BH75" s="18">
        <f t="shared" si="63"/>
        <v>0.10209256381996935</v>
      </c>
      <c r="BI75" s="18">
        <f>SUM($BH$16:BH75)</f>
        <v>2.8218941459035016</v>
      </c>
      <c r="BJ75">
        <v>2.2000000000000002</v>
      </c>
      <c r="BK75" s="2">
        <f t="shared" si="42"/>
        <v>1.3781058540964986</v>
      </c>
      <c r="BL75" s="1"/>
      <c r="BM75">
        <v>1.3</v>
      </c>
      <c r="BN75" s="18"/>
      <c r="BO75" s="2">
        <f>BM75*SQRT(AP75)+(2-BM75)</f>
        <v>3.3</v>
      </c>
      <c r="BP75" s="1">
        <f>BO75+AN75</f>
        <v>4.6212053741891994</v>
      </c>
      <c r="BQ75" s="2"/>
      <c r="BR75" s="1">
        <f t="shared" si="43"/>
        <v>1.8737499999999987</v>
      </c>
      <c r="BS75" s="1">
        <f t="shared" si="64"/>
        <v>3.1229166666666641E-2</v>
      </c>
      <c r="BT75" s="1">
        <f t="shared" si="9"/>
        <v>19.574497479181936</v>
      </c>
      <c r="BU75" s="2">
        <f t="shared" si="44"/>
        <v>11.695702853371134</v>
      </c>
      <c r="BV75" s="1"/>
      <c r="BW75" s="1">
        <v>4</v>
      </c>
      <c r="BX75" s="1">
        <f t="shared" si="10"/>
        <v>0.14563664907033919</v>
      </c>
      <c r="BY75" s="2">
        <f t="shared" si="11"/>
        <v>8.3485977174079782</v>
      </c>
      <c r="BZ75" s="1"/>
      <c r="CA75" s="1">
        <f t="shared" si="45"/>
        <v>0.29127329814067837</v>
      </c>
      <c r="CB75" s="2">
        <f t="shared" si="12"/>
        <v>16.697195434815956</v>
      </c>
      <c r="CC75" s="20"/>
      <c r="CD75" s="1">
        <f t="shared" si="46"/>
        <v>7.0967015655427073</v>
      </c>
      <c r="CE75" s="1">
        <f t="shared" si="47"/>
        <v>-9.2844300544046212E-3</v>
      </c>
      <c r="CF75" s="18">
        <f>SUM(CE$15:$CE75)</f>
        <v>-0.28087344623223642</v>
      </c>
      <c r="CG75" s="18">
        <f t="shared" si="48"/>
        <v>1.7191265537677636</v>
      </c>
      <c r="CH75" s="18">
        <f t="shared" si="49"/>
        <v>0.28087344623223642</v>
      </c>
      <c r="CJ75" s="1">
        <f t="shared" si="50"/>
        <v>3.7191265537677634</v>
      </c>
      <c r="CK75" s="18">
        <f t="shared" si="51"/>
        <v>2.9148294071388978</v>
      </c>
      <c r="CL75">
        <f t="shared" si="52"/>
        <v>13.363114760522167</v>
      </c>
      <c r="CN75" s="1">
        <v>1.8737499999999987</v>
      </c>
      <c r="CO75">
        <v>4</v>
      </c>
      <c r="CP75">
        <f t="shared" si="53"/>
        <v>5</v>
      </c>
      <c r="CR75" s="18">
        <f t="shared" si="13"/>
        <v>7.9148294071388978</v>
      </c>
      <c r="CS75">
        <f t="shared" si="14"/>
        <v>227.94708692560025</v>
      </c>
    </row>
    <row r="76" spans="1:97" x14ac:dyDescent="0.2">
      <c r="A76" s="17">
        <f t="shared" si="54"/>
        <v>7.6199166666666613</v>
      </c>
      <c r="B76">
        <f t="shared" si="55"/>
        <v>7.6199166666666613</v>
      </c>
      <c r="C76" s="1">
        <f t="shared" si="15"/>
        <v>12.5</v>
      </c>
      <c r="D76" s="1">
        <f t="shared" si="65"/>
        <v>14.63943748943054</v>
      </c>
      <c r="E76">
        <f t="shared" si="16"/>
        <v>0.54744357745709493</v>
      </c>
      <c r="F76" s="1">
        <f t="shared" si="17"/>
        <v>31.382115905183785</v>
      </c>
      <c r="G76" s="1">
        <f t="shared" si="18"/>
        <v>4.6660696895593715E-3</v>
      </c>
      <c r="H76">
        <f t="shared" si="19"/>
        <v>0.52050611044093253</v>
      </c>
      <c r="I76">
        <f t="shared" si="20"/>
        <v>0.85385794427038719</v>
      </c>
      <c r="J76" s="18">
        <f t="shared" si="21"/>
        <v>1.0797599012907635</v>
      </c>
      <c r="K76" s="2">
        <f t="shared" ref="K76:K137" si="84">IF(180/$D$6*J76 &gt;180,180/$D$6*J76-360,180/$D$6*J76)</f>
        <v>61.897064405202997</v>
      </c>
      <c r="L76">
        <f t="shared" si="0"/>
        <v>1.3699166666666613</v>
      </c>
      <c r="M76" s="1">
        <f t="shared" si="23"/>
        <v>12.5</v>
      </c>
      <c r="N76" s="1">
        <f t="shared" si="66"/>
        <v>12.574842809101476</v>
      </c>
      <c r="O76">
        <f t="shared" si="24"/>
        <v>0.10915770420735713</v>
      </c>
      <c r="P76" s="1">
        <f t="shared" si="1"/>
        <v>6.257448011886714</v>
      </c>
      <c r="Q76" s="1">
        <f t="shared" si="25"/>
        <v>6.3240438151009569E-3</v>
      </c>
      <c r="R76">
        <f t="shared" si="26"/>
        <v>0.10894105695501313</v>
      </c>
      <c r="S76">
        <f t="shared" si="27"/>
        <v>0.99404821115956166</v>
      </c>
      <c r="T76" s="1">
        <f t="shared" si="28"/>
        <v>4.1815571006585638E-2</v>
      </c>
      <c r="U76" s="2">
        <f t="shared" ref="U76:U137" si="85">IF(180/$D$6*T76 &gt;180,180/$D$6*T76-360,180/$D$6*T76)</f>
        <v>2.3970709494221065</v>
      </c>
      <c r="V76">
        <f t="shared" si="2"/>
        <v>13.869916666666661</v>
      </c>
      <c r="W76" s="1">
        <f t="shared" si="30"/>
        <v>12.5</v>
      </c>
      <c r="X76" s="1">
        <f t="shared" si="67"/>
        <v>18.671491326090631</v>
      </c>
      <c r="Y76">
        <f t="shared" si="31"/>
        <v>0.83730148559695905</v>
      </c>
      <c r="Z76" s="1">
        <f t="shared" si="32"/>
        <v>47.998174333583634</v>
      </c>
      <c r="AA76" s="1">
        <f t="shared" si="3"/>
        <v>2.8684150041188212E-3</v>
      </c>
      <c r="AB76">
        <f t="shared" si="4"/>
        <v>0.7428392528713289</v>
      </c>
      <c r="AC76">
        <f t="shared" si="5"/>
        <v>0.66946982336290994</v>
      </c>
      <c r="AD76" s="18">
        <f t="shared" si="33"/>
        <v>3.1068151189739157</v>
      </c>
      <c r="AE76" s="2">
        <f t="shared" ref="AE76:AE137" si="86">IF(180/$D$6*AD76 &gt;180,180/$D$6*AD76-360,180/$D$6*AD76)</f>
        <v>178.09768197939644</v>
      </c>
      <c r="AF76" s="2"/>
      <c r="AG76" s="1">
        <f t="shared" si="7"/>
        <v>5.2484370611903253E-3</v>
      </c>
      <c r="AH76" s="1">
        <f t="shared" si="34"/>
        <v>1.2190882400784274E-2</v>
      </c>
      <c r="AI76">
        <f t="shared" si="35"/>
        <v>0.40653810233112292</v>
      </c>
      <c r="AJ76" s="2">
        <f t="shared" si="56"/>
        <v>23.304731980765006</v>
      </c>
      <c r="AK76" s="1">
        <f t="shared" si="57"/>
        <v>1.3272667602823024E-2</v>
      </c>
      <c r="AL76" s="1">
        <f t="shared" si="8"/>
        <v>0.79242611625734705</v>
      </c>
      <c r="AM76">
        <f t="shared" si="36"/>
        <v>0.67010562797779805</v>
      </c>
      <c r="AN76" s="17">
        <f t="shared" si="37"/>
        <v>1.3338089728857443</v>
      </c>
      <c r="AP76">
        <v>4</v>
      </c>
      <c r="AQ76">
        <f t="shared" si="38"/>
        <v>0.20326905116556149</v>
      </c>
      <c r="AR76" s="2">
        <f t="shared" si="39"/>
        <v>11.652365990382505</v>
      </c>
      <c r="AT76" s="1">
        <f>ATAN(A76/$G$8/$G$1)</f>
        <v>0.29585157584954386</v>
      </c>
      <c r="AU76" s="2">
        <f t="shared" si="40"/>
        <v>16.959644475451558</v>
      </c>
      <c r="AW76" s="2">
        <f>(AT76+AI76)/(SQRT(AP76)-1)</f>
        <v>0.70238967818066678</v>
      </c>
      <c r="AX76" s="2">
        <f t="shared" si="41"/>
        <v>40.264376456216567</v>
      </c>
      <c r="AZ76" s="2">
        <f>(A76-$A$68)</f>
        <v>0.99933333333333252</v>
      </c>
      <c r="BA76">
        <f t="shared" si="81"/>
        <v>13.71339288824049</v>
      </c>
      <c r="BB76" s="18">
        <f t="shared" si="82"/>
        <v>-0.76980694854226905</v>
      </c>
      <c r="BC76" s="18">
        <v>13.5</v>
      </c>
      <c r="BD76" s="18">
        <f t="shared" si="83"/>
        <v>-0.75782805101663198</v>
      </c>
      <c r="BE76" s="17">
        <f t="shared" si="61"/>
        <v>7.6199166666666613</v>
      </c>
      <c r="BF76" s="2">
        <f>(A76-A75)</f>
        <v>0.12491666666666656</v>
      </c>
      <c r="BG76">
        <f t="shared" si="62"/>
        <v>14.211585475662499</v>
      </c>
      <c r="BH76" s="18">
        <f t="shared" si="63"/>
        <v>0.10450455047212211</v>
      </c>
      <c r="BI76" s="18">
        <f>SUM($BH$16:BH76)</f>
        <v>2.9263986963756237</v>
      </c>
      <c r="BJ76">
        <v>2.2000000000000002</v>
      </c>
      <c r="BK76" s="2">
        <f t="shared" si="42"/>
        <v>1.2736013036243765</v>
      </c>
      <c r="BM76">
        <v>1.3</v>
      </c>
      <c r="BO76" s="2">
        <f>BM76*SQRT(AP76)+(2-BM76)</f>
        <v>3.3</v>
      </c>
      <c r="BP76" s="1">
        <f>BO76+AN76</f>
        <v>4.6338089728857437</v>
      </c>
      <c r="BR76" s="1">
        <f t="shared" si="43"/>
        <v>1.9049791666666653</v>
      </c>
      <c r="BS76" s="1">
        <f t="shared" si="64"/>
        <v>3.1229166666666641E-2</v>
      </c>
      <c r="BT76" s="1">
        <f t="shared" si="9"/>
        <v>19.601607348095364</v>
      </c>
      <c r="BU76" s="2">
        <f t="shared" si="44"/>
        <v>11.735416320981109</v>
      </c>
      <c r="BW76" s="1">
        <v>4</v>
      </c>
      <c r="BX76" s="1">
        <f t="shared" si="10"/>
        <v>0.14792578792477193</v>
      </c>
      <c r="BY76" s="2">
        <f t="shared" si="11"/>
        <v>8.479822237725779</v>
      </c>
      <c r="CA76" s="1">
        <f t="shared" si="45"/>
        <v>0.29585157584954386</v>
      </c>
      <c r="CB76" s="2">
        <f t="shared" si="12"/>
        <v>16.959644475451558</v>
      </c>
      <c r="CD76" s="1">
        <f t="shared" si="46"/>
        <v>7.1260240171226927</v>
      </c>
      <c r="CE76" s="1">
        <f t="shared" si="47"/>
        <v>-9.4404710442726556E-3</v>
      </c>
      <c r="CF76" s="18">
        <f>SUM(CE$15:$CE76)</f>
        <v>-0.29031391727650907</v>
      </c>
      <c r="CG76" s="18">
        <f t="shared" si="48"/>
        <v>1.709686082723491</v>
      </c>
      <c r="CH76" s="18">
        <f t="shared" si="49"/>
        <v>0.29031391727650907</v>
      </c>
      <c r="CJ76" s="1">
        <f t="shared" si="50"/>
        <v>3.7096860827234912</v>
      </c>
      <c r="CK76" s="18">
        <f t="shared" si="51"/>
        <v>2.9451024037046007</v>
      </c>
      <c r="CL76">
        <f t="shared" si="52"/>
        <v>13.501902137327681</v>
      </c>
      <c r="CN76" s="1">
        <v>1.9049791666666653</v>
      </c>
      <c r="CO76">
        <v>4</v>
      </c>
      <c r="CP76">
        <f t="shared" si="53"/>
        <v>5</v>
      </c>
      <c r="CR76" s="18">
        <f t="shared" si="13"/>
        <v>7.9451024037046007</v>
      </c>
      <c r="CS76">
        <f t="shared" si="14"/>
        <v>228.81894922669252</v>
      </c>
    </row>
    <row r="77" spans="1:97" x14ac:dyDescent="0.2">
      <c r="A77" s="17">
        <f t="shared" si="54"/>
        <v>7.7448333333333279</v>
      </c>
      <c r="B77">
        <f t="shared" si="55"/>
        <v>7.7448333333333279</v>
      </c>
      <c r="C77" s="1">
        <f t="shared" si="15"/>
        <v>12.5</v>
      </c>
      <c r="D77" s="1">
        <f t="shared" si="65"/>
        <v>14.704844214105467</v>
      </c>
      <c r="E77">
        <f t="shared" si="16"/>
        <v>0.55469710710783071</v>
      </c>
      <c r="F77" s="1">
        <f t="shared" si="17"/>
        <v>31.797923337391566</v>
      </c>
      <c r="G77" s="1">
        <f t="shared" si="18"/>
        <v>4.6246529172774822E-3</v>
      </c>
      <c r="H77">
        <f t="shared" si="19"/>
        <v>0.52668584723285805</v>
      </c>
      <c r="I77">
        <f t="shared" si="20"/>
        <v>0.8500600086609218</v>
      </c>
      <c r="J77" s="18">
        <f t="shared" si="21"/>
        <v>1.1126421612741026</v>
      </c>
      <c r="K77" s="2">
        <f t="shared" si="84"/>
        <v>63.782034722719253</v>
      </c>
      <c r="L77">
        <f t="shared" si="0"/>
        <v>1.4948333333333279</v>
      </c>
      <c r="M77" s="1">
        <f t="shared" si="23"/>
        <v>12.5</v>
      </c>
      <c r="N77" s="1">
        <f t="shared" si="66"/>
        <v>12.589063773547437</v>
      </c>
      <c r="O77">
        <f t="shared" si="24"/>
        <v>0.11902144029106264</v>
      </c>
      <c r="P77" s="1">
        <f t="shared" si="1"/>
        <v>6.8228851122265199</v>
      </c>
      <c r="Q77" s="1">
        <f t="shared" si="25"/>
        <v>6.3097642454899312E-3</v>
      </c>
      <c r="R77">
        <f t="shared" si="26"/>
        <v>0.11874062759728979</v>
      </c>
      <c r="S77">
        <f t="shared" si="27"/>
        <v>0.99292530603152707</v>
      </c>
      <c r="T77" s="1">
        <f t="shared" si="28"/>
        <v>4.8964949796763343E-2</v>
      </c>
      <c r="U77" s="2">
        <f t="shared" si="85"/>
        <v>2.8069079501329304</v>
      </c>
      <c r="V77">
        <f t="shared" si="2"/>
        <v>13.994833333333329</v>
      </c>
      <c r="W77" s="1">
        <f t="shared" si="30"/>
        <v>12.5</v>
      </c>
      <c r="X77" s="1">
        <f t="shared" si="67"/>
        <v>18.76447068338933</v>
      </c>
      <c r="Y77">
        <f t="shared" si="31"/>
        <v>0.84175821752523272</v>
      </c>
      <c r="Z77" s="1">
        <f t="shared" si="32"/>
        <v>48.253655781701234</v>
      </c>
      <c r="AA77" s="1">
        <f t="shared" si="3"/>
        <v>2.8400590093860256E-3</v>
      </c>
      <c r="AB77">
        <f t="shared" si="4"/>
        <v>0.74581551323597017</v>
      </c>
      <c r="AC77">
        <f t="shared" si="5"/>
        <v>0.66615255025899767</v>
      </c>
      <c r="AD77" s="18">
        <f t="shared" si="33"/>
        <v>3.1535591107419605</v>
      </c>
      <c r="AE77" s="2">
        <f t="shared" si="86"/>
        <v>-179.2227261358112</v>
      </c>
      <c r="AF77" s="2"/>
      <c r="AG77" s="1">
        <f t="shared" si="7"/>
        <v>5.3031246741002932E-3</v>
      </c>
      <c r="AH77" s="1">
        <f t="shared" si="34"/>
        <v>1.2088269645343075E-2</v>
      </c>
      <c r="AI77">
        <f t="shared" si="35"/>
        <v>0.41341726489223402</v>
      </c>
      <c r="AJ77" s="2">
        <f t="shared" si="56"/>
        <v>23.699078879172649</v>
      </c>
      <c r="AK77" s="1">
        <f t="shared" si="57"/>
        <v>1.3200355840945126E-2</v>
      </c>
      <c r="AL77" s="1">
        <f t="shared" si="8"/>
        <v>0.80296381186917198</v>
      </c>
      <c r="AM77">
        <f t="shared" si="36"/>
        <v>0.67654553361160397</v>
      </c>
      <c r="AN77" s="17">
        <f t="shared" si="37"/>
        <v>1.3466272563925237</v>
      </c>
      <c r="AP77">
        <v>4</v>
      </c>
      <c r="AQ77">
        <f t="shared" si="38"/>
        <v>0.20670863244611704</v>
      </c>
      <c r="AR77" s="2">
        <f t="shared" si="39"/>
        <v>11.849539439586326</v>
      </c>
      <c r="AT77" s="1">
        <f>ATAN(A77/$G$8/$G$1)</f>
        <v>0.30041711174979541</v>
      </c>
      <c r="AU77" s="2">
        <f t="shared" si="40"/>
        <v>17.221363093937317</v>
      </c>
      <c r="AW77" s="2">
        <f>(AT77+AI77)/(SQRT(AP77)-1)</f>
        <v>0.71383437664202942</v>
      </c>
      <c r="AX77" s="2">
        <f t="shared" si="41"/>
        <v>40.920441973109966</v>
      </c>
      <c r="BD77">
        <v>0</v>
      </c>
      <c r="BE77" s="17">
        <f t="shared" si="61"/>
        <v>7.7448333333333279</v>
      </c>
      <c r="BF77" s="2">
        <f>(A77-A76)</f>
        <v>0.12491666666666656</v>
      </c>
      <c r="BG77">
        <f t="shared" si="62"/>
        <v>14.369395420563666</v>
      </c>
      <c r="BH77" s="18">
        <f t="shared" si="63"/>
        <v>0.10696004485043471</v>
      </c>
      <c r="BI77" s="18">
        <f>SUM($BH$16:BH77)</f>
        <v>3.0333587412260585</v>
      </c>
      <c r="BJ77">
        <v>2.2000000000000002</v>
      </c>
      <c r="BK77" s="2">
        <f t="shared" si="42"/>
        <v>1.1666412587739416</v>
      </c>
      <c r="BM77">
        <v>1.3</v>
      </c>
      <c r="BO77" s="2">
        <f>BM77*SQRT(AP77)+(2-BM77)</f>
        <v>3.3</v>
      </c>
      <c r="BP77" s="1">
        <f>BO77+AN77</f>
        <v>4.6466272563925237</v>
      </c>
      <c r="BR77" s="1">
        <f t="shared" si="43"/>
        <v>1.9362083333333322</v>
      </c>
      <c r="BS77" s="1">
        <f t="shared" si="64"/>
        <v>3.1229166666666863E-2</v>
      </c>
      <c r="BT77" s="1">
        <f t="shared" si="9"/>
        <v>19.62912693908277</v>
      </c>
      <c r="BU77" s="2">
        <f t="shared" si="44"/>
        <v>11.775754195475294</v>
      </c>
      <c r="BW77" s="1">
        <v>4</v>
      </c>
      <c r="BX77" s="1">
        <f t="shared" si="10"/>
        <v>0.1502085558748977</v>
      </c>
      <c r="BY77" s="2">
        <f t="shared" si="11"/>
        <v>8.6106815469686584</v>
      </c>
      <c r="CA77" s="1">
        <f t="shared" si="45"/>
        <v>0.30041711174979541</v>
      </c>
      <c r="CB77" s="2">
        <f t="shared" si="12"/>
        <v>17.221363093937317</v>
      </c>
      <c r="CD77" s="1">
        <f t="shared" si="46"/>
        <v>7.1558764641853436</v>
      </c>
      <c r="CE77" s="1">
        <f t="shared" si="47"/>
        <v>-9.5965120407238685E-3</v>
      </c>
      <c r="CF77" s="18">
        <f>SUM(CE$15:$CE77)</f>
        <v>-0.29991042931723294</v>
      </c>
      <c r="CG77" s="18">
        <f t="shared" si="48"/>
        <v>1.700089570682767</v>
      </c>
      <c r="CH77" s="18">
        <f t="shared" si="49"/>
        <v>0.29991042931723294</v>
      </c>
      <c r="CJ77" s="1">
        <f t="shared" si="50"/>
        <v>3.700089570682767</v>
      </c>
      <c r="CK77" s="18">
        <f t="shared" si="51"/>
        <v>2.9758437661580608</v>
      </c>
      <c r="CL77">
        <f t="shared" si="52"/>
        <v>13.642836750294833</v>
      </c>
      <c r="CN77" s="1">
        <v>1.9362083333333322</v>
      </c>
      <c r="CO77">
        <v>4</v>
      </c>
      <c r="CP77">
        <f t="shared" si="53"/>
        <v>5</v>
      </c>
      <c r="CR77" s="18">
        <f t="shared" si="13"/>
        <v>7.9758437661580608</v>
      </c>
      <c r="CS77">
        <f t="shared" si="14"/>
        <v>229.70430046535216</v>
      </c>
    </row>
    <row r="78" spans="1:97" x14ac:dyDescent="0.2">
      <c r="A78" s="17">
        <f t="shared" si="54"/>
        <v>7.8697499999999945</v>
      </c>
      <c r="B78">
        <f t="shared" si="55"/>
        <v>7.8697499999999945</v>
      </c>
      <c r="C78" s="1">
        <f t="shared" si="15"/>
        <v>12.5</v>
      </c>
      <c r="D78" s="1">
        <f t="shared" si="65"/>
        <v>14.77101773956351</v>
      </c>
      <c r="E78">
        <f t="shared" si="16"/>
        <v>0.5618860211864708</v>
      </c>
      <c r="F78" s="1">
        <f t="shared" si="17"/>
        <v>32.210026692218072</v>
      </c>
      <c r="G78" s="1">
        <f t="shared" si="18"/>
        <v>4.5833092410012101E-3</v>
      </c>
      <c r="H78">
        <f t="shared" si="19"/>
        <v>0.53278319332873192</v>
      </c>
      <c r="I78">
        <f t="shared" si="20"/>
        <v>0.84625177630917803</v>
      </c>
      <c r="J78" s="18">
        <f t="shared" si="21"/>
        <v>1.1459099189693531</v>
      </c>
      <c r="K78" s="2">
        <f t="shared" si="84"/>
        <v>65.689103635185845</v>
      </c>
      <c r="L78">
        <f t="shared" si="0"/>
        <v>1.6197499999999945</v>
      </c>
      <c r="M78" s="1">
        <f t="shared" si="23"/>
        <v>12.5</v>
      </c>
      <c r="N78" s="1">
        <f t="shared" si="66"/>
        <v>12.604506736183689</v>
      </c>
      <c r="O78">
        <f t="shared" si="24"/>
        <v>0.12886196193169555</v>
      </c>
      <c r="P78" s="1">
        <f t="shared" si="1"/>
        <v>7.3869914483137569</v>
      </c>
      <c r="Q78" s="1">
        <f t="shared" si="25"/>
        <v>6.2943123498789546E-3</v>
      </c>
      <c r="R78">
        <f t="shared" si="26"/>
        <v>0.12850562373457955</v>
      </c>
      <c r="S78">
        <f t="shared" si="27"/>
        <v>0.99170878017116837</v>
      </c>
      <c r="T78" s="1">
        <f t="shared" si="28"/>
        <v>5.672867003871087E-2</v>
      </c>
      <c r="U78" s="2">
        <f t="shared" si="85"/>
        <v>3.2519619767413874</v>
      </c>
      <c r="V78">
        <f t="shared" si="2"/>
        <v>14.119749999999994</v>
      </c>
      <c r="W78" s="1">
        <f t="shared" si="30"/>
        <v>12.5</v>
      </c>
      <c r="X78" s="1">
        <f t="shared" si="67"/>
        <v>18.857819069619367</v>
      </c>
      <c r="Y78">
        <f t="shared" si="31"/>
        <v>0.84617091370274</v>
      </c>
      <c r="Z78" s="1">
        <f t="shared" si="32"/>
        <v>48.506612887418214</v>
      </c>
      <c r="AA78" s="1">
        <f t="shared" si="3"/>
        <v>2.8120113598067227E-3</v>
      </c>
      <c r="AB78">
        <f t="shared" si="4"/>
        <v>0.7487477713023255</v>
      </c>
      <c r="AC78">
        <f t="shared" si="5"/>
        <v>0.66285501806186886</v>
      </c>
      <c r="AD78" s="18">
        <f t="shared" si="33"/>
        <v>3.2004886263276546</v>
      </c>
      <c r="AE78" s="2">
        <f t="shared" si="86"/>
        <v>-176.53249912771409</v>
      </c>
      <c r="AF78" s="2"/>
      <c r="AG78" s="1">
        <f t="shared" si="7"/>
        <v>5.3562519064672791E-3</v>
      </c>
      <c r="AH78" s="1">
        <f t="shared" si="34"/>
        <v>1.1984714249781188E-2</v>
      </c>
      <c r="AI78">
        <f t="shared" si="35"/>
        <v>0.42029266495880596</v>
      </c>
      <c r="AJ78" s="2">
        <f t="shared" si="56"/>
        <v>24.093210093179959</v>
      </c>
      <c r="AK78" s="1">
        <f t="shared" si="57"/>
        <v>1.3127178300550451E-2</v>
      </c>
      <c r="AL78" s="1">
        <f t="shared" si="8"/>
        <v>0.81379822707010785</v>
      </c>
      <c r="AM78">
        <f t="shared" si="36"/>
        <v>0.68309804907345195</v>
      </c>
      <c r="AN78" s="17">
        <f t="shared" si="37"/>
        <v>1.3596696836653104</v>
      </c>
      <c r="AP78">
        <v>4</v>
      </c>
      <c r="AQ78">
        <f t="shared" si="38"/>
        <v>0.21014633247940298</v>
      </c>
      <c r="AR78" s="2">
        <f t="shared" si="39"/>
        <v>12.046605046589979</v>
      </c>
      <c r="AT78" s="1">
        <f>ATAN(A78/$G$8/$G$1)</f>
        <v>0.30496976943084741</v>
      </c>
      <c r="AU78" s="2">
        <f t="shared" si="40"/>
        <v>17.482343470558131</v>
      </c>
      <c r="AW78" s="2">
        <f>(AT78+AI78)/(SQRT(AP78)-1)</f>
        <v>0.72526243438965343</v>
      </c>
      <c r="AX78" s="2">
        <f t="shared" si="41"/>
        <v>41.57555356373809</v>
      </c>
      <c r="AZ78" s="2">
        <f>(A78-$A$77)</f>
        <v>0.12491666666666656</v>
      </c>
      <c r="BA78">
        <f>AZ78/(SIN(AW78)-SIN($AW$77))</f>
        <v>14.533585044800244</v>
      </c>
      <c r="BB78" s="18">
        <f>BA78*(COS(AW78)-COS($AW$77))</f>
        <v>-0.10946063174788222</v>
      </c>
      <c r="BC78" s="18">
        <v>14.8</v>
      </c>
      <c r="BD78" s="18">
        <f t="shared" ref="BD78:BD84" si="87">BC78*(COS(AW78)-COS($AW$77))</f>
        <v>-0.11146715314046061</v>
      </c>
      <c r="BE78" s="17">
        <f t="shared" si="61"/>
        <v>7.8697499999999945</v>
      </c>
      <c r="BF78" s="2">
        <f>(A78-A77)</f>
        <v>0.12491666666666656</v>
      </c>
      <c r="BG78">
        <f t="shared" si="62"/>
        <v>14.533585044800244</v>
      </c>
      <c r="BH78" s="18">
        <f t="shared" si="63"/>
        <v>0.10946063174788222</v>
      </c>
      <c r="BI78" s="18">
        <f>SUM($BH$16:BH78)</f>
        <v>3.1428193729739409</v>
      </c>
      <c r="BJ78">
        <v>2.2000000000000002</v>
      </c>
      <c r="BK78" s="2">
        <f t="shared" si="42"/>
        <v>1.0571806270260593</v>
      </c>
      <c r="BM78">
        <v>1.3</v>
      </c>
      <c r="BO78" s="2">
        <f>BM78*SQRT(AP78)+(2-BM78)</f>
        <v>3.3</v>
      </c>
      <c r="BP78" s="1">
        <f>BO78+AN78</f>
        <v>4.6596696836653102</v>
      </c>
      <c r="BR78" s="1">
        <f t="shared" si="43"/>
        <v>1.9674374999999984</v>
      </c>
      <c r="BS78" s="1">
        <f t="shared" si="64"/>
        <v>3.1229166666666197E-2</v>
      </c>
      <c r="BT78" s="1">
        <f t="shared" si="9"/>
        <v>19.657054531329361</v>
      </c>
      <c r="BU78" s="2">
        <f t="shared" si="44"/>
        <v>11.816724214994672</v>
      </c>
      <c r="BW78" s="1">
        <v>4</v>
      </c>
      <c r="BX78" s="1">
        <f t="shared" si="10"/>
        <v>0.15248488471542371</v>
      </c>
      <c r="BY78" s="2">
        <f t="shared" si="11"/>
        <v>8.7411717352790657</v>
      </c>
      <c r="CA78" s="1">
        <f t="shared" si="45"/>
        <v>0.30496976943084741</v>
      </c>
      <c r="CB78" s="2">
        <f t="shared" si="12"/>
        <v>17.482343470558131</v>
      </c>
      <c r="CD78" s="1">
        <f t="shared" si="46"/>
        <v>7.1862608946622055</v>
      </c>
      <c r="CE78" s="1">
        <f t="shared" si="47"/>
        <v>-9.7525530438042005E-3</v>
      </c>
      <c r="CF78" s="18">
        <f>SUM(CE$15:$CE78)</f>
        <v>-0.30966298236103712</v>
      </c>
      <c r="CG78" s="18">
        <f t="shared" si="48"/>
        <v>1.6903370176389629</v>
      </c>
      <c r="CH78" s="18">
        <f t="shared" si="49"/>
        <v>0.30966298236103712</v>
      </c>
      <c r="CJ78" s="1">
        <f t="shared" si="50"/>
        <v>3.6903370176389632</v>
      </c>
      <c r="CK78" s="18">
        <f t="shared" si="51"/>
        <v>3.0070612326336352</v>
      </c>
      <c r="CL78">
        <f t="shared" si="52"/>
        <v>13.785954075111222</v>
      </c>
      <c r="CN78" s="1">
        <v>1.9674374999999984</v>
      </c>
      <c r="CO78">
        <v>4</v>
      </c>
      <c r="CP78">
        <f t="shared" si="53"/>
        <v>5</v>
      </c>
      <c r="CR78" s="18">
        <f t="shared" si="13"/>
        <v>8.0070612326336352</v>
      </c>
      <c r="CS78">
        <f t="shared" si="14"/>
        <v>230.60336349984868</v>
      </c>
    </row>
    <row r="79" spans="1:97" x14ac:dyDescent="0.2">
      <c r="A79" s="17">
        <f t="shared" si="54"/>
        <v>7.994666666666661</v>
      </c>
      <c r="B79">
        <f t="shared" si="55"/>
        <v>7.994666666666661</v>
      </c>
      <c r="C79" s="1">
        <f t="shared" si="15"/>
        <v>12.5</v>
      </c>
      <c r="D79" s="1">
        <f t="shared" si="65"/>
        <v>14.837947806590742</v>
      </c>
      <c r="E79">
        <f t="shared" si="16"/>
        <v>0.5690104461210973</v>
      </c>
      <c r="F79" s="1">
        <f t="shared" si="17"/>
        <v>32.618433217132967</v>
      </c>
      <c r="G79" s="1">
        <f t="shared" si="18"/>
        <v>4.5420542993749643E-3</v>
      </c>
      <c r="H79">
        <f t="shared" si="19"/>
        <v>0.53879867828592698</v>
      </c>
      <c r="I79">
        <f t="shared" si="20"/>
        <v>0.84243455786033505</v>
      </c>
      <c r="J79" s="18">
        <f t="shared" si="21"/>
        <v>1.1795580167089947</v>
      </c>
      <c r="K79" s="2">
        <f t="shared" si="84"/>
        <v>67.617975480133452</v>
      </c>
      <c r="L79">
        <f t="shared" ref="L79:L137" si="88">($A79-$L$13)</f>
        <v>1.744666666666661</v>
      </c>
      <c r="M79" s="1">
        <f t="shared" si="23"/>
        <v>12.5</v>
      </c>
      <c r="N79" s="1">
        <f t="shared" si="66"/>
        <v>12.621167211386503</v>
      </c>
      <c r="O79">
        <f t="shared" si="24"/>
        <v>0.13867745223185834</v>
      </c>
      <c r="P79" s="1">
        <f t="shared" ref="P79:P137" si="89">180/$D$6*O79</f>
        <v>7.9496628667944265</v>
      </c>
      <c r="Q79" s="1">
        <f t="shared" si="25"/>
        <v>6.2777058000831566E-3</v>
      </c>
      <c r="R79">
        <f t="shared" si="26"/>
        <v>0.13823338503055932</v>
      </c>
      <c r="S79">
        <f t="shared" si="27"/>
        <v>0.99039968258425504</v>
      </c>
      <c r="T79" s="1">
        <f t="shared" si="28"/>
        <v>6.5104476651679871E-2</v>
      </c>
      <c r="U79" s="2">
        <f t="shared" si="85"/>
        <v>3.7321037571026676</v>
      </c>
      <c r="V79">
        <f t="shared" ref="V79:V137" si="90">($A79-$V$13)</f>
        <v>14.24466666666666</v>
      </c>
      <c r="W79" s="1">
        <f t="shared" si="30"/>
        <v>12.5</v>
      </c>
      <c r="X79" s="1">
        <f t="shared" si="67"/>
        <v>18.951531031672459</v>
      </c>
      <c r="Y79">
        <f t="shared" si="31"/>
        <v>0.85054005425611023</v>
      </c>
      <c r="Z79" s="1">
        <f t="shared" si="32"/>
        <v>48.757073173917142</v>
      </c>
      <c r="AA79" s="1">
        <f t="shared" ref="AA79:AA138" si="91">1/X79/X79</f>
        <v>2.7842703214940902E-3</v>
      </c>
      <c r="AB79">
        <f t="shared" ref="AB79:AB138" si="92">SIN(Y79)</f>
        <v>0.75163672227117029</v>
      </c>
      <c r="AC79">
        <f t="shared" ref="AC79:AC138" si="93">COS(Y79)</f>
        <v>0.65957731747949877</v>
      </c>
      <c r="AD79" s="18">
        <f t="shared" si="33"/>
        <v>3.247600924261751</v>
      </c>
      <c r="AE79" s="2">
        <f t="shared" si="86"/>
        <v>-173.83179415060027</v>
      </c>
      <c r="AF79" s="2"/>
      <c r="AG79" s="1">
        <f t="shared" ref="AG79:AG138" si="94">AA79*AB79+Q79*R79+G79*H79</f>
        <v>5.4078011945423287E-3</v>
      </c>
      <c r="AH79" s="1">
        <f t="shared" si="34"/>
        <v>1.1880262887020132E-2</v>
      </c>
      <c r="AI79">
        <f t="shared" si="35"/>
        <v>0.42716323799170963</v>
      </c>
      <c r="AJ79" s="2">
        <f t="shared" si="56"/>
        <v>24.487064598250868</v>
      </c>
      <c r="AK79" s="1">
        <f t="shared" si="57"/>
        <v>1.3053159005558821E-2</v>
      </c>
      <c r="AL79" s="1">
        <f t="shared" ref="AL79:AL132" si="95">((G79*SIN(J79)+Q79*SIN(T79)+AA79*SIN(AD79))/(G79*COS(J79)+Q79*COS(T79)+AA79*COS(AD79)))</f>
        <v>0.82494703374448775</v>
      </c>
      <c r="AM79">
        <f t="shared" si="36"/>
        <v>0.68976852810575706</v>
      </c>
      <c r="AN79" s="17">
        <f t="shared" si="37"/>
        <v>1.3729469110385291</v>
      </c>
      <c r="AP79">
        <v>4</v>
      </c>
      <c r="AQ79">
        <f t="shared" si="38"/>
        <v>0.21358161899585482</v>
      </c>
      <c r="AR79" s="2">
        <f t="shared" si="39"/>
        <v>12.243532299125434</v>
      </c>
      <c r="AT79" s="1">
        <f>ATAN(A79/$G$8/$G$1)</f>
        <v>0.30950941538583371</v>
      </c>
      <c r="AU79" s="2">
        <f t="shared" si="40"/>
        <v>17.742577952054159</v>
      </c>
      <c r="AW79" s="2">
        <f>(AT79+AI79)/(SQRT(AP79)-1)</f>
        <v>0.7366726533775434</v>
      </c>
      <c r="AX79" s="2">
        <f t="shared" si="41"/>
        <v>42.22964255030503</v>
      </c>
      <c r="AZ79" s="2">
        <f>(A79-$A$77)</f>
        <v>0.24983333333333313</v>
      </c>
      <c r="BA79">
        <f t="shared" ref="BA79:BA84" si="96">AZ79/(SIN(AW79)-SIN($AW$77))</f>
        <v>14.618492493675149</v>
      </c>
      <c r="BB79" s="18">
        <f t="shared" ref="BB79:BB84" si="97">BA79*(COS(AW79)-COS($AW$77))</f>
        <v>-0.22145371152842611</v>
      </c>
      <c r="BC79" s="18">
        <v>14.8</v>
      </c>
      <c r="BD79" s="18">
        <f t="shared" si="87"/>
        <v>-0.22420334600429964</v>
      </c>
      <c r="BE79" s="17">
        <f t="shared" si="61"/>
        <v>7.994666666666661</v>
      </c>
      <c r="BF79" s="2">
        <f>(A79-A78)</f>
        <v>0.12491666666666656</v>
      </c>
      <c r="BG79">
        <f t="shared" si="62"/>
        <v>14.704397857387113</v>
      </c>
      <c r="BH79" s="18">
        <f t="shared" si="63"/>
        <v>0.11200796167547397</v>
      </c>
      <c r="BI79" s="18">
        <f>SUM($BH$16:BH79)</f>
        <v>3.254827334649415</v>
      </c>
      <c r="BJ79">
        <v>2.2000000000000002</v>
      </c>
      <c r="BK79" s="2">
        <f t="shared" si="42"/>
        <v>0.94517266535058519</v>
      </c>
      <c r="BM79">
        <v>1.3</v>
      </c>
      <c r="BO79" s="2">
        <f>BM79*SQRT(AP79)+(2-BM79)</f>
        <v>3.3</v>
      </c>
      <c r="BP79" s="1">
        <f>BO79+AN79</f>
        <v>4.6729469110385287</v>
      </c>
      <c r="BR79" s="1">
        <f t="shared" si="43"/>
        <v>1.9986666666666653</v>
      </c>
      <c r="BS79" s="1">
        <f t="shared" si="64"/>
        <v>3.1229166666666863E-2</v>
      </c>
      <c r="BT79" s="1">
        <f t="shared" ref="BT79:BT134" si="98">1.5*12.5/COS(AT79)</f>
        <v>19.685388388345299</v>
      </c>
      <c r="BU79" s="2">
        <f t="shared" si="44"/>
        <v>11.858335299383828</v>
      </c>
      <c r="BW79" s="1">
        <v>4</v>
      </c>
      <c r="BX79" s="1">
        <f t="shared" ref="BX79:BX134" si="99">AT79/SQRT(BW79)</f>
        <v>0.15475470769291685</v>
      </c>
      <c r="BY79" s="2">
        <f t="shared" ref="BY79:BY142" si="100">BX79*(180/$D$6)</f>
        <v>8.8712889760270794</v>
      </c>
      <c r="CA79" s="1">
        <f t="shared" si="45"/>
        <v>0.30950941538583371</v>
      </c>
      <c r="CB79" s="2">
        <f t="shared" ref="CB79:CB142" si="101">CA79*(180/$D$6)</f>
        <v>17.742577952054159</v>
      </c>
      <c r="CD79" s="1">
        <f t="shared" si="46"/>
        <v>7.2171793244663132</v>
      </c>
      <c r="CE79" s="1">
        <f t="shared" si="47"/>
        <v>-9.908594053557946E-3</v>
      </c>
      <c r="CF79" s="18">
        <f>SUM(CE$15:$CE79)</f>
        <v>-0.31957157641459505</v>
      </c>
      <c r="CG79" s="18">
        <f t="shared" si="48"/>
        <v>1.680428423585405</v>
      </c>
      <c r="CH79" s="18">
        <f t="shared" si="49"/>
        <v>0.31957157641459505</v>
      </c>
      <c r="CJ79" s="1">
        <f t="shared" si="50"/>
        <v>3.680428423585405</v>
      </c>
      <c r="CK79" s="18">
        <f t="shared" si="51"/>
        <v>3.0387637229692324</v>
      </c>
      <c r="CL79">
        <f t="shared" si="52"/>
        <v>13.931295005016537</v>
      </c>
      <c r="CN79" s="1">
        <v>1.9986666666666653</v>
      </c>
      <c r="CO79">
        <v>4</v>
      </c>
      <c r="CP79">
        <f t="shared" si="53"/>
        <v>5</v>
      </c>
      <c r="CR79" s="18">
        <f t="shared" ref="CR79:CR134" si="102">CK79+CP79</f>
        <v>8.0387637229692324</v>
      </c>
      <c r="CS79">
        <f t="shared" ref="CS79:CS134" si="103">CR79/12.5*360</f>
        <v>231.51639522151387</v>
      </c>
    </row>
    <row r="80" spans="1:97" x14ac:dyDescent="0.2">
      <c r="A80" s="17">
        <f t="shared" si="54"/>
        <v>8.1195833333333276</v>
      </c>
      <c r="B80">
        <f t="shared" si="55"/>
        <v>8.1195833333333276</v>
      </c>
      <c r="C80" s="1">
        <f t="shared" ref="C80:C137" si="104">$G$1</f>
        <v>12.5</v>
      </c>
      <c r="D80" s="1">
        <f t="shared" si="65"/>
        <v>14.905624223994927</v>
      </c>
      <c r="E80">
        <f t="shared" ref="E80:E139" si="105">ATAN(B80/C80)</f>
        <v>0.57607053226747973</v>
      </c>
      <c r="F80" s="1">
        <f t="shared" ref="F80:F139" si="106">180/$D$6*E80</f>
        <v>33.023151531256801</v>
      </c>
      <c r="G80" s="1">
        <f t="shared" ref="G80:G139" si="107">1/D80/D80</f>
        <v>4.5009031026912259E-3</v>
      </c>
      <c r="H80">
        <f t="shared" ref="H80:H139" si="108">SIN(E80)</f>
        <v>0.54473286132240617</v>
      </c>
      <c r="I80">
        <f t="shared" ref="I80:I139" si="109">COS(E80)</f>
        <v>0.8386096289666034</v>
      </c>
      <c r="J80" s="18">
        <f t="shared" ref="J80:J137" si="110">MOD(D80,$D$4)/$D$4*$D$6*2</f>
        <v>1.2135813310223993</v>
      </c>
      <c r="K80" s="2">
        <f t="shared" si="84"/>
        <v>69.56835655542416</v>
      </c>
      <c r="L80">
        <f t="shared" si="88"/>
        <v>1.8695833333333276</v>
      </c>
      <c r="M80" s="1">
        <f t="shared" ref="M80:M137" si="111">$G$1</f>
        <v>12.5</v>
      </c>
      <c r="N80" s="1">
        <f t="shared" si="66"/>
        <v>12.639040384470562</v>
      </c>
      <c r="O80">
        <f t="shared" ref="O80:O139" si="112">ATAN(L80/M80)</f>
        <v>0.14846612281145374</v>
      </c>
      <c r="P80" s="1">
        <f t="shared" si="89"/>
        <v>8.5107968490642261</v>
      </c>
      <c r="Q80" s="1">
        <f t="shared" ref="Q80:Q139" si="113">1/N80/N80</f>
        <v>6.2599634423134249E-3</v>
      </c>
      <c r="R80">
        <f t="shared" ref="R80:R139" si="114">SIN(O80)</f>
        <v>0.14792130386975125</v>
      </c>
      <c r="S80">
        <f t="shared" ref="S80:S139" si="115">COS(O80)</f>
        <v>0.98899913440885923</v>
      </c>
      <c r="T80" s="1">
        <f t="shared" ref="T80:T137" si="116">MOD(N80,$D$4)/$D$4*$D$6*2</f>
        <v>7.4089949124092669E-2</v>
      </c>
      <c r="U80" s="2">
        <f t="shared" si="85"/>
        <v>4.2471945357760124</v>
      </c>
      <c r="V80">
        <f t="shared" si="90"/>
        <v>14.369583333333328</v>
      </c>
      <c r="W80" s="1">
        <f t="shared" ref="W80:W137" si="117">$G$1</f>
        <v>12.5</v>
      </c>
      <c r="X80" s="1">
        <f t="shared" si="67"/>
        <v>19.045601202734737</v>
      </c>
      <c r="Y80">
        <f t="shared" ref="Y80:Y139" si="118">ATAN(V80/W80)</f>
        <v>0.85486611653287747</v>
      </c>
      <c r="Z80" s="1">
        <f t="shared" ref="Z80:Z139" si="119">180/$D$6*Y80</f>
        <v>49.005064005069407</v>
      </c>
      <c r="AA80" s="1">
        <f t="shared" si="91"/>
        <v>2.7568340697311784E-3</v>
      </c>
      <c r="AB80">
        <f t="shared" si="92"/>
        <v>0.754483052562815</v>
      </c>
      <c r="AC80">
        <f t="shared" si="93"/>
        <v>0.65631952842765273</v>
      </c>
      <c r="AD80" s="18">
        <f t="shared" ref="AD80:AD137" si="120">MOD(X80,$D$4)/$D$4*$D$6*2</f>
        <v>3.2948933064582371</v>
      </c>
      <c r="AE80" s="2">
        <f t="shared" si="86"/>
        <v>-171.12076587182082</v>
      </c>
      <c r="AF80" s="2"/>
      <c r="AG80" s="1">
        <f t="shared" si="94"/>
        <v>5.4577563645678137E-3</v>
      </c>
      <c r="AH80" s="1">
        <f t="shared" ref="AH80:AH139" si="121">AC80*AA80+S80*Q80+I80*G80</f>
        <v>1.1774963143440856E-2</v>
      </c>
      <c r="AI80">
        <f t="shared" ref="AI80:AI139" si="122">ATAN(AG80/AH80)</f>
        <v>0.43402790203450808</v>
      </c>
      <c r="AJ80" s="2">
        <f t="shared" si="56"/>
        <v>24.880580371404921</v>
      </c>
      <c r="AK80" s="1">
        <f t="shared" si="57"/>
        <v>1.2978322756210489E-2</v>
      </c>
      <c r="AL80" s="1">
        <f t="shared" si="95"/>
        <v>0.83642984893218164</v>
      </c>
      <c r="AM80">
        <f t="shared" ref="AM80:AM138" si="123">ATAN((G80*SIN(J80)+Q80*SIN(T80)+AA80*SIN(AD80))/(G80*COS(J80)+Q80*COS(T80)+AA80*COS(AD80)))</f>
        <v>0.69656294724870116</v>
      </c>
      <c r="AN80" s="17">
        <f t="shared" ref="AN80:AN139" si="124">AM80/2/$D$6*$G$1</f>
        <v>1.3864708344918415</v>
      </c>
      <c r="AP80">
        <v>4</v>
      </c>
      <c r="AQ80">
        <f t="shared" ref="AQ80:AQ139" si="125">ASIN(SIN(AI80/SQRT(AP80)))</f>
        <v>0.21701395101725404</v>
      </c>
      <c r="AR80" s="2">
        <f t="shared" ref="AR80:AR135" si="126">AQ80*(180/$D$6)</f>
        <v>12.440290185702461</v>
      </c>
      <c r="AT80" s="1">
        <f>ATAN(A80/$G$8/$G$1)</f>
        <v>0.31403591901500538</v>
      </c>
      <c r="AU80" s="2">
        <f t="shared" ref="AU80:AU135" si="127">AT80*(180/$D$6)</f>
        <v>18.002059051815593</v>
      </c>
      <c r="AW80" s="2">
        <f>(AT80+AI80)/(SQRT(AP80)-1)</f>
        <v>0.74806382104951341</v>
      </c>
      <c r="AX80" s="2">
        <f t="shared" ref="AX80:AX135" si="128">AW80*(180/$D$6)</f>
        <v>42.88263942322051</v>
      </c>
      <c r="AZ80" s="2">
        <f>(A80-$A$77)</f>
        <v>0.37474999999999969</v>
      </c>
      <c r="BA80">
        <f t="shared" si="96"/>
        <v>14.705313672812244</v>
      </c>
      <c r="BB80" s="18">
        <f t="shared" si="97"/>
        <v>-0.33601141547092056</v>
      </c>
      <c r="BC80" s="18">
        <v>14.8</v>
      </c>
      <c r="BD80" s="18">
        <f t="shared" si="87"/>
        <v>-0.3381749658399904</v>
      </c>
      <c r="BE80" s="17">
        <f t="shared" si="61"/>
        <v>8.1195833333333276</v>
      </c>
      <c r="BF80" s="2">
        <f>(A80-A79)</f>
        <v>0.12491666666666656</v>
      </c>
      <c r="BG80">
        <f t="shared" si="62"/>
        <v>14.88208707796173</v>
      </c>
      <c r="BH80" s="18">
        <f t="shared" si="63"/>
        <v>0.11460375478453382</v>
      </c>
      <c r="BI80" s="18">
        <f>SUM($BH$16:BH80)</f>
        <v>3.3694310894339488</v>
      </c>
      <c r="BJ80">
        <v>3</v>
      </c>
      <c r="BK80" s="2">
        <f t="shared" ref="BK80:BK135" si="129">2-BI80+BJ80</f>
        <v>1.6305689105660512</v>
      </c>
      <c r="BL80" s="1"/>
      <c r="BM80">
        <v>1.3</v>
      </c>
      <c r="BO80" s="2">
        <f>BM80*SQRT(AP80)+(2-BM80)</f>
        <v>3.3</v>
      </c>
      <c r="BP80" s="1">
        <f>BO80+AN80</f>
        <v>4.6864708344918409</v>
      </c>
      <c r="BR80" s="1">
        <f t="shared" ref="BR80:BR135" si="130">0.5*12.5*TAN(AT80)</f>
        <v>2.0298958333333319</v>
      </c>
      <c r="BS80" s="1">
        <f t="shared" si="64"/>
        <v>3.1229166666666641E-2</v>
      </c>
      <c r="BT80" s="1">
        <f t="shared" si="98"/>
        <v>19.714126758435338</v>
      </c>
      <c r="BU80" s="2">
        <f t="shared" ref="BU80:BU143" si="131">MOD(BT80+BP80,12.5)</f>
        <v>11.900597592927177</v>
      </c>
      <c r="BW80" s="1">
        <v>4</v>
      </c>
      <c r="BX80" s="1">
        <f t="shared" si="99"/>
        <v>0.15701795950750269</v>
      </c>
      <c r="BY80" s="2">
        <f t="shared" si="100"/>
        <v>9.0010295259077964</v>
      </c>
      <c r="CA80" s="1">
        <f t="shared" ref="CA80:CA143" si="132">AT80/((SQRT(BW80)-1))</f>
        <v>0.31403591901500538</v>
      </c>
      <c r="CB80" s="2">
        <f t="shared" si="101"/>
        <v>18.002059051815593</v>
      </c>
      <c r="CD80" s="1">
        <f t="shared" ref="CD80:CD135" si="133">BS80/(SIN(CA80)-SIN(CA79))</f>
        <v>7.2486337972951613</v>
      </c>
      <c r="CE80" s="1">
        <f t="shared" ref="CE80:CE135" si="134">CD80*(COS(CA80)-COS(CA79))</f>
        <v>-1.0064635070025068E-2</v>
      </c>
      <c r="CF80" s="18">
        <f>SUM(CE$15:$CE80)</f>
        <v>-0.32963621148462013</v>
      </c>
      <c r="CG80" s="18">
        <f t="shared" ref="CG80:CG143" si="135">2+CF80</f>
        <v>1.6703637885153799</v>
      </c>
      <c r="CH80" s="18">
        <f t="shared" ref="CH80:CH143" si="136">-CF80</f>
        <v>0.32963621148462013</v>
      </c>
      <c r="CJ80" s="1">
        <f t="shared" ref="CJ80:CJ135" si="137">CG80*SQRT(BW80)+CH80</f>
        <v>3.6703637885153801</v>
      </c>
      <c r="CK80" s="18">
        <f t="shared" ref="CK80:CK134" si="138">MOD(CJ80+BU80,12.5)</f>
        <v>3.070961381442558</v>
      </c>
      <c r="CL80">
        <f t="shared" ref="CL80:CL135" si="139">CK80/12.5*180/3.141</f>
        <v>14.078906046728058</v>
      </c>
      <c r="CN80" s="1">
        <v>2.0298958333333319</v>
      </c>
      <c r="CO80">
        <v>4</v>
      </c>
      <c r="CP80">
        <f t="shared" ref="CP80:CP135" si="140">2.5*SQRT(CO80)</f>
        <v>5</v>
      </c>
      <c r="CR80" s="18">
        <f t="shared" si="102"/>
        <v>8.070961381442558</v>
      </c>
      <c r="CS80">
        <f t="shared" si="103"/>
        <v>232.44368778554568</v>
      </c>
    </row>
    <row r="81" spans="1:97" x14ac:dyDescent="0.2">
      <c r="A81" s="17">
        <f t="shared" ref="A81:A144" si="141">$D$5*$D$4+A80</f>
        <v>8.2444999999999951</v>
      </c>
      <c r="B81">
        <f t="shared" ref="B81:B138" si="142">($A81-$B$13)</f>
        <v>8.2444999999999951</v>
      </c>
      <c r="C81" s="1">
        <f t="shared" si="104"/>
        <v>12.5</v>
      </c>
      <c r="D81" s="1">
        <f t="shared" si="65"/>
        <v>14.974036872199825</v>
      </c>
      <c r="E81">
        <f t="shared" si="105"/>
        <v>0.58306645293317294</v>
      </c>
      <c r="F81" s="1">
        <f t="shared" si="106"/>
        <v>33.424191569417552</v>
      </c>
      <c r="G81" s="1">
        <f t="shared" si="107"/>
        <v>4.4598700397661317E-3</v>
      </c>
      <c r="H81">
        <f t="shared" si="108"/>
        <v>0.55058632954927422</v>
      </c>
      <c r="I81">
        <f t="shared" si="109"/>
        <v>0.83477823025846698</v>
      </c>
      <c r="J81" s="18">
        <f t="shared" si="110"/>
        <v>1.2479747744428205</v>
      </c>
      <c r="K81" s="2">
        <f t="shared" si="84"/>
        <v>71.539955222836838</v>
      </c>
      <c r="L81">
        <f t="shared" si="88"/>
        <v>1.9944999999999951</v>
      </c>
      <c r="M81" s="1">
        <f t="shared" si="111"/>
        <v>12.5</v>
      </c>
      <c r="N81" s="1">
        <f t="shared" si="66"/>
        <v>12.65812111847568</v>
      </c>
      <c r="O81">
        <f t="shared" si="112"/>
        <v>0.15822621560110356</v>
      </c>
      <c r="P81" s="1">
        <f t="shared" si="89"/>
        <v>9.0702926140759992</v>
      </c>
      <c r="Q81" s="1">
        <f t="shared" si="113"/>
        <v>6.2411052450668195E-3</v>
      </c>
      <c r="R81">
        <f t="shared" si="114"/>
        <v>0.15756682854684023</v>
      </c>
      <c r="S81">
        <f t="shared" si="115"/>
        <v>0.98750832631512053</v>
      </c>
      <c r="T81" s="1">
        <f t="shared" si="116"/>
        <v>8.3682504925465209E-2</v>
      </c>
      <c r="U81" s="2">
        <f t="shared" si="85"/>
        <v>4.7970862696126551</v>
      </c>
      <c r="V81">
        <f t="shared" si="90"/>
        <v>14.494499999999995</v>
      </c>
      <c r="W81" s="1">
        <f t="shared" si="117"/>
        <v>12.5</v>
      </c>
      <c r="X81" s="1">
        <f t="shared" si="67"/>
        <v>19.140024301186241</v>
      </c>
      <c r="Y81">
        <f t="shared" si="118"/>
        <v>0.85914957496432709</v>
      </c>
      <c r="Z81" s="1">
        <f t="shared" si="119"/>
        <v>49.250612577572888</v>
      </c>
      <c r="AA81" s="1">
        <f t="shared" si="91"/>
        <v>2.7297006949178549E-3</v>
      </c>
      <c r="AB81">
        <f t="shared" si="92"/>
        <v>0.75728743976054769</v>
      </c>
      <c r="AC81">
        <f t="shared" si="93"/>
        <v>0.65308172044615886</v>
      </c>
      <c r="AD81" s="18">
        <f t="shared" si="120"/>
        <v>3.3423631176610744</v>
      </c>
      <c r="AE81" s="2">
        <f t="shared" si="86"/>
        <v>-168.3995665035053</v>
      </c>
      <c r="AF81" s="2"/>
      <c r="AG81" s="1">
        <f t="shared" si="94"/>
        <v>5.5061026861207693E-3</v>
      </c>
      <c r="AH81" s="1">
        <f t="shared" si="121"/>
        <v>1.1668863440031213E-2</v>
      </c>
      <c r="AI81">
        <f t="shared" si="122"/>
        <v>0.44088556018412411</v>
      </c>
      <c r="AJ81" s="2">
        <f t="shared" ref="AJ81:AJ140" si="143">AI81*(180/$D$6)</f>
        <v>25.273694532847877</v>
      </c>
      <c r="AK81" s="1">
        <f t="shared" ref="AK81:AK140" si="144">SQRT(AG81*AG81+AH81*AH81)</f>
        <v>1.2902695097234664E-2</v>
      </c>
      <c r="AL81" s="1">
        <f t="shared" si="95"/>
        <v>0.84826840278090565</v>
      </c>
      <c r="AM81">
        <f t="shared" si="123"/>
        <v>0.70348792344058841</v>
      </c>
      <c r="AN81" s="17">
        <f t="shared" si="124"/>
        <v>1.4002546246826997</v>
      </c>
      <c r="AP81">
        <v>4</v>
      </c>
      <c r="AQ81">
        <f t="shared" si="125"/>
        <v>0.22044278009206203</v>
      </c>
      <c r="AR81" s="2">
        <f t="shared" si="126"/>
        <v>12.636847266423937</v>
      </c>
      <c r="AT81" s="1">
        <f>ATAN(A81/$G$8/$G$1)</f>
        <v>0.31854915262776939</v>
      </c>
      <c r="AU81" s="2">
        <f t="shared" si="127"/>
        <v>18.260779449999518</v>
      </c>
      <c r="AW81" s="2">
        <f>(AT81+AI81)/(SQRT(AP81)-1)</f>
        <v>0.75943471281189345</v>
      </c>
      <c r="AX81" s="2">
        <f t="shared" si="128"/>
        <v>43.534473982847395</v>
      </c>
      <c r="AZ81" s="2">
        <f>(A81-$A$77)</f>
        <v>0.49966666666666715</v>
      </c>
      <c r="BA81">
        <f t="shared" si="96"/>
        <v>14.794077288939452</v>
      </c>
      <c r="BB81" s="18">
        <f t="shared" si="97"/>
        <v>-0.45316622345758761</v>
      </c>
      <c r="BC81" s="18">
        <v>14.8</v>
      </c>
      <c r="BD81" s="18">
        <f t="shared" si="87"/>
        <v>-0.45334764555992763</v>
      </c>
      <c r="BE81" s="17">
        <f t="shared" ref="BE81:BE135" si="145">$D$5*$D$4+BE80</f>
        <v>8.2444999999999951</v>
      </c>
      <c r="BF81" s="2">
        <f>(A81-A80)</f>
        <v>0.12491666666666745</v>
      </c>
      <c r="BG81">
        <f t="shared" ref="BG81:BG135" si="146">BF81/(SIN(AW81)-SIN(AW80))</f>
        <v>15.066916208871712</v>
      </c>
      <c r="BH81" s="18">
        <f t="shared" ref="BH81:BH135" si="147">BG81*(COS(AW80)-COS(AW81))</f>
        <v>0.11724980506023729</v>
      </c>
      <c r="BI81" s="18">
        <f>SUM($BH$16:BH81)</f>
        <v>3.4866808944941861</v>
      </c>
      <c r="BJ81">
        <v>3</v>
      </c>
      <c r="BK81" s="2">
        <f t="shared" si="129"/>
        <v>1.5133191055058139</v>
      </c>
      <c r="BL81" s="1"/>
      <c r="BM81">
        <v>1.3</v>
      </c>
      <c r="BO81" s="2">
        <f>BM81*SQRT(AP81)+(2-BM81)</f>
        <v>3.3</v>
      </c>
      <c r="BP81" s="1">
        <f>BO81+AN81</f>
        <v>4.7002546246826995</v>
      </c>
      <c r="BR81" s="1">
        <f t="shared" si="130"/>
        <v>2.0611249999999988</v>
      </c>
      <c r="BS81" s="1">
        <f t="shared" ref="BS81:BS144" si="148">BR81-BR80</f>
        <v>3.1229166666666863E-2</v>
      </c>
      <c r="BT81" s="1">
        <f t="shared" si="98"/>
        <v>19.7432678751676</v>
      </c>
      <c r="BU81" s="2">
        <f t="shared" si="131"/>
        <v>11.9435224998503</v>
      </c>
      <c r="BW81" s="1">
        <v>4</v>
      </c>
      <c r="BX81" s="1">
        <f t="shared" si="99"/>
        <v>0.1592745763138847</v>
      </c>
      <c r="BY81" s="2">
        <f t="shared" si="100"/>
        <v>9.130389724999759</v>
      </c>
      <c r="CA81" s="1">
        <f t="shared" si="132"/>
        <v>0.31854915262776939</v>
      </c>
      <c r="CB81" s="2">
        <f t="shared" si="101"/>
        <v>18.260779449999518</v>
      </c>
      <c r="CD81" s="1">
        <f t="shared" si="133"/>
        <v>7.2806263844333703</v>
      </c>
      <c r="CE81" s="1">
        <f t="shared" si="134"/>
        <v>-1.022067609324696E-2</v>
      </c>
      <c r="CF81" s="18">
        <f>SUM(CE$15:$CE81)</f>
        <v>-0.33985688757786708</v>
      </c>
      <c r="CG81" s="18">
        <f t="shared" si="135"/>
        <v>1.6601431124221329</v>
      </c>
      <c r="CH81" s="18">
        <f t="shared" si="136"/>
        <v>0.33985688757786708</v>
      </c>
      <c r="CJ81" s="1">
        <f t="shared" si="137"/>
        <v>3.6601431124221326</v>
      </c>
      <c r="CK81" s="18">
        <f t="shared" si="138"/>
        <v>3.1036656122724331</v>
      </c>
      <c r="CL81">
        <f t="shared" si="139"/>
        <v>14.228839483197399</v>
      </c>
      <c r="CN81" s="1">
        <v>2.0611249999999988</v>
      </c>
      <c r="CO81">
        <v>4</v>
      </c>
      <c r="CP81">
        <f t="shared" si="140"/>
        <v>5</v>
      </c>
      <c r="CR81" s="18">
        <f t="shared" si="102"/>
        <v>8.1036656122724331</v>
      </c>
      <c r="CS81">
        <f t="shared" si="103"/>
        <v>233.38556963344607</v>
      </c>
    </row>
    <row r="82" spans="1:97" x14ac:dyDescent="0.2">
      <c r="A82" s="17">
        <f t="shared" si="141"/>
        <v>8.3694166666666625</v>
      </c>
      <c r="B82">
        <f t="shared" si="142"/>
        <v>8.3694166666666625</v>
      </c>
      <c r="C82" s="1">
        <f t="shared" si="104"/>
        <v>12.5</v>
      </c>
      <c r="D82" s="1">
        <f t="shared" ref="D82:D141" si="149">SQRT(B82*B82+C82*C82)</f>
        <v>15.043175706621183</v>
      </c>
      <c r="E82">
        <f t="shared" si="105"/>
        <v>0.58999840341307963</v>
      </c>
      <c r="F82" s="1">
        <f t="shared" si="106"/>
        <v>33.821564526864435</v>
      </c>
      <c r="G82" s="1">
        <f t="shared" si="107"/>
        <v>4.418968885736548E-3</v>
      </c>
      <c r="H82">
        <f t="shared" si="108"/>
        <v>0.55635969624305481</v>
      </c>
      <c r="I82">
        <f t="shared" si="109"/>
        <v>0.83094156737783664</v>
      </c>
      <c r="J82" s="18">
        <f t="shared" si="110"/>
        <v>1.2827332972046184</v>
      </c>
      <c r="K82" s="2">
        <f t="shared" si="84"/>
        <v>73.532482005360279</v>
      </c>
      <c r="L82">
        <f t="shared" si="88"/>
        <v>2.1194166666666625</v>
      </c>
      <c r="M82" s="1">
        <f t="shared" si="111"/>
        <v>12.5</v>
      </c>
      <c r="N82" s="1">
        <f t="shared" ref="N82:N141" si="150">SQRT(L82*L82+M82*M82)</f>
        <v>12.678403961340893</v>
      </c>
      <c r="O82">
        <f t="shared" si="112"/>
        <v>0.16795600455227586</v>
      </c>
      <c r="P82" s="1">
        <f t="shared" si="89"/>
        <v>9.6280512163725014</v>
      </c>
      <c r="Q82" s="1">
        <f t="shared" si="113"/>
        <v>6.2211522445963811E-3</v>
      </c>
      <c r="R82">
        <f t="shared" si="114"/>
        <v>0.16716746627802739</v>
      </c>
      <c r="S82">
        <f t="shared" si="115"/>
        <v>0.98592851577494434</v>
      </c>
      <c r="T82" s="1">
        <f t="shared" si="116"/>
        <v>9.3879403113072885E-2</v>
      </c>
      <c r="U82" s="2">
        <f t="shared" si="85"/>
        <v>5.3816218345073628</v>
      </c>
      <c r="V82">
        <f t="shared" si="90"/>
        <v>14.619416666666663</v>
      </c>
      <c r="W82" s="1">
        <f t="shared" si="117"/>
        <v>12.5</v>
      </c>
      <c r="X82" s="1">
        <f t="shared" ref="X82:X141" si="151">SQRT(V82*V82+W82*W82)</f>
        <v>19.234795129494128</v>
      </c>
      <c r="Y82">
        <f t="shared" si="118"/>
        <v>0.86339090093744342</v>
      </c>
      <c r="Z82" s="1">
        <f t="shared" si="119"/>
        <v>49.493745913611406</v>
      </c>
      <c r="AA82" s="1">
        <f t="shared" si="91"/>
        <v>2.7028682082819279E-3</v>
      </c>
      <c r="AB82">
        <f t="shared" si="92"/>
        <v>0.76005055256604392</v>
      </c>
      <c r="AC82">
        <f t="shared" si="93"/>
        <v>0.64986395310407186</v>
      </c>
      <c r="AD82" s="18">
        <f t="shared" si="120"/>
        <v>3.3900077448877748</v>
      </c>
      <c r="AE82" s="2">
        <f t="shared" si="86"/>
        <v>-165.66834583445879</v>
      </c>
      <c r="AF82" s="2"/>
      <c r="AG82" s="1">
        <f t="shared" si="94"/>
        <v>5.5528269202528091E-3</v>
      </c>
      <c r="AH82" s="1">
        <f t="shared" si="121"/>
        <v>1.1562012949586108E-2</v>
      </c>
      <c r="AI82">
        <f t="shared" si="122"/>
        <v>0.44773510307132031</v>
      </c>
      <c r="AJ82" s="2">
        <f t="shared" si="143"/>
        <v>25.666343488164856</v>
      </c>
      <c r="AK82" s="1">
        <f t="shared" si="144"/>
        <v>1.2826302282913855E-2</v>
      </c>
      <c r="AL82" s="1">
        <f t="shared" si="95"/>
        <v>0.86048671795137988</v>
      </c>
      <c r="AM82">
        <f t="shared" si="123"/>
        <v>0.71055072745347092</v>
      </c>
      <c r="AN82" s="17">
        <f t="shared" si="124"/>
        <v>1.4143127536892335</v>
      </c>
      <c r="AP82">
        <v>4</v>
      </c>
      <c r="AQ82">
        <f t="shared" si="125"/>
        <v>0.22386755153566013</v>
      </c>
      <c r="AR82" s="2">
        <f t="shared" si="126"/>
        <v>12.833171744082426</v>
      </c>
      <c r="AT82" s="1">
        <f>ATAN(A82/$G$8/$G$1)</f>
        <v>0.32304899144338922</v>
      </c>
      <c r="AU82" s="2">
        <f t="shared" si="127"/>
        <v>18.518731993570082</v>
      </c>
      <c r="AW82" s="2">
        <f>(AT82+AI82)/(SQRT(AP82)-1)</f>
        <v>0.77078409451470953</v>
      </c>
      <c r="AX82" s="2">
        <f t="shared" si="128"/>
        <v>44.185075481734941</v>
      </c>
      <c r="AZ82" s="2">
        <f>(A82-$A$77)</f>
        <v>0.6245833333333346</v>
      </c>
      <c r="BA82">
        <f t="shared" si="96"/>
        <v>14.884811819995067</v>
      </c>
      <c r="BB82" s="18">
        <f t="shared" si="97"/>
        <v>-0.57295090833199791</v>
      </c>
      <c r="BC82" s="18">
        <v>14.8</v>
      </c>
      <c r="BD82" s="18">
        <f t="shared" si="87"/>
        <v>-0.56968630479578208</v>
      </c>
      <c r="BE82" s="17">
        <f t="shared" si="145"/>
        <v>8.3694166666666625</v>
      </c>
      <c r="BF82" s="2">
        <f>(A82-A81)</f>
        <v>0.12491666666666745</v>
      </c>
      <c r="BG82">
        <f t="shared" si="146"/>
        <v>15.25915965350231</v>
      </c>
      <c r="BH82" s="18">
        <f t="shared" si="147"/>
        <v>0.1199479848077233</v>
      </c>
      <c r="BI82" s="18">
        <f>SUM($BH$16:BH82)</f>
        <v>3.6066288793019092</v>
      </c>
      <c r="BJ82">
        <v>3</v>
      </c>
      <c r="BK82" s="2">
        <f t="shared" si="129"/>
        <v>1.3933711206980908</v>
      </c>
      <c r="BL82" s="1"/>
      <c r="BM82">
        <v>1.3</v>
      </c>
      <c r="BO82" s="2">
        <f>BM82*SQRT(AP82)+(2-BM82)</f>
        <v>3.3</v>
      </c>
      <c r="BP82" s="1">
        <f>BO82+AN82</f>
        <v>4.7143127536892333</v>
      </c>
      <c r="BR82" s="1">
        <f t="shared" si="130"/>
        <v>2.0923541666666656</v>
      </c>
      <c r="BS82" s="1">
        <f t="shared" si="148"/>
        <v>3.1229166666666863E-2</v>
      </c>
      <c r="BT82" s="1">
        <f t="shared" si="98"/>
        <v>19.77280995784125</v>
      </c>
      <c r="BU82" s="2">
        <f t="shared" si="131"/>
        <v>11.987122711530482</v>
      </c>
      <c r="BW82" s="1">
        <v>4</v>
      </c>
      <c r="BX82" s="1">
        <f t="shared" si="99"/>
        <v>0.16152449572169461</v>
      </c>
      <c r="BY82" s="2">
        <f t="shared" si="100"/>
        <v>9.259365996785041</v>
      </c>
      <c r="CA82" s="1">
        <f t="shared" si="132"/>
        <v>0.32304899144338922</v>
      </c>
      <c r="CB82" s="2">
        <f t="shared" si="101"/>
        <v>18.518731993570082</v>
      </c>
      <c r="CD82" s="1">
        <f t="shared" si="133"/>
        <v>7.3131591845527009</v>
      </c>
      <c r="CE82" s="1">
        <f t="shared" si="134"/>
        <v>-1.0376717123258026E-2</v>
      </c>
      <c r="CF82" s="18">
        <f>SUM(CE$15:$CE82)</f>
        <v>-0.35023360470112513</v>
      </c>
      <c r="CG82" s="18">
        <f t="shared" si="135"/>
        <v>1.6497663952988748</v>
      </c>
      <c r="CH82" s="18">
        <f t="shared" si="136"/>
        <v>0.35023360470112513</v>
      </c>
      <c r="CJ82" s="1">
        <f t="shared" si="137"/>
        <v>3.6497663952988746</v>
      </c>
      <c r="CK82" s="18">
        <f t="shared" si="138"/>
        <v>3.1368891068293561</v>
      </c>
      <c r="CL82">
        <f t="shared" si="139"/>
        <v>14.38115349835808</v>
      </c>
      <c r="CN82" s="1">
        <v>2.0923541666666656</v>
      </c>
      <c r="CO82">
        <v>4</v>
      </c>
      <c r="CP82">
        <f t="shared" si="140"/>
        <v>5</v>
      </c>
      <c r="CR82" s="18">
        <f t="shared" si="102"/>
        <v>8.1368891068293561</v>
      </c>
      <c r="CS82">
        <f t="shared" si="103"/>
        <v>234.34240627668547</v>
      </c>
    </row>
    <row r="83" spans="1:97" x14ac:dyDescent="0.2">
      <c r="A83" s="17">
        <f t="shared" si="141"/>
        <v>8.49433333333333</v>
      </c>
      <c r="B83">
        <f t="shared" si="142"/>
        <v>8.49433333333333</v>
      </c>
      <c r="C83" s="1">
        <f t="shared" si="104"/>
        <v>12.5</v>
      </c>
      <c r="D83" s="1">
        <f t="shared" si="149"/>
        <v>15.113030760829467</v>
      </c>
      <c r="E83">
        <f t="shared" si="105"/>
        <v>0.59686660003785708</v>
      </c>
      <c r="F83" s="1">
        <f t="shared" si="106"/>
        <v>34.215282804717923</v>
      </c>
      <c r="G83" s="1">
        <f t="shared" si="107"/>
        <v>4.3782128106994297E-3</v>
      </c>
      <c r="H83">
        <f t="shared" si="108"/>
        <v>0.56205359915955888</v>
      </c>
      <c r="I83">
        <f t="shared" si="109"/>
        <v>0.82710081106947653</v>
      </c>
      <c r="J83" s="18">
        <f t="shared" si="110"/>
        <v>1.3178518888332795</v>
      </c>
      <c r="K83" s="2">
        <f t="shared" si="84"/>
        <v>75.545649678340865</v>
      </c>
      <c r="L83">
        <f t="shared" si="88"/>
        <v>2.24433333333333</v>
      </c>
      <c r="M83" s="1">
        <f t="shared" si="111"/>
        <v>12.5</v>
      </c>
      <c r="N83" s="1">
        <f t="shared" si="150"/>
        <v>12.699883153443228</v>
      </c>
      <c r="O83">
        <f t="shared" si="112"/>
        <v>0.17765379726055069</v>
      </c>
      <c r="P83" s="1">
        <f t="shared" si="89"/>
        <v>10.183975639139849</v>
      </c>
      <c r="Q83" s="1">
        <f t="shared" si="113"/>
        <v>6.2001264882293652E-3</v>
      </c>
      <c r="R83">
        <f t="shared" si="114"/>
        <v>0.1767207860274557</v>
      </c>
      <c r="S83">
        <f t="shared" si="115"/>
        <v>0.98426102421351536</v>
      </c>
      <c r="T83" s="1">
        <f t="shared" si="116"/>
        <v>0.10467774812195867</v>
      </c>
      <c r="U83" s="2">
        <f t="shared" si="85"/>
        <v>6.0006352426600502</v>
      </c>
      <c r="V83">
        <f t="shared" si="90"/>
        <v>14.74433333333333</v>
      </c>
      <c r="W83" s="1">
        <f t="shared" si="117"/>
        <v>12.5</v>
      </c>
      <c r="X83" s="1">
        <f t="shared" si="151"/>
        <v>19.329908573101022</v>
      </c>
      <c r="Y83">
        <f t="shared" si="118"/>
        <v>0.86759056267559487</v>
      </c>
      <c r="Z83" s="1">
        <f t="shared" si="119"/>
        <v>49.734490854014986</v>
      </c>
      <c r="AA83" s="1">
        <f t="shared" si="91"/>
        <v>2.6763345473602169E-3</v>
      </c>
      <c r="AB83">
        <f t="shared" si="92"/>
        <v>0.76277305076606239</v>
      </c>
      <c r="AC83">
        <f t="shared" si="93"/>
        <v>0.64666627639380891</v>
      </c>
      <c r="AD83" s="18">
        <f t="shared" si="120"/>
        <v>3.4378246168705338</v>
      </c>
      <c r="AE83" s="2">
        <f t="shared" si="86"/>
        <v>-162.92725126219872</v>
      </c>
      <c r="AF83" s="2"/>
      <c r="AG83" s="1">
        <f t="shared" si="94"/>
        <v>5.5979173621702061E-3</v>
      </c>
      <c r="AH83" s="1">
        <f t="shared" si="121"/>
        <v>1.1454461510447794E-2</v>
      </c>
      <c r="AI83">
        <f t="shared" si="122"/>
        <v>0.45457541133922325</v>
      </c>
      <c r="AJ83" s="2">
        <f t="shared" si="143"/>
        <v>26.058463070401331</v>
      </c>
      <c r="AK83" s="1">
        <f t="shared" si="144"/>
        <v>1.2749171239261657E-2</v>
      </c>
      <c r="AL83" s="1">
        <f t="shared" si="95"/>
        <v>0.87311130174223295</v>
      </c>
      <c r="AM83">
        <f t="shared" si="123"/>
        <v>0.71775929264923899</v>
      </c>
      <c r="AN83" s="17">
        <f t="shared" si="124"/>
        <v>1.428661012438772</v>
      </c>
      <c r="AP83">
        <v>4</v>
      </c>
      <c r="AQ83">
        <f t="shared" si="125"/>
        <v>0.22728770566961162</v>
      </c>
      <c r="AR83" s="2">
        <f t="shared" si="126"/>
        <v>13.029231535200665</v>
      </c>
      <c r="AT83" s="1">
        <f>ATAN(A83/$G$8/$G$1)</f>
        <v>0.32753531359037152</v>
      </c>
      <c r="AU83" s="2">
        <f t="shared" si="127"/>
        <v>18.775909696263334</v>
      </c>
      <c r="AW83" s="2">
        <f>(AT83+AI83)/(SQRT(AP83)-1)</f>
        <v>0.78211072492959477</v>
      </c>
      <c r="AX83" s="2">
        <f t="shared" si="128"/>
        <v>44.834372766664664</v>
      </c>
      <c r="AZ83" s="2">
        <f>(A83-$A$77)</f>
        <v>0.74950000000000205</v>
      </c>
      <c r="BA83">
        <f t="shared" si="96"/>
        <v>14.977545508148498</v>
      </c>
      <c r="BB83" s="18">
        <f t="shared" si="97"/>
        <v>-0.69539852560436843</v>
      </c>
      <c r="BC83" s="18">
        <v>14.8</v>
      </c>
      <c r="BD83" s="18">
        <f t="shared" si="87"/>
        <v>-0.68715519330890162</v>
      </c>
      <c r="BE83" s="17">
        <f t="shared" si="145"/>
        <v>8.49433333333333</v>
      </c>
      <c r="BF83" s="2">
        <f>(A83-A82)</f>
        <v>0.12491666666666745</v>
      </c>
      <c r="BG83">
        <f t="shared" si="146"/>
        <v>15.459103383946704</v>
      </c>
      <c r="BH83" s="18">
        <f t="shared" si="147"/>
        <v>0.12270024945416384</v>
      </c>
      <c r="BI83" s="18">
        <f>SUM($BH$16:BH83)</f>
        <v>3.7293291287560733</v>
      </c>
      <c r="BJ83">
        <v>3</v>
      </c>
      <c r="BK83" s="2">
        <f t="shared" si="129"/>
        <v>1.2706708712439267</v>
      </c>
      <c r="BL83" s="1"/>
      <c r="BM83">
        <v>1.3</v>
      </c>
      <c r="BO83" s="2">
        <f>BM83*SQRT(AP83)+(2-BM83)</f>
        <v>3.3</v>
      </c>
      <c r="BP83" s="1">
        <f>BO83+AN83</f>
        <v>4.7286610124387716</v>
      </c>
      <c r="BR83" s="1">
        <f t="shared" si="130"/>
        <v>2.1235833333333325</v>
      </c>
      <c r="BS83" s="1">
        <f t="shared" si="148"/>
        <v>3.1229166666666863E-2</v>
      </c>
      <c r="BT83" s="1">
        <f t="shared" si="98"/>
        <v>19.802751211952845</v>
      </c>
      <c r="BU83" s="2">
        <f t="shared" si="131"/>
        <v>12.031412224391616</v>
      </c>
      <c r="BW83" s="1">
        <v>4</v>
      </c>
      <c r="BX83" s="1">
        <f t="shared" si="99"/>
        <v>0.16376765679518576</v>
      </c>
      <c r="BY83" s="2">
        <f t="shared" si="100"/>
        <v>9.3879548481316668</v>
      </c>
      <c r="CA83" s="1">
        <f t="shared" si="132"/>
        <v>0.32753531359037152</v>
      </c>
      <c r="CB83" s="2">
        <f t="shared" si="101"/>
        <v>18.775909696263334</v>
      </c>
      <c r="CD83" s="1">
        <f t="shared" si="133"/>
        <v>7.3462343235118928</v>
      </c>
      <c r="CE83" s="1">
        <f t="shared" si="134"/>
        <v>-1.0532758160095886E-2</v>
      </c>
      <c r="CF83" s="18">
        <f>SUM(CE$15:$CE83)</f>
        <v>-0.36076636286122105</v>
      </c>
      <c r="CG83" s="18">
        <f t="shared" si="135"/>
        <v>1.639233637138779</v>
      </c>
      <c r="CH83" s="18">
        <f t="shared" si="136"/>
        <v>0.36076636286122105</v>
      </c>
      <c r="CJ83" s="1">
        <f t="shared" si="137"/>
        <v>3.639233637138779</v>
      </c>
      <c r="CK83" s="18">
        <f t="shared" si="138"/>
        <v>3.1706458615303958</v>
      </c>
      <c r="CL83">
        <f t="shared" si="139"/>
        <v>14.535912259165141</v>
      </c>
      <c r="CN83" s="1">
        <v>2.1235833333333325</v>
      </c>
      <c r="CO83">
        <v>4</v>
      </c>
      <c r="CP83">
        <f t="shared" si="140"/>
        <v>5</v>
      </c>
      <c r="CR83" s="18">
        <f t="shared" si="102"/>
        <v>8.1706458615303958</v>
      </c>
      <c r="CS83">
        <f t="shared" si="103"/>
        <v>235.31460081207538</v>
      </c>
    </row>
    <row r="84" spans="1:97" x14ac:dyDescent="0.2">
      <c r="A84" s="17">
        <f t="shared" si="141"/>
        <v>8.6192499999999974</v>
      </c>
      <c r="B84">
        <f t="shared" si="142"/>
        <v>8.6192499999999974</v>
      </c>
      <c r="C84" s="1">
        <f t="shared" si="104"/>
        <v>12.5</v>
      </c>
      <c r="D84" s="1">
        <f t="shared" si="149"/>
        <v>15.183592149504674</v>
      </c>
      <c r="E84">
        <f t="shared" si="105"/>
        <v>0.60367127923641994</v>
      </c>
      <c r="F84" s="1">
        <f t="shared" si="106"/>
        <v>34.605359956227893</v>
      </c>
      <c r="G84" s="1">
        <f t="shared" si="107"/>
        <v>4.3376143891165958E-3</v>
      </c>
      <c r="H84">
        <f t="shared" si="108"/>
        <v>0.56766869889093929</v>
      </c>
      <c r="I84">
        <f t="shared" si="109"/>
        <v>0.82325709732711572</v>
      </c>
      <c r="J84" s="18">
        <f t="shared" si="110"/>
        <v>1.3533255796309021</v>
      </c>
      <c r="K84" s="2">
        <f t="shared" si="84"/>
        <v>77.579173354637689</v>
      </c>
      <c r="L84">
        <f t="shared" si="88"/>
        <v>2.3692499999999974</v>
      </c>
      <c r="M84" s="1">
        <f t="shared" si="111"/>
        <v>12.5</v>
      </c>
      <c r="N84" s="1">
        <f t="shared" si="150"/>
        <v>12.722552635477678</v>
      </c>
      <c r="O84">
        <f t="shared" si="112"/>
        <v>0.18731793649887804</v>
      </c>
      <c r="P84" s="1">
        <f t="shared" si="89"/>
        <v>10.737970882101289</v>
      </c>
      <c r="Q84" s="1">
        <f t="shared" si="113"/>
        <v>6.1780509758083049E-3</v>
      </c>
      <c r="R84">
        <f t="shared" si="114"/>
        <v>0.1862244211427499</v>
      </c>
      <c r="S84">
        <f t="shared" si="115"/>
        <v>0.98250723405481744</v>
      </c>
      <c r="T84" s="1">
        <f t="shared" si="116"/>
        <v>0.11607449372646944</v>
      </c>
      <c r="U84" s="2">
        <f t="shared" si="85"/>
        <v>6.6539518696702222</v>
      </c>
      <c r="V84">
        <f t="shared" si="90"/>
        <v>14.869249999999997</v>
      </c>
      <c r="W84" s="1">
        <f t="shared" si="117"/>
        <v>12.5</v>
      </c>
      <c r="X84" s="1">
        <f t="shared" si="151"/>
        <v>19.425359599309864</v>
      </c>
      <c r="Y84">
        <f t="shared" si="118"/>
        <v>0.87174902512760144</v>
      </c>
      <c r="Z84" s="1">
        <f t="shared" si="119"/>
        <v>49.972874051900718</v>
      </c>
      <c r="AA84" s="1">
        <f t="shared" si="91"/>
        <v>2.650097581255458E-3</v>
      </c>
      <c r="AB84">
        <f t="shared" si="92"/>
        <v>0.76545558520977208</v>
      </c>
      <c r="AC84">
        <f t="shared" si="93"/>
        <v>0.643488731114357</v>
      </c>
      <c r="AD84" s="18">
        <f t="shared" si="120"/>
        <v>3.4858112034956061</v>
      </c>
      <c r="AE84" s="2">
        <f t="shared" si="86"/>
        <v>-160.17642782509265</v>
      </c>
      <c r="AF84" s="2"/>
      <c r="AG84" s="1">
        <f t="shared" si="94"/>
        <v>5.6413638782436357E-3</v>
      </c>
      <c r="AH84" s="1">
        <f t="shared" si="121"/>
        <v>1.1346259537290843E-2</v>
      </c>
      <c r="AI84">
        <f t="shared" si="122"/>
        <v>0.46140535810859223</v>
      </c>
      <c r="AJ84" s="2">
        <f t="shared" si="143"/>
        <v>26.449988681384266</v>
      </c>
      <c r="AK84" s="1">
        <f t="shared" si="144"/>
        <v>1.2671329523547065E-2</v>
      </c>
      <c r="AL84" s="1">
        <f t="shared" si="95"/>
        <v>0.88617135253397339</v>
      </c>
      <c r="AM84">
        <f t="shared" si="123"/>
        <v>0.72512221856951686</v>
      </c>
      <c r="AN84" s="17">
        <f t="shared" si="124"/>
        <v>1.4433165178533376</v>
      </c>
      <c r="AP84">
        <v>4</v>
      </c>
      <c r="AQ84">
        <f t="shared" si="125"/>
        <v>0.23070267905429612</v>
      </c>
      <c r="AR84" s="2">
        <f t="shared" si="126"/>
        <v>13.224994340692133</v>
      </c>
      <c r="AT84" s="1">
        <f>ATAN(A84/$G$8/$G$1)</f>
        <v>0.33200800010456077</v>
      </c>
      <c r="AU84" s="2">
        <f t="shared" si="127"/>
        <v>19.032305738478005</v>
      </c>
      <c r="AW84" s="2">
        <f>(AT84+AI84)/(SQRT(AP84)-1)</f>
        <v>0.79341335821315306</v>
      </c>
      <c r="AX84" s="2">
        <f t="shared" si="128"/>
        <v>45.482294419862278</v>
      </c>
      <c r="AZ84" s="2">
        <f>(A84-$A$77)</f>
        <v>0.87441666666666951</v>
      </c>
      <c r="BA84">
        <f t="shared" si="96"/>
        <v>15.072306354452332</v>
      </c>
      <c r="BB84" s="18">
        <f t="shared" si="97"/>
        <v>-0.82054240369674436</v>
      </c>
      <c r="BC84" s="18">
        <v>14.8</v>
      </c>
      <c r="BD84" s="18">
        <f t="shared" si="87"/>
        <v>-0.80571793653361445</v>
      </c>
      <c r="BE84" s="17">
        <f t="shared" si="145"/>
        <v>8.6192499999999974</v>
      </c>
      <c r="BF84" s="2">
        <f>(A84-A83)</f>
        <v>0.12491666666666745</v>
      </c>
      <c r="BG84">
        <f t="shared" si="146"/>
        <v>15.667045661430322</v>
      </c>
      <c r="BH84" s="18">
        <f t="shared" si="147"/>
        <v>0.12550864269229817</v>
      </c>
      <c r="BI84" s="18">
        <f>SUM($BH$16:BH84)</f>
        <v>3.8548377714483713</v>
      </c>
      <c r="BJ84">
        <v>3</v>
      </c>
      <c r="BK84" s="2">
        <f t="shared" si="129"/>
        <v>1.1451622285516287</v>
      </c>
      <c r="BL84" s="1"/>
      <c r="BM84">
        <v>1.3</v>
      </c>
      <c r="BO84" s="2">
        <f>BM84*SQRT(AP84)+(2-BM84)</f>
        <v>3.3</v>
      </c>
      <c r="BP84" s="1">
        <f>BO84+AN84</f>
        <v>4.7433165178533372</v>
      </c>
      <c r="BR84" s="1">
        <f t="shared" si="130"/>
        <v>2.1548124999999994</v>
      </c>
      <c r="BS84" s="1">
        <f t="shared" si="148"/>
        <v>3.1229166666666863E-2</v>
      </c>
      <c r="BT84" s="1">
        <f t="shared" si="98"/>
        <v>19.833089829661091</v>
      </c>
      <c r="BU84" s="2">
        <f t="shared" si="131"/>
        <v>12.076406347514428</v>
      </c>
      <c r="BW84" s="1">
        <v>4</v>
      </c>
      <c r="BX84" s="1">
        <f t="shared" si="99"/>
        <v>0.16600400005228039</v>
      </c>
      <c r="BY84" s="2">
        <f t="shared" si="100"/>
        <v>9.5161528692390025</v>
      </c>
      <c r="CA84" s="1">
        <f t="shared" si="132"/>
        <v>0.33200800010456077</v>
      </c>
      <c r="CB84" s="2">
        <f t="shared" si="101"/>
        <v>19.032305738478005</v>
      </c>
      <c r="CD84" s="1">
        <f t="shared" si="133"/>
        <v>7.3798539541558847</v>
      </c>
      <c r="CE84" s="1">
        <f t="shared" si="134"/>
        <v>-1.0688799203792097E-2</v>
      </c>
      <c r="CF84" s="18">
        <f>SUM(CE$15:$CE84)</f>
        <v>-0.37145516206501317</v>
      </c>
      <c r="CG84" s="18">
        <f t="shared" si="135"/>
        <v>1.6285448379349869</v>
      </c>
      <c r="CH84" s="18">
        <f t="shared" si="136"/>
        <v>0.37145516206501317</v>
      </c>
      <c r="CJ84" s="1">
        <f t="shared" si="137"/>
        <v>3.6285448379349869</v>
      </c>
      <c r="CK84" s="18">
        <f t="shared" si="138"/>
        <v>3.2049511854494153</v>
      </c>
      <c r="CL84">
        <f t="shared" si="139"/>
        <v>14.693185950484425</v>
      </c>
      <c r="CN84" s="1">
        <v>2.1548124999999994</v>
      </c>
      <c r="CO84">
        <v>4</v>
      </c>
      <c r="CP84">
        <f t="shared" si="140"/>
        <v>5</v>
      </c>
      <c r="CR84" s="18">
        <f t="shared" si="102"/>
        <v>8.2049511854494153</v>
      </c>
      <c r="CS84">
        <f t="shared" si="103"/>
        <v>236.30259414094314</v>
      </c>
    </row>
    <row r="85" spans="1:97" x14ac:dyDescent="0.2">
      <c r="A85" s="17">
        <f t="shared" si="141"/>
        <v>8.7441666666666649</v>
      </c>
      <c r="B85">
        <f t="shared" si="142"/>
        <v>8.7441666666666649</v>
      </c>
      <c r="C85" s="1">
        <f t="shared" si="104"/>
        <v>12.5</v>
      </c>
      <c r="D85" s="1">
        <f t="shared" si="149"/>
        <v>15.254850071188653</v>
      </c>
      <c r="E85">
        <f t="shared" si="105"/>
        <v>0.6104126966136777</v>
      </c>
      <c r="F85" s="1">
        <f t="shared" si="106"/>
        <v>34.991810633905089</v>
      </c>
      <c r="G85" s="1">
        <f t="shared" si="107"/>
        <v>4.2971856099106994E-3</v>
      </c>
      <c r="H85">
        <f t="shared" si="108"/>
        <v>0.57320567726729044</v>
      </c>
      <c r="I85">
        <f t="shared" si="109"/>
        <v>0.81941152759071367</v>
      </c>
      <c r="J85" s="18">
        <f t="shared" si="110"/>
        <v>1.3891494420598856</v>
      </c>
      <c r="K85" s="2">
        <f t="shared" si="84"/>
        <v>79.632770563942472</v>
      </c>
      <c r="L85">
        <f t="shared" si="88"/>
        <v>2.4941666666666649</v>
      </c>
      <c r="M85" s="1">
        <f t="shared" si="111"/>
        <v>12.5</v>
      </c>
      <c r="N85" s="1">
        <f t="shared" si="150"/>
        <v>12.746406056654209</v>
      </c>
      <c r="O85">
        <f t="shared" si="112"/>
        <v>0.19694680165811315</v>
      </c>
      <c r="P85" s="1">
        <f t="shared" si="89"/>
        <v>11.289944044095657</v>
      </c>
      <c r="Q85" s="1">
        <f t="shared" si="113"/>
        <v>6.1549495995326924E-3</v>
      </c>
      <c r="R85">
        <f t="shared" si="114"/>
        <v>0.19567607179473115</v>
      </c>
      <c r="S85">
        <f t="shared" si="115"/>
        <v>0.98066858567356141</v>
      </c>
      <c r="T85" s="1">
        <f t="shared" si="116"/>
        <v>0.12806644716118171</v>
      </c>
      <c r="U85" s="2">
        <f t="shared" si="85"/>
        <v>7.3413886907683779</v>
      </c>
      <c r="V85">
        <f t="shared" si="90"/>
        <v>14.994166666666665</v>
      </c>
      <c r="W85" s="1">
        <f t="shared" si="117"/>
        <v>12.5</v>
      </c>
      <c r="X85" s="1">
        <f t="shared" si="151"/>
        <v>19.521143256166575</v>
      </c>
      <c r="Y85">
        <f t="shared" si="118"/>
        <v>0.87586674986483892</v>
      </c>
      <c r="Z85" s="1">
        <f t="shared" si="119"/>
        <v>50.208921966774206</v>
      </c>
      <c r="AA85" s="1">
        <f t="shared" si="91"/>
        <v>2.6241551156749535E-3</v>
      </c>
      <c r="AB85">
        <f t="shared" si="92"/>
        <v>0.76809879779608325</v>
      </c>
      <c r="AC85">
        <f t="shared" si="93"/>
        <v>0.64033134924366431</v>
      </c>
      <c r="AD85" s="18">
        <f t="shared" si="120"/>
        <v>3.5339650152415816</v>
      </c>
      <c r="AE85" s="2">
        <f t="shared" si="86"/>
        <v>-157.41601823455903</v>
      </c>
      <c r="AF85" s="2"/>
      <c r="AG85" s="1">
        <f t="shared" si="94"/>
        <v>5.683157937183601E-3</v>
      </c>
      <c r="AH85" s="1">
        <f t="shared" si="121"/>
        <v>1.1237457929468345E-2</v>
      </c>
      <c r="AI85">
        <f t="shared" si="122"/>
        <v>0.46822381141906055</v>
      </c>
      <c r="AJ85" s="2">
        <f t="shared" si="143"/>
        <v>26.84085543166589</v>
      </c>
      <c r="AK85" s="1">
        <f t="shared" si="144"/>
        <v>1.2592805281411445E-2</v>
      </c>
      <c r="AL85" s="1">
        <f t="shared" si="95"/>
        <v>0.89969898256060754</v>
      </c>
      <c r="AM85">
        <f t="shared" si="123"/>
        <v>0.73264876891424024</v>
      </c>
      <c r="AN85" s="17">
        <f t="shared" si="124"/>
        <v>1.4582977088261151</v>
      </c>
      <c r="AP85">
        <v>4</v>
      </c>
      <c r="AQ85">
        <f t="shared" si="125"/>
        <v>0.23411190570953028</v>
      </c>
      <c r="AR85" s="2">
        <f t="shared" si="126"/>
        <v>13.420427715832945</v>
      </c>
      <c r="AT85" s="1">
        <f>ATAN(A85/$G$8/$G$1)</f>
        <v>0.33646693492596719</v>
      </c>
      <c r="AU85" s="2">
        <f t="shared" si="127"/>
        <v>19.287913467093659</v>
      </c>
      <c r="AW85" s="2">
        <f>(AT85+AI85)/(SQRT(AP85)-1)</f>
        <v>0.80469074634502769</v>
      </c>
      <c r="AX85" s="2">
        <f t="shared" si="128"/>
        <v>46.128768898759546</v>
      </c>
      <c r="AZ85" s="2">
        <f>(A85-$A$77)</f>
        <v>0.99933333333333696</v>
      </c>
      <c r="BA85">
        <f>AZ85/(SIN(AW85)-SIN($AW$77))</f>
        <v>15.169122115083351</v>
      </c>
      <c r="BB85" s="18">
        <f>BA85*(COS(AW85)-COS($AW$77))</f>
        <v>-0.94841613476689901</v>
      </c>
      <c r="BC85" s="18">
        <v>14.8</v>
      </c>
      <c r="BD85" s="18">
        <f>BC85*(COS(AW85)-COS($AW$77))</f>
        <v>-0.9253375830228775</v>
      </c>
      <c r="BE85" s="17">
        <f t="shared" si="145"/>
        <v>8.7441666666666649</v>
      </c>
      <c r="BF85" s="2">
        <f>(A85-A84)</f>
        <v>0.12491666666666745</v>
      </c>
      <c r="BG85">
        <f t="shared" si="146"/>
        <v>15.883297813261047</v>
      </c>
      <c r="BH85" s="18">
        <f t="shared" si="147"/>
        <v>0.12837530199364672</v>
      </c>
      <c r="BI85" s="18">
        <f>SUM($BH$16:BH85)</f>
        <v>3.9832130734420179</v>
      </c>
      <c r="BJ85">
        <v>3</v>
      </c>
      <c r="BK85" s="2">
        <f t="shared" si="129"/>
        <v>1.0167869265579821</v>
      </c>
      <c r="BL85" s="1"/>
      <c r="BM85">
        <v>1.3</v>
      </c>
      <c r="BO85" s="2">
        <f>BM85*SQRT(AP85)+(2-BM85)</f>
        <v>3.3</v>
      </c>
      <c r="BP85" s="1">
        <f>BO85+AN85</f>
        <v>4.7582977088261149</v>
      </c>
      <c r="BR85" s="1">
        <f t="shared" si="130"/>
        <v>2.1860416666666667</v>
      </c>
      <c r="BS85" s="1">
        <f t="shared" si="148"/>
        <v>3.1229166666667307E-2</v>
      </c>
      <c r="BT85" s="1">
        <f t="shared" si="98"/>
        <v>19.863823990249838</v>
      </c>
      <c r="BU85" s="2">
        <f t="shared" si="131"/>
        <v>12.122121699075954</v>
      </c>
      <c r="BW85" s="1">
        <v>4</v>
      </c>
      <c r="BX85" s="1">
        <f t="shared" si="99"/>
        <v>0.16823346746298359</v>
      </c>
      <c r="BY85" s="2">
        <f t="shared" si="100"/>
        <v>9.6439567335468297</v>
      </c>
      <c r="CA85" s="1">
        <f t="shared" si="132"/>
        <v>0.33646693492596719</v>
      </c>
      <c r="CB85" s="2">
        <f t="shared" si="101"/>
        <v>19.287913467093659</v>
      </c>
      <c r="CD85" s="1">
        <f t="shared" si="133"/>
        <v>7.4140202561127726</v>
      </c>
      <c r="CE85" s="1">
        <f t="shared" si="134"/>
        <v>-1.0844840254374278E-2</v>
      </c>
      <c r="CF85" s="18">
        <f>SUM(CE$15:$CE85)</f>
        <v>-0.38230000231938743</v>
      </c>
      <c r="CG85" s="18">
        <f t="shared" si="135"/>
        <v>1.6176999976806126</v>
      </c>
      <c r="CH85" s="18">
        <f t="shared" si="136"/>
        <v>0.38230000231938743</v>
      </c>
      <c r="CJ85" s="1">
        <f t="shared" si="137"/>
        <v>3.6176999976806128</v>
      </c>
      <c r="CK85" s="18">
        <f t="shared" si="138"/>
        <v>3.2398216967565681</v>
      </c>
      <c r="CL85">
        <f t="shared" si="139"/>
        <v>14.853050758769367</v>
      </c>
      <c r="CN85" s="1">
        <v>2.1860416666666667</v>
      </c>
      <c r="CO85">
        <v>4</v>
      </c>
      <c r="CP85">
        <f t="shared" si="140"/>
        <v>5</v>
      </c>
      <c r="CR85" s="18">
        <f t="shared" si="102"/>
        <v>8.2398216967565681</v>
      </c>
      <c r="CS85">
        <f t="shared" si="103"/>
        <v>237.30686486658914</v>
      </c>
    </row>
    <row r="86" spans="1:97" x14ac:dyDescent="0.2">
      <c r="A86" s="17">
        <f t="shared" si="141"/>
        <v>8.8690833333333323</v>
      </c>
      <c r="B86">
        <f t="shared" si="142"/>
        <v>8.8690833333333323</v>
      </c>
      <c r="C86" s="1">
        <f t="shared" si="104"/>
        <v>12.5</v>
      </c>
      <c r="D86" s="1">
        <f t="shared" si="149"/>
        <v>15.326794810840624</v>
      </c>
      <c r="E86">
        <f t="shared" si="105"/>
        <v>0.61709112604452987</v>
      </c>
      <c r="F86" s="1">
        <f t="shared" si="106"/>
        <v>35.374650537584515</v>
      </c>
      <c r="G86" s="1">
        <f t="shared" si="107"/>
        <v>4.256937887180786E-3</v>
      </c>
      <c r="H86">
        <f t="shared" si="108"/>
        <v>0.57866523580391649</v>
      </c>
      <c r="I86">
        <f t="shared" si="109"/>
        <v>0.81556516899141651</v>
      </c>
      <c r="J86" s="18">
        <f t="shared" si="110"/>
        <v>1.4253185920276814</v>
      </c>
      <c r="K86" s="2">
        <f t="shared" si="84"/>
        <v>81.706161326427591</v>
      </c>
      <c r="L86">
        <f t="shared" si="88"/>
        <v>2.6190833333333323</v>
      </c>
      <c r="M86" s="1">
        <f t="shared" si="111"/>
        <v>12.5</v>
      </c>
      <c r="N86" s="1">
        <f t="shared" si="150"/>
        <v>12.771436783187101</v>
      </c>
      <c r="O86">
        <f t="shared" si="112"/>
        <v>0.20653881009255035</v>
      </c>
      <c r="P86" s="1">
        <f t="shared" si="89"/>
        <v>11.839804400209891</v>
      </c>
      <c r="Q86" s="1">
        <f t="shared" si="113"/>
        <v>6.1308470824803819E-3</v>
      </c>
      <c r="R86">
        <f t="shared" si="114"/>
        <v>0.20507350721738785</v>
      </c>
      <c r="S86">
        <f t="shared" si="115"/>
        <v>0.97874657426606604</v>
      </c>
      <c r="T86" s="1">
        <f t="shared" si="116"/>
        <v>0.14065027338879157</v>
      </c>
      <c r="U86" s="2">
        <f t="shared" si="85"/>
        <v>8.062754525472128</v>
      </c>
      <c r="V86">
        <f t="shared" si="90"/>
        <v>15.119083333333332</v>
      </c>
      <c r="W86" s="1">
        <f t="shared" si="117"/>
        <v>12.5</v>
      </c>
      <c r="X86" s="1">
        <f t="shared" si="151"/>
        <v>19.617254671341698</v>
      </c>
      <c r="Y86">
        <f t="shared" si="118"/>
        <v>0.87994419498604637</v>
      </c>
      <c r="Z86" s="1">
        <f t="shared" si="119"/>
        <v>50.442660859072717</v>
      </c>
      <c r="AA86" s="1">
        <f t="shared" si="91"/>
        <v>2.5985048977569766E-3</v>
      </c>
      <c r="AB86">
        <f t="shared" si="92"/>
        <v>0.77070332147037779</v>
      </c>
      <c r="AC86">
        <f t="shared" si="93"/>
        <v>0.63719415430034154</v>
      </c>
      <c r="AD86" s="18">
        <f t="shared" si="120"/>
        <v>3.5822836026171467</v>
      </c>
      <c r="AE86" s="2">
        <f t="shared" si="86"/>
        <v>-154.64616290729734</v>
      </c>
      <c r="AF86" s="2"/>
      <c r="AG86" s="1">
        <f t="shared" si="94"/>
        <v>5.7232926352641838E-3</v>
      </c>
      <c r="AH86" s="1">
        <f t="shared" si="121"/>
        <v>1.1128107977442894E-2</v>
      </c>
      <c r="AI86">
        <f t="shared" si="122"/>
        <v>0.47502963663616576</v>
      </c>
      <c r="AJ86" s="2">
        <f t="shared" si="143"/>
        <v>27.230998278506316</v>
      </c>
      <c r="AK86" s="1">
        <f t="shared" si="144"/>
        <v>1.2513627201834703E-2</v>
      </c>
      <c r="AL86" s="1">
        <f t="shared" si="95"/>
        <v>0.9137294595164317</v>
      </c>
      <c r="AM86">
        <f t="shared" si="123"/>
        <v>0.7403488635191976</v>
      </c>
      <c r="AN86" s="17">
        <f t="shared" si="124"/>
        <v>1.47362433025318</v>
      </c>
      <c r="AP86">
        <v>4</v>
      </c>
      <c r="AQ86">
        <f t="shared" si="125"/>
        <v>0.23751481831808288</v>
      </c>
      <c r="AR86" s="2">
        <f t="shared" si="126"/>
        <v>13.615499139253158</v>
      </c>
      <c r="AT86" s="1">
        <f>ATAN(A86/$G$8/$G$1)</f>
        <v>0.34091200489435247</v>
      </c>
      <c r="AU86" s="2">
        <f t="shared" si="127"/>
        <v>19.542726395217656</v>
      </c>
      <c r="AW86" s="2">
        <f>(AT86+AI86)/(SQRT(AP86)-1)</f>
        <v>0.81594164153051829</v>
      </c>
      <c r="AX86" s="2">
        <f t="shared" si="128"/>
        <v>46.773724673723976</v>
      </c>
      <c r="BB86" s="18"/>
      <c r="BC86" s="18"/>
      <c r="BD86">
        <v>0</v>
      </c>
      <c r="BE86" s="17">
        <f t="shared" si="145"/>
        <v>8.8690833333333323</v>
      </c>
      <c r="BF86" s="2">
        <f>(A86-A85)</f>
        <v>0.12491666666666745</v>
      </c>
      <c r="BG86">
        <f t="shared" si="146"/>
        <v>16.108185070441795</v>
      </c>
      <c r="BH86" s="18">
        <f t="shared" si="147"/>
        <v>0.13130246452220903</v>
      </c>
      <c r="BI86" s="18">
        <f>SUM($BH$16:BH86)</f>
        <v>4.1145155379642269</v>
      </c>
      <c r="BJ86">
        <v>3</v>
      </c>
      <c r="BK86" s="2">
        <f t="shared" si="129"/>
        <v>0.88548446203577313</v>
      </c>
      <c r="BL86" s="1"/>
      <c r="BM86">
        <v>1.3</v>
      </c>
      <c r="BO86" s="2">
        <f>BM86*SQRT(AP86)+(2-BM86)</f>
        <v>3.3</v>
      </c>
      <c r="BP86" s="1">
        <f>BO86+AN86</f>
        <v>4.7736243302531793</v>
      </c>
      <c r="BR86" s="1">
        <f t="shared" si="130"/>
        <v>2.2172708333333335</v>
      </c>
      <c r="BS86" s="1">
        <f t="shared" si="148"/>
        <v>3.1229166666666863E-2</v>
      </c>
      <c r="BT86" s="1">
        <f t="shared" si="98"/>
        <v>19.894951860589064</v>
      </c>
      <c r="BU86" s="2">
        <f t="shared" si="131"/>
        <v>12.168576190842245</v>
      </c>
      <c r="BW86" s="1">
        <v>4</v>
      </c>
      <c r="BX86" s="1">
        <f t="shared" si="99"/>
        <v>0.17045600244717624</v>
      </c>
      <c r="BY86" s="2">
        <f t="shared" si="100"/>
        <v>9.771363197608828</v>
      </c>
      <c r="CA86" s="1">
        <f t="shared" si="132"/>
        <v>0.34091200489435247</v>
      </c>
      <c r="CB86" s="2">
        <f t="shared" si="101"/>
        <v>19.542726395217656</v>
      </c>
      <c r="CD86" s="1">
        <f t="shared" si="133"/>
        <v>7.4487354355917885</v>
      </c>
      <c r="CE86" s="1">
        <f t="shared" si="134"/>
        <v>-1.1000881311873434E-2</v>
      </c>
      <c r="CF86" s="18">
        <f>SUM(CE$15:$CE86)</f>
        <v>-0.39330088363126087</v>
      </c>
      <c r="CG86" s="18">
        <f t="shared" si="135"/>
        <v>1.6066991163687392</v>
      </c>
      <c r="CH86" s="18">
        <f t="shared" si="136"/>
        <v>0.39330088363126087</v>
      </c>
      <c r="CJ86" s="1">
        <f t="shared" si="137"/>
        <v>3.6066991163687394</v>
      </c>
      <c r="CK86" s="18">
        <f t="shared" si="138"/>
        <v>3.2752753072109844</v>
      </c>
      <c r="CL86">
        <f t="shared" si="139"/>
        <v>15.015588800967263</v>
      </c>
      <c r="CN86" s="1">
        <v>2.2172708333333335</v>
      </c>
      <c r="CO86">
        <v>3</v>
      </c>
      <c r="CP86">
        <f t="shared" si="140"/>
        <v>4.3301270189221928</v>
      </c>
      <c r="CR86" s="18">
        <f t="shared" si="102"/>
        <v>7.6054023261331771</v>
      </c>
      <c r="CS86">
        <f t="shared" si="103"/>
        <v>219.0355869926355</v>
      </c>
    </row>
    <row r="87" spans="1:97" x14ac:dyDescent="0.2">
      <c r="A87" s="17">
        <f t="shared" si="141"/>
        <v>8.9939999999999998</v>
      </c>
      <c r="B87">
        <f t="shared" si="142"/>
        <v>8.9939999999999998</v>
      </c>
      <c r="C87" s="1">
        <f t="shared" si="104"/>
        <v>12.5</v>
      </c>
      <c r="D87" s="1">
        <f t="shared" si="149"/>
        <v>15.399416742201634</v>
      </c>
      <c r="E87">
        <f t="shared" si="105"/>
        <v>0.62370685878503129</v>
      </c>
      <c r="F87" s="1">
        <f t="shared" si="106"/>
        <v>35.753896363473132</v>
      </c>
      <c r="G87" s="1">
        <f t="shared" si="107"/>
        <v>4.216882071468764E-3</v>
      </c>
      <c r="H87">
        <f t="shared" si="108"/>
        <v>0.58404809419516623</v>
      </c>
      <c r="I87">
        <f t="shared" si="109"/>
        <v>0.81171905464082472</v>
      </c>
      <c r="J87" s="18">
        <f t="shared" si="110"/>
        <v>1.4618281900754844</v>
      </c>
      <c r="K87" s="2">
        <f t="shared" si="84"/>
        <v>83.799068220887634</v>
      </c>
      <c r="L87">
        <f t="shared" si="88"/>
        <v>2.7439999999999998</v>
      </c>
      <c r="M87" s="1">
        <f t="shared" si="111"/>
        <v>12.5</v>
      </c>
      <c r="N87" s="1">
        <f t="shared" si="150"/>
        <v>12.797637907051442</v>
      </c>
      <c r="O87">
        <f t="shared" si="112"/>
        <v>0.21609241836861109</v>
      </c>
      <c r="P87" s="1">
        <f t="shared" si="89"/>
        <v>12.387463473359871</v>
      </c>
      <c r="Q87" s="1">
        <f t="shared" si="113"/>
        <v>6.1057689160872938E-3</v>
      </c>
      <c r="R87">
        <f t="shared" si="114"/>
        <v>0.21441456774519838</v>
      </c>
      <c r="S87">
        <f t="shared" si="115"/>
        <v>0.97674274665268934</v>
      </c>
      <c r="T87" s="1">
        <f t="shared" si="116"/>
        <v>0.15382249950231239</v>
      </c>
      <c r="U87" s="2">
        <f t="shared" si="85"/>
        <v>8.8178502899414735</v>
      </c>
      <c r="V87">
        <f t="shared" si="90"/>
        <v>15.244</v>
      </c>
      <c r="W87" s="1">
        <f t="shared" si="117"/>
        <v>12.5</v>
      </c>
      <c r="X87" s="1">
        <f t="shared" si="151"/>
        <v>19.713689051012246</v>
      </c>
      <c r="Y87">
        <f t="shared" si="118"/>
        <v>0.88398181502950457</v>
      </c>
      <c r="Z87" s="1">
        <f t="shared" si="119"/>
        <v>50.674116785130835</v>
      </c>
      <c r="AA87" s="1">
        <f t="shared" si="91"/>
        <v>2.5731446206908983E-3</v>
      </c>
      <c r="AB87">
        <f t="shared" si="92"/>
        <v>0.7732697802300611</v>
      </c>
      <c r="AC87">
        <f t="shared" si="93"/>
        <v>0.63407716169481532</v>
      </c>
      <c r="AD87" s="18">
        <f t="shared" si="120"/>
        <v>3.6307645555989509</v>
      </c>
      <c r="AE87" s="2">
        <f t="shared" si="86"/>
        <v>-151.86699999751238</v>
      </c>
      <c r="AF87" s="2"/>
      <c r="AG87" s="1">
        <f t="shared" si="94"/>
        <v>5.7617627155238365E-3</v>
      </c>
      <c r="AH87" s="1">
        <f t="shared" si="121"/>
        <v>1.1018261267828152E-2</v>
      </c>
      <c r="AI87">
        <f t="shared" si="122"/>
        <v>0.48182169881459924</v>
      </c>
      <c r="AJ87" s="2">
        <f t="shared" si="143"/>
        <v>27.620352161346453</v>
      </c>
      <c r="AK87" s="1">
        <f t="shared" si="144"/>
        <v>1.2433824470215214E-2</v>
      </c>
      <c r="AL87" s="1">
        <f t="shared" si="95"/>
        <v>0.92830147010857877</v>
      </c>
      <c r="AM87">
        <f t="shared" si="123"/>
        <v>0.7482330640118976</v>
      </c>
      <c r="AN87" s="17">
        <f t="shared" si="124"/>
        <v>1.4893174044822801</v>
      </c>
      <c r="AP87">
        <v>4</v>
      </c>
      <c r="AQ87">
        <f t="shared" si="125"/>
        <v>0.24091084940729962</v>
      </c>
      <c r="AR87" s="2">
        <f t="shared" si="126"/>
        <v>13.810176080673227</v>
      </c>
      <c r="AT87" s="1">
        <f>ATAN(A87/$G$8/$G$1)</f>
        <v>0.345343099743599</v>
      </c>
      <c r="AU87" s="2">
        <f t="shared" si="127"/>
        <v>19.796738201862361</v>
      </c>
      <c r="AW87" s="2">
        <f>(AT87+AI87)/(SQRT(AP87)-1)</f>
        <v>0.82716479855819824</v>
      </c>
      <c r="AX87" s="2">
        <f t="shared" si="128"/>
        <v>47.417090363208814</v>
      </c>
      <c r="AZ87" s="2">
        <f>(A87-$A$86)</f>
        <v>0.12491666666666745</v>
      </c>
      <c r="BA87">
        <f>AZ87/(SIN(AW87)-SIN($AW$86))</f>
        <v>16.342047470582866</v>
      </c>
      <c r="BB87" s="18">
        <f>BA87*(COS(AW87)-COS($AW$86))</f>
        <v>-0.13429247348265777</v>
      </c>
      <c r="BC87" s="18">
        <v>16.7</v>
      </c>
      <c r="BD87" s="18">
        <f>BC87*(COS(AW87)-COS($AW$86))</f>
        <v>-0.13723398559436417</v>
      </c>
      <c r="BE87" s="17">
        <f t="shared" si="145"/>
        <v>8.9939999999999998</v>
      </c>
      <c r="BF87" s="2">
        <f>(A87-A86)</f>
        <v>0.12491666666666745</v>
      </c>
      <c r="BG87">
        <f t="shared" si="146"/>
        <v>16.342047470582866</v>
      </c>
      <c r="BH87" s="18">
        <f t="shared" si="147"/>
        <v>0.13429247348265777</v>
      </c>
      <c r="BI87" s="18">
        <f>SUM($BH$16:BH87)</f>
        <v>4.2488080114468847</v>
      </c>
      <c r="BJ87">
        <v>3</v>
      </c>
      <c r="BK87" s="2">
        <f t="shared" si="129"/>
        <v>0.75119198855311531</v>
      </c>
      <c r="BL87" s="1"/>
      <c r="BM87">
        <v>1.3</v>
      </c>
      <c r="BO87" s="2">
        <f>BM87*SQRT(AP87)+(2-BM87)</f>
        <v>3.3</v>
      </c>
      <c r="BP87" s="1">
        <f>BO87+AN87</f>
        <v>4.7893174044822802</v>
      </c>
      <c r="BR87" s="1">
        <f t="shared" si="130"/>
        <v>2.2484999999999999</v>
      </c>
      <c r="BS87" s="1">
        <f t="shared" si="148"/>
        <v>3.1229166666666419E-2</v>
      </c>
      <c r="BT87" s="1">
        <f t="shared" si="98"/>
        <v>19.926471595593636</v>
      </c>
      <c r="BU87" s="2">
        <f t="shared" si="131"/>
        <v>12.215789000075915</v>
      </c>
      <c r="BW87" s="1">
        <v>4</v>
      </c>
      <c r="BX87" s="1">
        <f t="shared" si="99"/>
        <v>0.1726715498717995</v>
      </c>
      <c r="BY87" s="2">
        <f t="shared" si="100"/>
        <v>9.8983691009311805</v>
      </c>
      <c r="CA87" s="1">
        <f t="shared" si="132"/>
        <v>0.345343099743599</v>
      </c>
      <c r="CB87" s="2">
        <f t="shared" si="101"/>
        <v>19.796738201862361</v>
      </c>
      <c r="CD87" s="1">
        <f t="shared" si="133"/>
        <v>7.4840017251785085</v>
      </c>
      <c r="CE87" s="1">
        <f t="shared" si="134"/>
        <v>-1.1156922376314524E-2</v>
      </c>
      <c r="CF87" s="18">
        <f>SUM(CE$15:$CE87)</f>
        <v>-0.40445780600757542</v>
      </c>
      <c r="CG87" s="18">
        <f t="shared" si="135"/>
        <v>1.5955421939924246</v>
      </c>
      <c r="CH87" s="18">
        <f t="shared" si="136"/>
        <v>0.40445780600757542</v>
      </c>
      <c r="CJ87" s="1">
        <f t="shared" si="137"/>
        <v>3.5955421939924248</v>
      </c>
      <c r="CK87" s="18">
        <f t="shared" si="138"/>
        <v>3.311331194068341</v>
      </c>
      <c r="CL87">
        <f t="shared" si="139"/>
        <v>15.180887995728787</v>
      </c>
      <c r="CN87" s="1">
        <v>2.2484999999999999</v>
      </c>
      <c r="CO87">
        <v>3</v>
      </c>
      <c r="CP87">
        <f t="shared" si="140"/>
        <v>4.3301270189221928</v>
      </c>
      <c r="CR87" s="18">
        <f t="shared" si="102"/>
        <v>7.6414582129905337</v>
      </c>
      <c r="CS87">
        <f t="shared" si="103"/>
        <v>220.07399653412736</v>
      </c>
    </row>
    <row r="88" spans="1:97" x14ac:dyDescent="0.2">
      <c r="A88" s="17">
        <f t="shared" si="141"/>
        <v>9.1189166666666672</v>
      </c>
      <c r="B88">
        <f t="shared" si="142"/>
        <v>9.1189166666666672</v>
      </c>
      <c r="C88" s="1">
        <f t="shared" si="104"/>
        <v>12.5</v>
      </c>
      <c r="D88" s="1">
        <f t="shared" si="149"/>
        <v>15.472706329973795</v>
      </c>
      <c r="E88">
        <f t="shared" si="105"/>
        <v>0.63026020260153737</v>
      </c>
      <c r="F88" s="1">
        <f t="shared" si="106"/>
        <v>36.129565754228253</v>
      </c>
      <c r="G88" s="1">
        <f t="shared" si="107"/>
        <v>4.1770284615109919E-3</v>
      </c>
      <c r="H88">
        <f t="shared" si="108"/>
        <v>0.58935498885553472</v>
      </c>
      <c r="I88">
        <f t="shared" si="109"/>
        <v>0.80787418396127286</v>
      </c>
      <c r="J88" s="18">
        <f t="shared" si="110"/>
        <v>1.4986734424738166</v>
      </c>
      <c r="K88" s="2">
        <f t="shared" si="84"/>
        <v>85.911216447543623</v>
      </c>
      <c r="L88">
        <f t="shared" si="88"/>
        <v>2.8689166666666672</v>
      </c>
      <c r="M88" s="1">
        <f t="shared" si="111"/>
        <v>12.5</v>
      </c>
      <c r="N88" s="1">
        <f t="shared" si="150"/>
        <v>12.825002254981392</v>
      </c>
      <c r="O88">
        <f t="shared" si="112"/>
        <v>0.22560612341527553</v>
      </c>
      <c r="P88" s="1">
        <f t="shared" si="89"/>
        <v>12.932835100238723</v>
      </c>
      <c r="Q88" s="1">
        <f t="shared" si="113"/>
        <v>6.0797412968614057E-3</v>
      </c>
      <c r="R88">
        <f t="shared" si="114"/>
        <v>0.22369716664590403</v>
      </c>
      <c r="S88">
        <f t="shared" si="115"/>
        <v>0.97465869802438776</v>
      </c>
      <c r="T88" s="1">
        <f t="shared" si="116"/>
        <v>0.16757951924881698</v>
      </c>
      <c r="U88" s="2">
        <f t="shared" si="85"/>
        <v>9.6064692563016099</v>
      </c>
      <c r="V88">
        <f t="shared" si="90"/>
        <v>15.368916666666667</v>
      </c>
      <c r="W88" s="1">
        <f t="shared" si="117"/>
        <v>12.5</v>
      </c>
      <c r="X88" s="1">
        <f t="shared" si="151"/>
        <v>19.810441678744684</v>
      </c>
      <c r="Y88">
        <f t="shared" si="118"/>
        <v>0.88798006089227566</v>
      </c>
      <c r="Z88" s="1">
        <f t="shared" si="119"/>
        <v>50.903315592550832</v>
      </c>
      <c r="AA88" s="1">
        <f t="shared" si="91"/>
        <v>2.5480719281370866E-3</v>
      </c>
      <c r="AB88">
        <f t="shared" si="92"/>
        <v>0.77579878913838229</v>
      </c>
      <c r="AC88">
        <f t="shared" si="93"/>
        <v>0.63098037907007831</v>
      </c>
      <c r="AD88" s="18">
        <f t="shared" si="120"/>
        <v>3.6794055030700425</v>
      </c>
      <c r="AE88" s="2">
        <f t="shared" si="86"/>
        <v>-149.07866542910585</v>
      </c>
      <c r="AF88" s="2"/>
      <c r="AG88" s="1">
        <f t="shared" si="94"/>
        <v>5.7985645809173073E-3</v>
      </c>
      <c r="AH88" s="1">
        <f t="shared" si="121"/>
        <v>1.0907969587564008E-2</v>
      </c>
      <c r="AI88">
        <f t="shared" si="122"/>
        <v>0.48859886500878996</v>
      </c>
      <c r="AJ88" s="2">
        <f t="shared" si="143"/>
        <v>28.008852134261844</v>
      </c>
      <c r="AK88" s="1">
        <f t="shared" si="144"/>
        <v>1.2353426719833248E-2</v>
      </c>
      <c r="AL88" s="1">
        <f t="shared" si="95"/>
        <v>0.94345740939096223</v>
      </c>
      <c r="AM88">
        <f t="shared" si="123"/>
        <v>0.75631255290767851</v>
      </c>
      <c r="AN88" s="17">
        <f t="shared" si="124"/>
        <v>1.505399189704774</v>
      </c>
      <c r="AP88">
        <v>4</v>
      </c>
      <c r="AQ88">
        <f t="shared" si="125"/>
        <v>0.24429943250439501</v>
      </c>
      <c r="AR88" s="2">
        <f t="shared" si="126"/>
        <v>14.004426067130924</v>
      </c>
      <c r="AT88" s="1">
        <f>ATAN(A88/$G$8/$G$1)</f>
        <v>0.34976011209488866</v>
      </c>
      <c r="AU88" s="2">
        <f t="shared" si="127"/>
        <v>20.049942731554125</v>
      </c>
      <c r="AW88" s="2">
        <f>(AT88+AI88)/(SQRT(AP88)-1)</f>
        <v>0.83835897710367857</v>
      </c>
      <c r="AX88" s="2">
        <f t="shared" si="128"/>
        <v>48.058794865815969</v>
      </c>
      <c r="AZ88" s="2">
        <f>(A88-$A$86)</f>
        <v>0.24983333333333491</v>
      </c>
      <c r="BA88">
        <f t="shared" ref="BA88:BA94" si="152">AZ88/(SIN(AW88)-SIN($AW$86))</f>
        <v>16.462746065822973</v>
      </c>
      <c r="BB88" s="18">
        <f t="shared" ref="BB88:BB94" si="153">BA88*(COS(AW88)-COS($AW$86))</f>
        <v>-0.27161769259703689</v>
      </c>
      <c r="BC88" s="18">
        <v>16.7</v>
      </c>
      <c r="BD88" s="18">
        <f t="shared" ref="BD88:BD94" si="154">BC88*(COS(AW88)-COS($AW$86))</f>
        <v>-0.27553212861537024</v>
      </c>
      <c r="BE88" s="17">
        <f t="shared" si="145"/>
        <v>9.1189166666666672</v>
      </c>
      <c r="BF88" s="2">
        <f>(A88-A87)</f>
        <v>0.12491666666666745</v>
      </c>
      <c r="BG88">
        <f t="shared" si="146"/>
        <v>16.585240831160263</v>
      </c>
      <c r="BH88" s="18">
        <f t="shared" si="147"/>
        <v>0.13734778494045699</v>
      </c>
      <c r="BI88" s="18">
        <f>SUM($BH$16:BH88)</f>
        <v>4.3861557963873414</v>
      </c>
      <c r="BJ88">
        <v>4</v>
      </c>
      <c r="BK88" s="2">
        <f t="shared" si="129"/>
        <v>1.6138442036126586</v>
      </c>
      <c r="BL88" s="1"/>
      <c r="BM88">
        <v>1.3</v>
      </c>
      <c r="BO88" s="2">
        <f>BM88*SQRT(AP88)+(2-BM88)</f>
        <v>3.3</v>
      </c>
      <c r="BP88" s="1">
        <f>BO88+AN88</f>
        <v>4.8053991897047741</v>
      </c>
      <c r="BR88" s="1">
        <f t="shared" si="130"/>
        <v>2.2797291666666668</v>
      </c>
      <c r="BS88" s="1">
        <f t="shared" si="148"/>
        <v>3.1229166666666863E-2</v>
      </c>
      <c r="BT88" s="1">
        <f t="shared" si="98"/>
        <v>19.958381338679654</v>
      </c>
      <c r="BU88" s="2">
        <f t="shared" si="131"/>
        <v>12.26378052838443</v>
      </c>
      <c r="BW88" s="1">
        <v>4</v>
      </c>
      <c r="BX88" s="1">
        <f t="shared" si="99"/>
        <v>0.17488005604744433</v>
      </c>
      <c r="BY88" s="2">
        <f t="shared" si="100"/>
        <v>10.024971365777063</v>
      </c>
      <c r="CA88" s="1">
        <f t="shared" si="132"/>
        <v>0.34976011209488866</v>
      </c>
      <c r="CB88" s="2">
        <f t="shared" si="101"/>
        <v>20.049942731554125</v>
      </c>
      <c r="CD88" s="1">
        <f t="shared" si="133"/>
        <v>7.5198213836309664</v>
      </c>
      <c r="CE88" s="1">
        <f t="shared" si="134"/>
        <v>-1.1312963447721201E-2</v>
      </c>
      <c r="CF88" s="18">
        <f>SUM(CE$15:$CE88)</f>
        <v>-0.41577076945529662</v>
      </c>
      <c r="CG88" s="18">
        <f t="shared" si="135"/>
        <v>1.5842292305447034</v>
      </c>
      <c r="CH88" s="18">
        <f t="shared" si="136"/>
        <v>0.41577076945529662</v>
      </c>
      <c r="CJ88" s="1">
        <f t="shared" si="137"/>
        <v>3.5842292305447034</v>
      </c>
      <c r="CK88" s="18">
        <f t="shared" si="138"/>
        <v>3.348009758929134</v>
      </c>
      <c r="CL88">
        <f t="shared" si="139"/>
        <v>15.349041874746746</v>
      </c>
      <c r="CN88" s="1">
        <v>2.2797291666666668</v>
      </c>
      <c r="CO88">
        <v>3</v>
      </c>
      <c r="CP88">
        <f t="shared" si="140"/>
        <v>4.3301270189221928</v>
      </c>
      <c r="CR88" s="18">
        <f t="shared" si="102"/>
        <v>7.6781367778513268</v>
      </c>
      <c r="CS88">
        <f t="shared" si="103"/>
        <v>221.13033920211822</v>
      </c>
    </row>
    <row r="89" spans="1:97" x14ac:dyDescent="0.2">
      <c r="A89" s="17">
        <f t="shared" si="141"/>
        <v>9.2438333333333347</v>
      </c>
      <c r="B89">
        <f t="shared" si="142"/>
        <v>9.2438333333333347</v>
      </c>
      <c r="C89" s="1">
        <f t="shared" si="104"/>
        <v>12.5</v>
      </c>
      <c r="D89" s="1">
        <f t="shared" si="149"/>
        <v>15.546654131820276</v>
      </c>
      <c r="E89">
        <f t="shared" si="105"/>
        <v>0.63675148091853573</v>
      </c>
      <c r="F89" s="1">
        <f t="shared" si="106"/>
        <v>36.501677250107143</v>
      </c>
      <c r="G89" s="1">
        <f t="shared" si="107"/>
        <v>4.1373868164122163E-3</v>
      </c>
      <c r="H89">
        <f t="shared" si="108"/>
        <v>0.59458667150852884</v>
      </c>
      <c r="I89">
        <f t="shared" si="109"/>
        <v>0.80403152305392156</v>
      </c>
      <c r="J89" s="18">
        <f t="shared" si="110"/>
        <v>1.5358496022279917</v>
      </c>
      <c r="K89" s="2">
        <f t="shared" si="84"/>
        <v>88.042333885681046</v>
      </c>
      <c r="L89">
        <f t="shared" si="88"/>
        <v>2.9938333333333347</v>
      </c>
      <c r="M89" s="1">
        <f t="shared" si="111"/>
        <v>12.5</v>
      </c>
      <c r="N89" s="1">
        <f t="shared" si="150"/>
        <v>12.853522397684527</v>
      </c>
      <c r="O89">
        <f t="shared" si="112"/>
        <v>0.23507846357527534</v>
      </c>
      <c r="P89" s="1">
        <f t="shared" si="89"/>
        <v>13.475835491576293</v>
      </c>
      <c r="Q89" s="1">
        <f t="shared" si="113"/>
        <v>6.0527910626028605E-3</v>
      </c>
      <c r="R89">
        <f t="shared" si="114"/>
        <v>0.23291929174781326</v>
      </c>
      <c r="S89">
        <f t="shared" si="115"/>
        <v>0.97249606864588256</v>
      </c>
      <c r="T89" s="1">
        <f t="shared" si="116"/>
        <v>0.18191759766181398</v>
      </c>
      <c r="U89" s="2">
        <f t="shared" si="85"/>
        <v>10.428397318193158</v>
      </c>
      <c r="V89">
        <f t="shared" si="90"/>
        <v>15.493833333333335</v>
      </c>
      <c r="W89" s="1">
        <f t="shared" si="117"/>
        <v>12.5</v>
      </c>
      <c r="X89" s="1">
        <f t="shared" si="151"/>
        <v>19.907507914380222</v>
      </c>
      <c r="Y89">
        <f t="shared" si="118"/>
        <v>0.89193937975618764</v>
      </c>
      <c r="Z89" s="1">
        <f t="shared" si="119"/>
        <v>51.130282915959796</v>
      </c>
      <c r="AA89" s="1">
        <f t="shared" si="91"/>
        <v>2.5232844184525302E-3</v>
      </c>
      <c r="AB89">
        <f t="shared" si="92"/>
        <v>0.77829095434599016</v>
      </c>
      <c r="AC89">
        <f t="shared" si="93"/>
        <v>0.62790380663220047</v>
      </c>
      <c r="AD89" s="18">
        <f t="shared" si="120"/>
        <v>3.7282041122594629</v>
      </c>
      <c r="AE89" s="2">
        <f t="shared" si="86"/>
        <v>-146.2812929278015</v>
      </c>
      <c r="AF89" s="2"/>
      <c r="AG89" s="1">
        <f t="shared" si="94"/>
        <v>5.8336963014365469E-3</v>
      </c>
      <c r="AH89" s="1">
        <f t="shared" si="121"/>
        <v>1.0797284827741407E-2</v>
      </c>
      <c r="AI89">
        <f t="shared" si="122"/>
        <v>0.49536000652261003</v>
      </c>
      <c r="AJ89" s="2">
        <f t="shared" si="143"/>
        <v>28.396433494926686</v>
      </c>
      <c r="AK89" s="1">
        <f t="shared" si="144"/>
        <v>1.2272463981970745E-2</v>
      </c>
      <c r="AL89" s="1">
        <f t="shared" si="95"/>
        <v>0.95924370058242392</v>
      </c>
      <c r="AM89">
        <f t="shared" si="123"/>
        <v>0.76459910600256076</v>
      </c>
      <c r="AN89" s="17">
        <f t="shared" si="124"/>
        <v>1.5218931250050969</v>
      </c>
      <c r="AP89">
        <v>4</v>
      </c>
      <c r="AQ89">
        <f t="shared" si="125"/>
        <v>0.24768000326130502</v>
      </c>
      <c r="AR89" s="2">
        <f t="shared" si="126"/>
        <v>14.198216747463343</v>
      </c>
      <c r="AT89" s="1">
        <f>ATAN(A89/$G$8/$G$1)</f>
        <v>0.35416293744871735</v>
      </c>
      <c r="AU89" s="2">
        <f t="shared" si="127"/>
        <v>20.302333993875514</v>
      </c>
      <c r="AW89" s="2">
        <f>(AT89+AI89)/(SQRT(AP89)-1)</f>
        <v>0.84952294397132744</v>
      </c>
      <c r="AX89" s="2">
        <f t="shared" si="128"/>
        <v>48.698767488802204</v>
      </c>
      <c r="AZ89" s="2">
        <f>(A89-$A$86)</f>
        <v>0.37475000000000236</v>
      </c>
      <c r="BA89">
        <f t="shared" si="152"/>
        <v>16.586002933836852</v>
      </c>
      <c r="BB89" s="18">
        <f t="shared" si="153"/>
        <v>-0.4120188568714182</v>
      </c>
      <c r="BC89" s="18">
        <v>16.7</v>
      </c>
      <c r="BD89" s="18">
        <f t="shared" si="154"/>
        <v>-0.41485069894178311</v>
      </c>
      <c r="BE89" s="17">
        <f t="shared" si="145"/>
        <v>9.2438333333333347</v>
      </c>
      <c r="BF89" s="2">
        <f>(A89-A88)</f>
        <v>0.12491666666666745</v>
      </c>
      <c r="BG89">
        <f t="shared" si="146"/>
        <v>16.838137798818721</v>
      </c>
      <c r="BH89" s="18">
        <f t="shared" si="147"/>
        <v>0.14047097515512316</v>
      </c>
      <c r="BI89" s="18">
        <f>SUM($BH$16:BH89)</f>
        <v>4.5266267715424648</v>
      </c>
      <c r="BJ89">
        <v>4</v>
      </c>
      <c r="BK89" s="2">
        <f t="shared" si="129"/>
        <v>1.4733732284575352</v>
      </c>
      <c r="BL89" s="1"/>
      <c r="BM89">
        <v>1.3</v>
      </c>
      <c r="BO89" s="2">
        <f>BM89*SQRT(AP89)+(2-BM89)</f>
        <v>3.3</v>
      </c>
      <c r="BP89" s="1">
        <f>BO89+AN89</f>
        <v>4.8218931250050971</v>
      </c>
      <c r="BR89" s="1">
        <f t="shared" si="130"/>
        <v>2.3109583333333337</v>
      </c>
      <c r="BS89" s="1">
        <f t="shared" si="148"/>
        <v>3.1229166666666863E-2</v>
      </c>
      <c r="BT89" s="1">
        <f t="shared" si="98"/>
        <v>19.990679222218162</v>
      </c>
      <c r="BU89" s="2">
        <f t="shared" si="131"/>
        <v>12.312572347223259</v>
      </c>
      <c r="BW89" s="1">
        <v>4</v>
      </c>
      <c r="BX89" s="1">
        <f t="shared" si="99"/>
        <v>0.17708146872435868</v>
      </c>
      <c r="BY89" s="2">
        <f t="shared" si="100"/>
        <v>10.151166996937757</v>
      </c>
      <c r="CA89" s="1">
        <f t="shared" si="132"/>
        <v>0.35416293744871735</v>
      </c>
      <c r="CB89" s="2">
        <f t="shared" si="101"/>
        <v>20.302333993875514</v>
      </c>
      <c r="CD89" s="1">
        <f t="shared" si="133"/>
        <v>7.5561966956737407</v>
      </c>
      <c r="CE89" s="1">
        <f t="shared" si="134"/>
        <v>-1.1469004526114971E-2</v>
      </c>
      <c r="CF89" s="18">
        <f>SUM(CE$15:$CE89)</f>
        <v>-0.42723977398141161</v>
      </c>
      <c r="CG89" s="18">
        <f t="shared" si="135"/>
        <v>1.5727602260185884</v>
      </c>
      <c r="CH89" s="18">
        <f t="shared" si="136"/>
        <v>0.42723977398141161</v>
      </c>
      <c r="CJ89" s="1">
        <f t="shared" si="137"/>
        <v>3.5727602260185884</v>
      </c>
      <c r="CK89" s="18">
        <f t="shared" si="138"/>
        <v>3.3853325732418469</v>
      </c>
      <c r="CL89">
        <f t="shared" si="139"/>
        <v>15.520149332913912</v>
      </c>
      <c r="CN89" s="1">
        <v>2.3109583333333337</v>
      </c>
      <c r="CO89">
        <v>3</v>
      </c>
      <c r="CP89">
        <f t="shared" si="140"/>
        <v>4.3301270189221928</v>
      </c>
      <c r="CR89" s="18">
        <f t="shared" si="102"/>
        <v>7.7154595921640396</v>
      </c>
      <c r="CS89">
        <f t="shared" si="103"/>
        <v>222.20523625432435</v>
      </c>
    </row>
    <row r="90" spans="1:97" x14ac:dyDescent="0.2">
      <c r="A90" s="17">
        <f t="shared" si="141"/>
        <v>9.3687500000000021</v>
      </c>
      <c r="B90">
        <f t="shared" si="142"/>
        <v>9.3687500000000021</v>
      </c>
      <c r="C90" s="1">
        <f t="shared" si="104"/>
        <v>12.5</v>
      </c>
      <c r="D90" s="1">
        <f t="shared" si="149"/>
        <v>15.621250800192026</v>
      </c>
      <c r="E90">
        <f t="shared" si="105"/>
        <v>0.64318103198577858</v>
      </c>
      <c r="F90" s="1">
        <f t="shared" si="106"/>
        <v>36.870250241222976</v>
      </c>
      <c r="G90" s="1">
        <f t="shared" si="107"/>
        <v>4.0979663681821078E-3</v>
      </c>
      <c r="H90">
        <f t="shared" si="108"/>
        <v>0.59974390782361897</v>
      </c>
      <c r="I90">
        <f t="shared" si="109"/>
        <v>0.80019200510155963</v>
      </c>
      <c r="J90" s="18">
        <f t="shared" si="110"/>
        <v>1.5733519699964715</v>
      </c>
      <c r="K90" s="2">
        <f t="shared" si="84"/>
        <v>90.192151146294535</v>
      </c>
      <c r="L90">
        <f t="shared" si="88"/>
        <v>3.1187500000000021</v>
      </c>
      <c r="M90" s="1">
        <f t="shared" si="111"/>
        <v>12.5</v>
      </c>
      <c r="N90" s="1">
        <f t="shared" si="150"/>
        <v>12.883190659246646</v>
      </c>
      <c r="O90">
        <f t="shared" si="112"/>
        <v>0.24450801955648432</v>
      </c>
      <c r="P90" s="1">
        <f t="shared" si="89"/>
        <v>14.016383286677444</v>
      </c>
      <c r="Q90" s="1">
        <f t="shared" si="113"/>
        <v>6.024945628395945E-3</v>
      </c>
      <c r="R90">
        <f t="shared" si="114"/>
        <v>0.24207900686167239</v>
      </c>
      <c r="S90">
        <f t="shared" si="115"/>
        <v>0.97025654052774435</v>
      </c>
      <c r="T90" s="1">
        <f t="shared" si="116"/>
        <v>0.19683287578937414</v>
      </c>
      <c r="U90" s="2">
        <f t="shared" si="85"/>
        <v>11.283413261811255</v>
      </c>
      <c r="V90">
        <f t="shared" si="90"/>
        <v>15.618750000000002</v>
      </c>
      <c r="W90" s="1">
        <f t="shared" si="117"/>
        <v>12.5</v>
      </c>
      <c r="X90" s="1">
        <f t="shared" si="151"/>
        <v>20.004883192923174</v>
      </c>
      <c r="Y90">
        <f t="shared" si="118"/>
        <v>0.89586021502027247</v>
      </c>
      <c r="Z90" s="1">
        <f t="shared" si="119"/>
        <v>51.355044173136633</v>
      </c>
      <c r="AA90" s="1">
        <f t="shared" si="91"/>
        <v>2.4987796487281936E-3</v>
      </c>
      <c r="AB90">
        <f t="shared" si="92"/>
        <v>0.78074687311971969</v>
      </c>
      <c r="AC90">
        <f t="shared" si="93"/>
        <v>0.62484743747076399</v>
      </c>
      <c r="AD90" s="18">
        <f t="shared" si="120"/>
        <v>3.7771580881833917</v>
      </c>
      <c r="AE90" s="2">
        <f t="shared" si="86"/>
        <v>-143.47501405318138</v>
      </c>
      <c r="AF90" s="2"/>
      <c r="AG90" s="1">
        <f t="shared" si="94"/>
        <v>5.8671576152606944E-3</v>
      </c>
      <c r="AH90" s="1">
        <f t="shared" si="121"/>
        <v>1.0686258887581511E-2</v>
      </c>
      <c r="AI90">
        <f t="shared" si="122"/>
        <v>0.50210400109071962</v>
      </c>
      <c r="AJ90" s="2">
        <f t="shared" si="143"/>
        <v>28.783031909659083</v>
      </c>
      <c r="AK90" s="1">
        <f t="shared" si="144"/>
        <v>1.2190966634960757E-2</v>
      </c>
      <c r="AL90" s="1">
        <f t="shared" si="95"/>
        <v>0.97571115110744044</v>
      </c>
      <c r="AM90">
        <f t="shared" si="123"/>
        <v>0.77310505802484486</v>
      </c>
      <c r="AN90" s="17">
        <f t="shared" si="124"/>
        <v>1.5388237619921274</v>
      </c>
      <c r="AP90">
        <v>4</v>
      </c>
      <c r="AQ90">
        <f t="shared" si="125"/>
        <v>0.25105200054535981</v>
      </c>
      <c r="AR90" s="2">
        <f t="shared" si="126"/>
        <v>14.391515954829542</v>
      </c>
      <c r="AT90" s="1">
        <f>ATAN(A90/$G$8/$G$1)</f>
        <v>0.35855147417577343</v>
      </c>
      <c r="AU90" s="2">
        <f t="shared" si="127"/>
        <v>20.553906162942425</v>
      </c>
      <c r="AW90" s="2">
        <f>(AT90+AI90)/(SQRT(AP90)-1)</f>
        <v>0.860655475266493</v>
      </c>
      <c r="AX90" s="2">
        <f t="shared" si="128"/>
        <v>49.336938072601505</v>
      </c>
      <c r="AZ90" s="2">
        <f>(A90-$A$86)</f>
        <v>0.49966666666666981</v>
      </c>
      <c r="BA90">
        <f t="shared" si="152"/>
        <v>16.711852969375268</v>
      </c>
      <c r="BB90" s="18">
        <f t="shared" si="153"/>
        <v>-0.55553962530617118</v>
      </c>
      <c r="BC90" s="18">
        <v>16.7</v>
      </c>
      <c r="BD90" s="18">
        <f t="shared" si="154"/>
        <v>-0.55514560591301532</v>
      </c>
      <c r="BE90" s="17">
        <f t="shared" si="145"/>
        <v>9.3687500000000021</v>
      </c>
      <c r="BF90" s="2">
        <f>(A90-A89)</f>
        <v>0.12491666666666745</v>
      </c>
      <c r="BG90">
        <f t="shared" si="146"/>
        <v>17.101128980946793</v>
      </c>
      <c r="BH90" s="18">
        <f t="shared" si="147"/>
        <v>0.1436647484721541</v>
      </c>
      <c r="BI90" s="18">
        <f>SUM($BH$16:BH90)</f>
        <v>4.6702915200146187</v>
      </c>
      <c r="BJ90">
        <v>4</v>
      </c>
      <c r="BK90" s="2">
        <f t="shared" si="129"/>
        <v>1.3297084799853813</v>
      </c>
      <c r="BL90" s="1"/>
      <c r="BM90">
        <v>1.3</v>
      </c>
      <c r="BO90" s="2">
        <f>BM90*SQRT(AP90)+(2-BM90)</f>
        <v>3.3</v>
      </c>
      <c r="BP90" s="1">
        <f>BO90+AN90</f>
        <v>4.8388237619921277</v>
      </c>
      <c r="BR90" s="1">
        <f t="shared" si="130"/>
        <v>2.342187500000001</v>
      </c>
      <c r="BS90" s="1">
        <f t="shared" si="148"/>
        <v>3.1229166666667307E-2</v>
      </c>
      <c r="BT90" s="1">
        <f t="shared" si="98"/>
        <v>20.023363367986065</v>
      </c>
      <c r="BU90" s="2">
        <f t="shared" si="131"/>
        <v>12.362187129978192</v>
      </c>
      <c r="BW90" s="1">
        <v>4</v>
      </c>
      <c r="BX90" s="1">
        <f t="shared" si="99"/>
        <v>0.17927573708788672</v>
      </c>
      <c r="BY90" s="2">
        <f t="shared" si="100"/>
        <v>10.276953081471213</v>
      </c>
      <c r="CA90" s="1">
        <f t="shared" si="132"/>
        <v>0.35855147417577343</v>
      </c>
      <c r="CB90" s="2">
        <f t="shared" si="101"/>
        <v>20.553906162942425</v>
      </c>
      <c r="CD90" s="1">
        <f t="shared" si="133"/>
        <v>7.5931299717932834</v>
      </c>
      <c r="CE90" s="1">
        <f t="shared" si="134"/>
        <v>-1.1625045611515481E-2</v>
      </c>
      <c r="CF90" s="18">
        <f>SUM(CE$15:$CE90)</f>
        <v>-0.43886481959292711</v>
      </c>
      <c r="CG90" s="18">
        <f t="shared" si="135"/>
        <v>1.561135180407073</v>
      </c>
      <c r="CH90" s="18">
        <f t="shared" si="136"/>
        <v>0.43886481959292711</v>
      </c>
      <c r="CJ90" s="1">
        <f t="shared" si="137"/>
        <v>3.561135180407073</v>
      </c>
      <c r="CK90" s="18">
        <f t="shared" si="138"/>
        <v>3.4233223103852648</v>
      </c>
      <c r="CL90">
        <f t="shared" si="139"/>
        <v>15.694314316952504</v>
      </c>
      <c r="CN90" s="1">
        <v>2.342187500000001</v>
      </c>
      <c r="CO90">
        <v>3</v>
      </c>
      <c r="CP90">
        <f t="shared" si="140"/>
        <v>4.3301270189221928</v>
      </c>
      <c r="CR90" s="18">
        <f t="shared" si="102"/>
        <v>7.7534493293074576</v>
      </c>
      <c r="CS90">
        <f t="shared" si="103"/>
        <v>223.29934068405478</v>
      </c>
    </row>
    <row r="91" spans="1:97" x14ac:dyDescent="0.2">
      <c r="A91" s="17">
        <f t="shared" si="141"/>
        <v>9.4936666666666696</v>
      </c>
      <c r="B91">
        <f t="shared" si="142"/>
        <v>9.4936666666666696</v>
      </c>
      <c r="C91" s="1">
        <f t="shared" si="104"/>
        <v>12.5</v>
      </c>
      <c r="D91" s="1">
        <f t="shared" si="149"/>
        <v>15.696487083987225</v>
      </c>
      <c r="E91">
        <f t="shared" si="105"/>
        <v>0.64954920806523586</v>
      </c>
      <c r="F91" s="1">
        <f t="shared" si="106"/>
        <v>37.235304920937082</v>
      </c>
      <c r="G91" s="1">
        <f t="shared" si="107"/>
        <v>4.0587758345777642E-3</v>
      </c>
      <c r="H91">
        <f t="shared" si="108"/>
        <v>0.60482747610142873</v>
      </c>
      <c r="I91">
        <f t="shared" si="109"/>
        <v>0.79635653080311686</v>
      </c>
      <c r="J91" s="18">
        <f t="shared" si="110"/>
        <v>1.611175894925132</v>
      </c>
      <c r="K91" s="2">
        <f t="shared" si="84"/>
        <v>92.360401619912025</v>
      </c>
      <c r="L91">
        <f t="shared" si="88"/>
        <v>3.2436666666666696</v>
      </c>
      <c r="M91" s="1">
        <f t="shared" si="111"/>
        <v>12.5</v>
      </c>
      <c r="N91" s="1">
        <f t="shared" si="150"/>
        <v>12.913999126701398</v>
      </c>
      <c r="O91">
        <f t="shared" si="112"/>
        <v>0.2538934152833538</v>
      </c>
      <c r="P91" s="1">
        <f t="shared" si="89"/>
        <v>14.554399602230472</v>
      </c>
      <c r="Q91" s="1">
        <f t="shared" si="113"/>
        <v>5.9962329226311969E-3</v>
      </c>
      <c r="R91">
        <f t="shared" si="114"/>
        <v>0.25117445299806163</v>
      </c>
      <c r="S91">
        <f t="shared" si="115"/>
        <v>0.9679418340794681</v>
      </c>
      <c r="T91" s="1">
        <f t="shared" si="116"/>
        <v>0.21232137550511901</v>
      </c>
      <c r="U91" s="2">
        <f t="shared" si="85"/>
        <v>12.171289041694719</v>
      </c>
      <c r="V91">
        <f t="shared" si="90"/>
        <v>15.74366666666667</v>
      </c>
      <c r="W91" s="1">
        <f t="shared" si="117"/>
        <v>12.5</v>
      </c>
      <c r="X91" s="1">
        <f t="shared" si="151"/>
        <v>20.102563023433387</v>
      </c>
      <c r="Y91">
        <f t="shared" si="118"/>
        <v>0.89974300623936354</v>
      </c>
      <c r="Z91" s="1">
        <f t="shared" si="119"/>
        <v>51.577624561492172</v>
      </c>
      <c r="AA91" s="1">
        <f t="shared" si="91"/>
        <v>2.4745551386440019E-3</v>
      </c>
      <c r="AB91">
        <f t="shared" si="92"/>
        <v>0.78316713387812353</v>
      </c>
      <c r="AC91">
        <f t="shared" si="93"/>
        <v>0.62181125786939984</v>
      </c>
      <c r="AD91" s="18">
        <f t="shared" si="120"/>
        <v>3.8262651730883253</v>
      </c>
      <c r="AE91" s="2">
        <f t="shared" si="86"/>
        <v>-140.65995823060558</v>
      </c>
      <c r="AF91" s="2"/>
      <c r="AG91" s="1">
        <f t="shared" si="94"/>
        <v>5.8989499240352039E-3</v>
      </c>
      <c r="AH91" s="1">
        <f t="shared" si="121"/>
        <v>1.0574943579058619E-2</v>
      </c>
      <c r="AI91">
        <f t="shared" si="122"/>
        <v>0.50882973498478745</v>
      </c>
      <c r="AJ91" s="2">
        <f t="shared" si="143"/>
        <v>29.168583534159787</v>
      </c>
      <c r="AK91" s="1">
        <f t="shared" si="144"/>
        <v>1.2108965352438168E-2</v>
      </c>
      <c r="AL91" s="1">
        <f t="shared" si="95"/>
        <v>0.99291535183234769</v>
      </c>
      <c r="AM91">
        <f t="shared" si="123"/>
        <v>0.78184326162129292</v>
      </c>
      <c r="AN91" s="17">
        <f t="shared" si="124"/>
        <v>1.5562166831634014</v>
      </c>
      <c r="AP91">
        <v>4</v>
      </c>
      <c r="AQ91">
        <f t="shared" si="125"/>
        <v>0.25441486749239373</v>
      </c>
      <c r="AR91" s="2">
        <f t="shared" si="126"/>
        <v>14.584291767079893</v>
      </c>
      <c r="AT91" s="1">
        <f>ATAN(A91/$G$8/$G$1)</f>
        <v>0.36292562350670671</v>
      </c>
      <c r="AU91" s="2">
        <f t="shared" si="127"/>
        <v>20.804653576817582</v>
      </c>
      <c r="AW91" s="2">
        <f>(AT91+AI91)/(SQRT(AP91)-1)</f>
        <v>0.8717553584914941</v>
      </c>
      <c r="AX91" s="2">
        <f t="shared" si="128"/>
        <v>49.973237110977365</v>
      </c>
      <c r="AZ91" s="2">
        <f>(A91-$A$86)</f>
        <v>0.62458333333333727</v>
      </c>
      <c r="BA91">
        <f t="shared" si="152"/>
        <v>16.840330986755809</v>
      </c>
      <c r="BB91" s="18">
        <f t="shared" si="153"/>
        <v>-0.70222411378779648</v>
      </c>
      <c r="BC91" s="18">
        <v>16.7</v>
      </c>
      <c r="BD91" s="18">
        <f t="shared" si="154"/>
        <v>-0.69637245903771661</v>
      </c>
      <c r="BE91" s="17">
        <f t="shared" si="145"/>
        <v>9.4936666666666696</v>
      </c>
      <c r="BF91" s="2">
        <f>(A91-A90)</f>
        <v>0.12491666666666745</v>
      </c>
      <c r="BG91">
        <f t="shared" si="146"/>
        <v>17.374624166509314</v>
      </c>
      <c r="BH91" s="18">
        <f t="shared" si="147"/>
        <v>0.14693194582398184</v>
      </c>
      <c r="BI91" s="18">
        <f>SUM($BH$16:BH91)</f>
        <v>4.8172234658386008</v>
      </c>
      <c r="BJ91">
        <v>4</v>
      </c>
      <c r="BK91" s="2">
        <f t="shared" si="129"/>
        <v>1.1827765341613992</v>
      </c>
      <c r="BL91" s="1"/>
      <c r="BM91">
        <v>1.3</v>
      </c>
      <c r="BO91" s="2">
        <f>BM91*SQRT(AP91)+(2-BM91)</f>
        <v>3.3</v>
      </c>
      <c r="BP91" s="1">
        <f>BO91+AN91</f>
        <v>4.8562166831634013</v>
      </c>
      <c r="BR91" s="1">
        <f t="shared" si="130"/>
        <v>2.3734166666666674</v>
      </c>
      <c r="BS91" s="1">
        <f t="shared" si="148"/>
        <v>3.1229166666666419E-2</v>
      </c>
      <c r="BT91" s="1">
        <f t="shared" si="98"/>
        <v>20.056431887614011</v>
      </c>
      <c r="BU91" s="2">
        <f t="shared" si="131"/>
        <v>12.412648570777414</v>
      </c>
      <c r="BW91" s="1">
        <v>4</v>
      </c>
      <c r="BX91" s="1">
        <f t="shared" si="99"/>
        <v>0.18146281175335335</v>
      </c>
      <c r="BY91" s="2">
        <f t="shared" si="100"/>
        <v>10.402326788408791</v>
      </c>
      <c r="CA91" s="1">
        <f t="shared" si="132"/>
        <v>0.36292562350670671</v>
      </c>
      <c r="CB91" s="2">
        <f t="shared" si="101"/>
        <v>20.804653576817582</v>
      </c>
      <c r="CD91" s="1">
        <f t="shared" si="133"/>
        <v>7.6306235480297993</v>
      </c>
      <c r="CE91" s="1">
        <f t="shared" si="134"/>
        <v>-1.1781086703939301E-2</v>
      </c>
      <c r="CF91" s="18">
        <f>SUM(CE$15:$CE91)</f>
        <v>-0.45064590629686641</v>
      </c>
      <c r="CG91" s="18">
        <f t="shared" si="135"/>
        <v>1.5493540937031336</v>
      </c>
      <c r="CH91" s="18">
        <f t="shared" si="136"/>
        <v>0.45064590629686641</v>
      </c>
      <c r="CJ91" s="1">
        <f t="shared" si="137"/>
        <v>3.5493540937031334</v>
      </c>
      <c r="CK91" s="18">
        <f t="shared" si="138"/>
        <v>3.4620026644805471</v>
      </c>
      <c r="CL91">
        <f t="shared" si="139"/>
        <v>15.871645453205947</v>
      </c>
      <c r="CN91" s="1">
        <v>2.3734166666666674</v>
      </c>
      <c r="CO91">
        <v>3</v>
      </c>
      <c r="CP91">
        <f t="shared" si="140"/>
        <v>4.3301270189221928</v>
      </c>
      <c r="CR91" s="18">
        <f t="shared" si="102"/>
        <v>7.7921296834027398</v>
      </c>
      <c r="CS91">
        <f t="shared" si="103"/>
        <v>224.41333488199894</v>
      </c>
    </row>
    <row r="92" spans="1:97" x14ac:dyDescent="0.2">
      <c r="A92" s="17">
        <f t="shared" si="141"/>
        <v>9.618583333333337</v>
      </c>
      <c r="B92">
        <f t="shared" si="142"/>
        <v>9.618583333333337</v>
      </c>
      <c r="C92" s="1">
        <f t="shared" si="104"/>
        <v>12.5</v>
      </c>
      <c r="D92" s="1">
        <f t="shared" si="149"/>
        <v>15.772353830049523</v>
      </c>
      <c r="E92">
        <f t="shared" si="105"/>
        <v>0.65585637463830526</v>
      </c>
      <c r="F92" s="1">
        <f t="shared" si="106"/>
        <v>37.596862240412399</v>
      </c>
      <c r="G92" s="1">
        <f t="shared" si="107"/>
        <v>4.0198234321985847E-3</v>
      </c>
      <c r="H92">
        <f t="shared" si="108"/>
        <v>0.60983816600715557</v>
      </c>
      <c r="I92">
        <f t="shared" si="109"/>
        <v>0.79252596883700221</v>
      </c>
      <c r="J92" s="18">
        <f t="shared" si="110"/>
        <v>1.6493167754004807</v>
      </c>
      <c r="K92" s="2">
        <f t="shared" si="84"/>
        <v>94.546821519772777</v>
      </c>
      <c r="L92">
        <f t="shared" si="88"/>
        <v>3.368583333333337</v>
      </c>
      <c r="M92" s="1">
        <f t="shared" si="111"/>
        <v>12.5</v>
      </c>
      <c r="N92" s="1">
        <f t="shared" si="150"/>
        <v>12.945939659739309</v>
      </c>
      <c r="O92">
        <f t="shared" si="112"/>
        <v>0.26323331864863558</v>
      </c>
      <c r="P92" s="1">
        <f t="shared" si="89"/>
        <v>15.089808075399491</v>
      </c>
      <c r="Q92" s="1">
        <f t="shared" si="113"/>
        <v>5.96668132330692E-3</v>
      </c>
      <c r="R92">
        <f t="shared" si="114"/>
        <v>0.2602038493821599</v>
      </c>
      <c r="S92">
        <f t="shared" si="115"/>
        <v>0.96555370475531099</v>
      </c>
      <c r="T92" s="1">
        <f t="shared" si="116"/>
        <v>0.22837900438928838</v>
      </c>
      <c r="U92" s="2">
        <f t="shared" si="85"/>
        <v>13.091790060532453</v>
      </c>
      <c r="V92">
        <f t="shared" si="90"/>
        <v>15.868583333333337</v>
      </c>
      <c r="W92" s="1">
        <f t="shared" si="117"/>
        <v>12.5</v>
      </c>
      <c r="X92" s="1">
        <f t="shared" si="151"/>
        <v>20.20054298792348</v>
      </c>
      <c r="Y92">
        <f t="shared" si="118"/>
        <v>0.9035881890685743</v>
      </c>
      <c r="Z92" s="1">
        <f t="shared" si="119"/>
        <v>51.79804905488642</v>
      </c>
      <c r="AA92" s="1">
        <f t="shared" si="91"/>
        <v>2.4506083741473337E-3</v>
      </c>
      <c r="AB92">
        <f t="shared" si="92"/>
        <v>0.78555231623328514</v>
      </c>
      <c r="AC92">
        <f t="shared" si="93"/>
        <v>0.61879524760660598</v>
      </c>
      <c r="AD92" s="18">
        <f t="shared" si="120"/>
        <v>3.8755231458966874</v>
      </c>
      <c r="AE92" s="2">
        <f t="shared" si="86"/>
        <v>-137.83625278299246</v>
      </c>
      <c r="AF92" s="2"/>
      <c r="AG92" s="1">
        <f t="shared" si="94"/>
        <v>5.9290762824177976E-3</v>
      </c>
      <c r="AH92" s="1">
        <f t="shared" si="121"/>
        <v>1.0463390532637507E-2</v>
      </c>
      <c r="AI92">
        <f t="shared" si="122"/>
        <v>0.51553610503855907</v>
      </c>
      <c r="AJ92" s="2">
        <f t="shared" si="143"/>
        <v>29.553025129598925</v>
      </c>
      <c r="AK92" s="1">
        <f t="shared" si="144"/>
        <v>1.2026491051059634E-2</v>
      </c>
      <c r="AL92" s="1">
        <f t="shared" si="95"/>
        <v>1.0109171279440743</v>
      </c>
      <c r="AM92">
        <f t="shared" si="123"/>
        <v>0.79082703987363279</v>
      </c>
      <c r="AN92" s="17">
        <f t="shared" si="124"/>
        <v>1.574098407391785</v>
      </c>
      <c r="AP92">
        <v>4</v>
      </c>
      <c r="AQ92">
        <f t="shared" si="125"/>
        <v>0.25776805251927953</v>
      </c>
      <c r="AR92" s="2">
        <f t="shared" si="126"/>
        <v>14.776512564799463</v>
      </c>
      <c r="AT92" s="1">
        <f>ATAN(A92/$G$8/$G$1)</f>
        <v>0.36728528952081663</v>
      </c>
      <c r="AU92" s="2">
        <f t="shared" si="127"/>
        <v>21.054570736862097</v>
      </c>
      <c r="AW92" s="2">
        <f>(AT92+AI92)/(SQRT(AP92)-1)</f>
        <v>0.88282139455937569</v>
      </c>
      <c r="AX92" s="2">
        <f t="shared" si="128"/>
        <v>50.607595866461025</v>
      </c>
      <c r="AZ92" s="2">
        <f>(A92-$A$86)</f>
        <v>0.74950000000000472</v>
      </c>
      <c r="BA92">
        <f t="shared" si="152"/>
        <v>16.971471729151784</v>
      </c>
      <c r="BB92" s="18">
        <f t="shared" si="153"/>
        <v>-0.85211689332427054</v>
      </c>
      <c r="BC92" s="18">
        <v>16.7</v>
      </c>
      <c r="BD92" s="18">
        <f t="shared" si="154"/>
        <v>-0.8384866289510966</v>
      </c>
      <c r="BE92" s="17">
        <f t="shared" si="145"/>
        <v>9.618583333333337</v>
      </c>
      <c r="BF92" s="2">
        <f>(A92-A91)</f>
        <v>0.12491666666666745</v>
      </c>
      <c r="BG92">
        <f t="shared" si="146"/>
        <v>17.659053643868472</v>
      </c>
      <c r="BH92" s="18">
        <f t="shared" si="147"/>
        <v>0.15027555389546204</v>
      </c>
      <c r="BI92" s="18">
        <f>SUM($BH$16:BH92)</f>
        <v>4.9674990197340625</v>
      </c>
      <c r="BJ92">
        <v>4</v>
      </c>
      <c r="BK92" s="2">
        <f t="shared" si="129"/>
        <v>1.0325009802659375</v>
      </c>
      <c r="BL92" s="1"/>
      <c r="BM92">
        <v>1.3</v>
      </c>
      <c r="BO92" s="2">
        <f>BM92*SQRT(AP92)+(2-BM92)</f>
        <v>3.3</v>
      </c>
      <c r="BP92" s="1">
        <f>BO92+AN92</f>
        <v>4.8740984073917843</v>
      </c>
      <c r="BR92" s="1">
        <f t="shared" si="130"/>
        <v>2.4046458333333343</v>
      </c>
      <c r="BS92" s="1">
        <f t="shared" si="148"/>
        <v>3.1229166666666863E-2</v>
      </c>
      <c r="BT92" s="1">
        <f t="shared" si="98"/>
        <v>20.089882883031109</v>
      </c>
      <c r="BU92" s="2">
        <f t="shared" si="131"/>
        <v>12.463981290422893</v>
      </c>
      <c r="BW92" s="1">
        <v>4</v>
      </c>
      <c r="BX92" s="1">
        <f t="shared" si="99"/>
        <v>0.18364264476040831</v>
      </c>
      <c r="BY92" s="2">
        <f t="shared" si="100"/>
        <v>10.527285368431048</v>
      </c>
      <c r="CA92" s="1">
        <f t="shared" si="132"/>
        <v>0.36728528952081663</v>
      </c>
      <c r="CB92" s="2">
        <f t="shared" si="101"/>
        <v>21.054570736862097</v>
      </c>
      <c r="CD92" s="1">
        <f t="shared" si="133"/>
        <v>7.6686797857724844</v>
      </c>
      <c r="CE92" s="1">
        <f t="shared" si="134"/>
        <v>-1.1937127803402123E-2</v>
      </c>
      <c r="CF92" s="18">
        <f>SUM(CE$15:$CE92)</f>
        <v>-0.46258303410026852</v>
      </c>
      <c r="CG92" s="18">
        <f t="shared" si="135"/>
        <v>1.5374169658997314</v>
      </c>
      <c r="CH92" s="18">
        <f t="shared" si="136"/>
        <v>0.46258303410026852</v>
      </c>
      <c r="CJ92" s="1">
        <f t="shared" si="137"/>
        <v>3.5374169658997312</v>
      </c>
      <c r="CK92" s="18">
        <f t="shared" si="138"/>
        <v>3.5013982563226236</v>
      </c>
      <c r="CL92">
        <f t="shared" si="139"/>
        <v>16.05225561637879</v>
      </c>
      <c r="CN92" s="1">
        <v>2.4046458333333343</v>
      </c>
      <c r="CO92">
        <v>3</v>
      </c>
      <c r="CP92">
        <f t="shared" si="140"/>
        <v>4.3301270189221928</v>
      </c>
      <c r="CR92" s="18">
        <f t="shared" si="102"/>
        <v>7.8315252752448163</v>
      </c>
      <c r="CS92">
        <f t="shared" si="103"/>
        <v>225.54792792705069</v>
      </c>
    </row>
    <row r="93" spans="1:97" x14ac:dyDescent="0.2">
      <c r="A93" s="17">
        <f t="shared" si="141"/>
        <v>9.7435000000000045</v>
      </c>
      <c r="B93">
        <f t="shared" si="142"/>
        <v>9.7435000000000045</v>
      </c>
      <c r="C93" s="1">
        <f t="shared" si="104"/>
        <v>12.5</v>
      </c>
      <c r="D93" s="1">
        <f t="shared" si="149"/>
        <v>15.848841984511047</v>
      </c>
      <c r="E93">
        <f t="shared" si="105"/>
        <v>0.6621029096336335</v>
      </c>
      <c r="F93" s="1">
        <f t="shared" si="106"/>
        <v>37.954943864348415</v>
      </c>
      <c r="G93" s="1">
        <f t="shared" si="107"/>
        <v>3.981116889783004E-3</v>
      </c>
      <c r="H93">
        <f t="shared" si="108"/>
        <v>0.61477677735207736</v>
      </c>
      <c r="I93">
        <f t="shared" si="109"/>
        <v>0.78870115635048632</v>
      </c>
      <c r="J93" s="18">
        <f t="shared" si="110"/>
        <v>1.6877700597248331</v>
      </c>
      <c r="K93" s="2">
        <f t="shared" si="84"/>
        <v>96.75114992053183</v>
      </c>
      <c r="L93">
        <f t="shared" si="88"/>
        <v>3.4935000000000045</v>
      </c>
      <c r="M93" s="1">
        <f t="shared" si="111"/>
        <v>12.5</v>
      </c>
      <c r="N93" s="1">
        <f t="shared" si="150"/>
        <v>12.979003900531042</v>
      </c>
      <c r="O93">
        <f t="shared" si="112"/>
        <v>0.2725264421660164</v>
      </c>
      <c r="P93" s="1">
        <f t="shared" si="89"/>
        <v>15.622534901236609</v>
      </c>
      <c r="Q93" s="1">
        <f t="shared" si="113"/>
        <v>5.936319594849037E-3</v>
      </c>
      <c r="R93">
        <f t="shared" si="114"/>
        <v>0.26916549426855985</v>
      </c>
      <c r="S93">
        <f t="shared" si="115"/>
        <v>0.96309393970430623</v>
      </c>
      <c r="T93" s="1">
        <f t="shared" si="116"/>
        <v>0.24500156066724024</v>
      </c>
      <c r="U93" s="2">
        <f t="shared" si="85"/>
        <v>14.044675452262178</v>
      </c>
      <c r="V93">
        <f t="shared" si="90"/>
        <v>15.993500000000004</v>
      </c>
      <c r="W93" s="1">
        <f t="shared" si="117"/>
        <v>12.5</v>
      </c>
      <c r="X93" s="1">
        <f t="shared" si="151"/>
        <v>20.298818740261712</v>
      </c>
      <c r="Y93">
        <f t="shared" si="118"/>
        <v>0.90739619521338699</v>
      </c>
      <c r="Z93" s="1">
        <f t="shared" si="119"/>
        <v>52.016342400767407</v>
      </c>
      <c r="AA93" s="1">
        <f t="shared" si="91"/>
        <v>2.426936810960823E-3</v>
      </c>
      <c r="AB93">
        <f t="shared" si="92"/>
        <v>0.78790299103847261</v>
      </c>
      <c r="AC93">
        <f t="shared" si="93"/>
        <v>0.61579938024703185</v>
      </c>
      <c r="AD93" s="18">
        <f t="shared" si="120"/>
        <v>3.9249298216552542</v>
      </c>
      <c r="AE93" s="2">
        <f t="shared" si="86"/>
        <v>-135.00402296243769</v>
      </c>
      <c r="AF93" s="2"/>
      <c r="AG93" s="1">
        <f t="shared" si="94"/>
        <v>5.9575413820638027E-3</v>
      </c>
      <c r="AH93" s="1">
        <f t="shared" si="121"/>
        <v>1.0351651104573719E-2</v>
      </c>
      <c r="AI93">
        <f t="shared" si="122"/>
        <v>0.52222202058648204</v>
      </c>
      <c r="AJ93" s="2">
        <f t="shared" si="143"/>
        <v>29.936294173747378</v>
      </c>
      <c r="AK93" s="1">
        <f t="shared" si="144"/>
        <v>1.1943574837954715E-2</v>
      </c>
      <c r="AL93" s="1">
        <f t="shared" si="95"/>
        <v>1.0297830516818498</v>
      </c>
      <c r="AM93">
        <f t="shared" si="123"/>
        <v>0.80007013266378446</v>
      </c>
      <c r="AN93" s="17">
        <f t="shared" si="124"/>
        <v>1.5924962831683609</v>
      </c>
      <c r="AP93">
        <v>4</v>
      </c>
      <c r="AQ93">
        <f t="shared" si="125"/>
        <v>0.26111101029324107</v>
      </c>
      <c r="AR93" s="2">
        <f t="shared" si="126"/>
        <v>14.968147086873691</v>
      </c>
      <c r="AT93" s="1">
        <f>ATAN(A93/$G$8/$G$1)</f>
        <v>0.37163037913368735</v>
      </c>
      <c r="AU93" s="2">
        <f t="shared" si="127"/>
        <v>21.303652307026663</v>
      </c>
      <c r="AW93" s="2">
        <f>(AT93+AI93)/(SQRT(AP93)-1)</f>
        <v>0.89385239972016939</v>
      </c>
      <c r="AX93" s="2">
        <f t="shared" si="128"/>
        <v>51.239946480774037</v>
      </c>
      <c r="AZ93" s="2">
        <f>(A93-$A$86)</f>
        <v>0.87441666666667217</v>
      </c>
      <c r="BA93">
        <f t="shared" si="152"/>
        <v>17.105309879080519</v>
      </c>
      <c r="BB93" s="18">
        <f t="shared" si="153"/>
        <v>-1.0052629891204936</v>
      </c>
      <c r="BC93" s="18">
        <v>16.7</v>
      </c>
      <c r="BD93" s="18">
        <f t="shared" si="154"/>
        <v>-0.9814433083637687</v>
      </c>
      <c r="BE93" s="17">
        <f t="shared" si="145"/>
        <v>9.7435000000000045</v>
      </c>
      <c r="BF93" s="2">
        <f>(A93-A92)</f>
        <v>0.12491666666666745</v>
      </c>
      <c r="BG93">
        <f t="shared" si="146"/>
        <v>17.954869624185573</v>
      </c>
      <c r="BH93" s="18">
        <f t="shared" si="147"/>
        <v>0.15369871501563001</v>
      </c>
      <c r="BI93" s="18">
        <f>SUM($BH$16:BH93)</f>
        <v>5.1211977347496926</v>
      </c>
      <c r="BJ93">
        <v>4</v>
      </c>
      <c r="BK93" s="2">
        <f t="shared" si="129"/>
        <v>0.87880226525030736</v>
      </c>
      <c r="BL93" s="1"/>
      <c r="BM93">
        <v>1.3</v>
      </c>
      <c r="BO93" s="2">
        <f>BM93*SQRT(AP93)+(2-BM93)</f>
        <v>3.3</v>
      </c>
      <c r="BP93" s="1">
        <f>BO93+AN93</f>
        <v>4.8924962831683612</v>
      </c>
      <c r="BR93" s="1">
        <f t="shared" si="130"/>
        <v>2.4358750000000011</v>
      </c>
      <c r="BS93" s="1">
        <f t="shared" si="148"/>
        <v>3.1229166666666863E-2</v>
      </c>
      <c r="BT93" s="1">
        <f t="shared" si="98"/>
        <v>20.123714446906295</v>
      </c>
      <c r="BU93" s="2">
        <f t="shared" si="131"/>
        <v>1.6210730074654123E-2</v>
      </c>
      <c r="BW93" s="1">
        <v>4</v>
      </c>
      <c r="BX93" s="1">
        <f t="shared" si="99"/>
        <v>0.18581518956684367</v>
      </c>
      <c r="BY93" s="2">
        <f t="shared" si="100"/>
        <v>10.651826153513332</v>
      </c>
      <c r="CA93" s="1">
        <f t="shared" si="132"/>
        <v>0.37163037913368735</v>
      </c>
      <c r="CB93" s="2">
        <f t="shared" si="101"/>
        <v>21.303652307026663</v>
      </c>
      <c r="CD93" s="1">
        <f t="shared" si="133"/>
        <v>7.7073010715505088</v>
      </c>
      <c r="CE93" s="1">
        <f t="shared" si="134"/>
        <v>-1.2093168909918439E-2</v>
      </c>
      <c r="CF93" s="18">
        <f>SUM(CE$15:$CE93)</f>
        <v>-0.47467620301018698</v>
      </c>
      <c r="CG93" s="18">
        <f t="shared" si="135"/>
        <v>1.525323796989813</v>
      </c>
      <c r="CH93" s="18">
        <f t="shared" si="136"/>
        <v>0.47467620301018698</v>
      </c>
      <c r="CJ93" s="1">
        <f t="shared" si="137"/>
        <v>3.525323796989813</v>
      </c>
      <c r="CK93" s="18">
        <f t="shared" si="138"/>
        <v>3.5415345270644671</v>
      </c>
      <c r="CL93">
        <f t="shared" si="139"/>
        <v>16.236261442129365</v>
      </c>
      <c r="CN93" s="1">
        <v>2.4358750000000011</v>
      </c>
      <c r="CO93">
        <v>3</v>
      </c>
      <c r="CP93">
        <f t="shared" si="140"/>
        <v>4.3301270189221928</v>
      </c>
      <c r="CR93" s="18">
        <f t="shared" si="102"/>
        <v>7.8716615459866599</v>
      </c>
      <c r="CS93">
        <f t="shared" si="103"/>
        <v>226.70385252441579</v>
      </c>
    </row>
    <row r="94" spans="1:97" x14ac:dyDescent="0.2">
      <c r="A94" s="17">
        <f t="shared" si="141"/>
        <v>9.8684166666666719</v>
      </c>
      <c r="B94">
        <f t="shared" si="142"/>
        <v>9.8684166666666719</v>
      </c>
      <c r="C94" s="1">
        <f t="shared" si="104"/>
        <v>12.5</v>
      </c>
      <c r="D94" s="1">
        <f t="shared" si="149"/>
        <v>15.925942593986221</v>
      </c>
      <c r="E94">
        <f t="shared" si="105"/>
        <v>0.66828920267582614</v>
      </c>
      <c r="F94" s="1">
        <f t="shared" si="106"/>
        <v>38.309572127913597</v>
      </c>
      <c r="G94" s="1">
        <f t="shared" si="107"/>
        <v>3.9426634616595837E-3</v>
      </c>
      <c r="H94">
        <f t="shared" si="108"/>
        <v>0.61964411892286209</v>
      </c>
      <c r="I94">
        <f t="shared" si="109"/>
        <v>0.78488289947246903</v>
      </c>
      <c r="J94" s="18">
        <f t="shared" si="110"/>
        <v>1.7265312467164882</v>
      </c>
      <c r="K94" s="2">
        <f t="shared" si="84"/>
        <v>98.973128792664923</v>
      </c>
      <c r="L94">
        <f t="shared" si="88"/>
        <v>3.6184166666666719</v>
      </c>
      <c r="M94" s="1">
        <f t="shared" si="111"/>
        <v>12.5</v>
      </c>
      <c r="N94" s="1">
        <f t="shared" si="150"/>
        <v>13.013183283640139</v>
      </c>
      <c r="O94">
        <f t="shared" si="112"/>
        <v>0.28177154352465339</v>
      </c>
      <c r="P94" s="1">
        <f t="shared" si="89"/>
        <v>16.152508864470576</v>
      </c>
      <c r="Q94" s="1">
        <f t="shared" si="113"/>
        <v>5.9051768256767742E-3</v>
      </c>
      <c r="R94">
        <f t="shared" si="114"/>
        <v>0.27805776555961204</v>
      </c>
      <c r="S94">
        <f t="shared" si="115"/>
        <v>0.96056435443545163</v>
      </c>
      <c r="T94" s="1">
        <f t="shared" si="116"/>
        <v>0.26218473819293403</v>
      </c>
      <c r="U94" s="2">
        <f t="shared" si="85"/>
        <v>15.029698367747809</v>
      </c>
      <c r="V94">
        <f t="shared" si="90"/>
        <v>16.118416666666672</v>
      </c>
      <c r="W94" s="1">
        <f t="shared" si="117"/>
        <v>12.5</v>
      </c>
      <c r="X94" s="1">
        <f t="shared" si="151"/>
        <v>20.397386005081092</v>
      </c>
      <c r="Y94">
        <f t="shared" si="118"/>
        <v>0.91116745238508856</v>
      </c>
      <c r="Z94" s="1">
        <f t="shared" si="119"/>
        <v>52.232529117616536</v>
      </c>
      <c r="AA94" s="1">
        <f t="shared" si="91"/>
        <v>2.4035378779252003E-3</v>
      </c>
      <c r="AB94">
        <f t="shared" si="92"/>
        <v>0.79021972044121214</v>
      </c>
      <c r="AC94">
        <f t="shared" si="93"/>
        <v>0.61282362342342234</v>
      </c>
      <c r="AD94" s="18">
        <f t="shared" si="120"/>
        <v>3.9744830509867315</v>
      </c>
      <c r="AE94" s="2">
        <f t="shared" si="86"/>
        <v>-132.16339198165235</v>
      </c>
      <c r="AF94" s="2"/>
      <c r="AG94" s="1">
        <f t="shared" si="94"/>
        <v>5.9843515302554166E-3</v>
      </c>
      <c r="AH94" s="1">
        <f t="shared" si="121"/>
        <v>1.02397762862005E-2</v>
      </c>
      <c r="AI94">
        <f t="shared" si="122"/>
        <v>0.52888640531131881</v>
      </c>
      <c r="AJ94" s="2">
        <f t="shared" si="143"/>
        <v>30.318328966890885</v>
      </c>
      <c r="AK94" s="1">
        <f t="shared" si="144"/>
        <v>1.1860247958162781E-2</v>
      </c>
      <c r="AL94" s="1">
        <f t="shared" si="95"/>
        <v>1.0495860292504706</v>
      </c>
      <c r="AM94">
        <f t="shared" si="123"/>
        <v>0.80958663732836955</v>
      </c>
      <c r="AN94" s="17">
        <f t="shared" si="124"/>
        <v>1.6114383704784425</v>
      </c>
      <c r="AP94">
        <v>4</v>
      </c>
      <c r="AQ94">
        <f t="shared" si="125"/>
        <v>0.2644432026556594</v>
      </c>
      <c r="AR94" s="2">
        <f t="shared" si="126"/>
        <v>15.159164483445442</v>
      </c>
      <c r="AT94" s="1">
        <f>ATAN(A94/$G$8/$G$1)</f>
        <v>0.37596080208379923</v>
      </c>
      <c r="AU94" s="2">
        <f t="shared" si="127"/>
        <v>21.551893113084031</v>
      </c>
      <c r="AW94" s="2">
        <f>(AT94+AI94)/(SQRT(AP94)-1)</f>
        <v>0.90484720739511804</v>
      </c>
      <c r="AX94" s="2">
        <f t="shared" si="128"/>
        <v>51.870222079974916</v>
      </c>
      <c r="AZ94" s="2">
        <f>(A94-$A$86)</f>
        <v>0.99933333333333962</v>
      </c>
      <c r="BA94">
        <f t="shared" si="152"/>
        <v>17.241880070028074</v>
      </c>
      <c r="BB94" s="18">
        <f t="shared" si="153"/>
        <v>-1.16170788050902</v>
      </c>
      <c r="BC94" s="18">
        <v>16.7</v>
      </c>
      <c r="BD94" s="18">
        <f t="shared" si="154"/>
        <v>-1.1251975727533896</v>
      </c>
      <c r="BE94" s="17">
        <f t="shared" si="145"/>
        <v>9.8684166666666719</v>
      </c>
      <c r="BF94" s="2">
        <f>(A94-A93)</f>
        <v>0.12491666666666745</v>
      </c>
      <c r="BG94">
        <f t="shared" si="146"/>
        <v>18.262547779992733</v>
      </c>
      <c r="BH94" s="18">
        <f t="shared" si="147"/>
        <v>0.15720473784390188</v>
      </c>
      <c r="BI94" s="18">
        <f>SUM($BH$16:BH94)</f>
        <v>5.2784024725935943</v>
      </c>
      <c r="BJ94">
        <v>4</v>
      </c>
      <c r="BK94" s="2">
        <f t="shared" si="129"/>
        <v>0.7215975274064057</v>
      </c>
      <c r="BL94" s="1"/>
      <c r="BM94">
        <v>1.3</v>
      </c>
      <c r="BO94" s="2">
        <f>BM94*SQRT(AP94)+(2-BM94)</f>
        <v>3.3</v>
      </c>
      <c r="BP94" s="1">
        <f>BO94+AN94</f>
        <v>4.9114383704784421</v>
      </c>
      <c r="BR94" s="1">
        <f t="shared" si="130"/>
        <v>2.467104166666668</v>
      </c>
      <c r="BS94" s="1">
        <f t="shared" si="148"/>
        <v>3.1229166666666863E-2</v>
      </c>
      <c r="BT94" s="1">
        <f t="shared" si="98"/>
        <v>20.157924663086135</v>
      </c>
      <c r="BU94" s="2">
        <f t="shared" si="131"/>
        <v>6.9363033564577847E-2</v>
      </c>
      <c r="BW94" s="1">
        <v>4</v>
      </c>
      <c r="BX94" s="1">
        <f t="shared" si="99"/>
        <v>0.18798040104189961</v>
      </c>
      <c r="BY94" s="2">
        <f t="shared" si="100"/>
        <v>10.775946556542015</v>
      </c>
      <c r="CA94" s="1">
        <f t="shared" si="132"/>
        <v>0.37596080208379923</v>
      </c>
      <c r="CB94" s="2">
        <f t="shared" si="101"/>
        <v>21.551893113084031</v>
      </c>
      <c r="CD94" s="1">
        <f t="shared" si="133"/>
        <v>7.7464898168263394</v>
      </c>
      <c r="CE94" s="1">
        <f t="shared" si="134"/>
        <v>-1.224921002349676E-2</v>
      </c>
      <c r="CF94" s="18">
        <f>SUM(CE$15:$CE94)</f>
        <v>-0.48692541303368375</v>
      </c>
      <c r="CG94" s="18">
        <f t="shared" si="135"/>
        <v>1.5130745869663162</v>
      </c>
      <c r="CH94" s="18">
        <f t="shared" si="136"/>
        <v>0.48692541303368375</v>
      </c>
      <c r="CJ94" s="1">
        <f t="shared" si="137"/>
        <v>3.513074586966316</v>
      </c>
      <c r="CK94" s="18">
        <f t="shared" si="138"/>
        <v>3.5824376205308939</v>
      </c>
      <c r="CL94">
        <f t="shared" si="139"/>
        <v>16.423782787534186</v>
      </c>
      <c r="CN94" s="1">
        <v>2.467104166666668</v>
      </c>
      <c r="CO94">
        <v>3</v>
      </c>
      <c r="CP94">
        <f t="shared" si="140"/>
        <v>4.3301270189221928</v>
      </c>
      <c r="CR94" s="18">
        <f t="shared" si="102"/>
        <v>7.9125646394530866</v>
      </c>
      <c r="CS94">
        <f t="shared" si="103"/>
        <v>227.88186161624887</v>
      </c>
    </row>
    <row r="95" spans="1:97" x14ac:dyDescent="0.2">
      <c r="A95" s="17">
        <f t="shared" si="141"/>
        <v>9.9933333333333394</v>
      </c>
      <c r="B95">
        <f t="shared" si="142"/>
        <v>9.9933333333333394</v>
      </c>
      <c r="C95" s="1">
        <f t="shared" si="104"/>
        <v>12.5</v>
      </c>
      <c r="D95" s="1">
        <f t="shared" si="149"/>
        <v>16.003646806622271</v>
      </c>
      <c r="E95">
        <f t="shared" si="105"/>
        <v>0.67441565435525241</v>
      </c>
      <c r="F95" s="1">
        <f t="shared" si="106"/>
        <v>38.660769994887076</v>
      </c>
      <c r="G95" s="1">
        <f t="shared" si="107"/>
        <v>3.9044699413080062E-3</v>
      </c>
      <c r="H95">
        <f t="shared" si="108"/>
        <v>0.62444100735828034</v>
      </c>
      <c r="I95">
        <f t="shared" si="109"/>
        <v>0.78107197384708149</v>
      </c>
      <c r="J95" s="18">
        <f t="shared" si="110"/>
        <v>1.7655958862378538</v>
      </c>
      <c r="K95" s="2">
        <f t="shared" si="84"/>
        <v>101.2125030327432</v>
      </c>
      <c r="L95">
        <f t="shared" si="88"/>
        <v>3.7433333333333394</v>
      </c>
      <c r="M95" s="1">
        <f t="shared" si="111"/>
        <v>12.5</v>
      </c>
      <c r="N95" s="1">
        <f t="shared" si="150"/>
        <v>13.048469046000934</v>
      </c>
      <c r="O95">
        <f t="shared" si="112"/>
        <v>0.29096742604694298</v>
      </c>
      <c r="P95" s="1">
        <f t="shared" si="89"/>
        <v>16.679661365748323</v>
      </c>
      <c r="Q95" s="1">
        <f t="shared" si="113"/>
        <v>5.873282366729184E-3</v>
      </c>
      <c r="R95">
        <f t="shared" si="114"/>
        <v>0.28687912123151249</v>
      </c>
      <c r="S95">
        <f t="shared" si="115"/>
        <v>0.95796678950861092</v>
      </c>
      <c r="T95" s="1">
        <f t="shared" si="116"/>
        <v>0.27992413146517892</v>
      </c>
      <c r="U95" s="2">
        <f t="shared" si="85"/>
        <v>16.046606262335096</v>
      </c>
      <c r="V95">
        <f t="shared" si="90"/>
        <v>16.243333333333339</v>
      </c>
      <c r="W95" s="1">
        <f t="shared" si="117"/>
        <v>12.5</v>
      </c>
      <c r="X95" s="1">
        <f t="shared" si="151"/>
        <v>20.496240576695474</v>
      </c>
      <c r="Y95">
        <f t="shared" si="118"/>
        <v>0.9149023842613021</v>
      </c>
      <c r="Z95" s="1">
        <f t="shared" si="119"/>
        <v>52.446633492686104</v>
      </c>
      <c r="AA95" s="1">
        <f t="shared" si="91"/>
        <v>2.3804089801828031E-3</v>
      </c>
      <c r="AB95">
        <f t="shared" si="92"/>
        <v>0.79250305794137921</v>
      </c>
      <c r="AC95">
        <f t="shared" si="93"/>
        <v>0.60986793910941328</v>
      </c>
      <c r="AD95" s="18">
        <f t="shared" si="120"/>
        <v>4.0241807195448356</v>
      </c>
      <c r="AE95" s="2">
        <f t="shared" si="86"/>
        <v>-129.31448104520052</v>
      </c>
      <c r="AF95" s="2"/>
      <c r="AG95" s="1">
        <f t="shared" si="94"/>
        <v>6.0095146234082943E-3</v>
      </c>
      <c r="AH95" s="1">
        <f t="shared" si="121"/>
        <v>1.0127816615598761E-2</v>
      </c>
      <c r="AI95">
        <f t="shared" si="122"/>
        <v>0.53552819899689763</v>
      </c>
      <c r="AJ95" s="2">
        <f t="shared" si="143"/>
        <v>30.69906873230623</v>
      </c>
      <c r="AK95" s="1">
        <f t="shared" si="144"/>
        <v>1.1776541742300941E-2</v>
      </c>
      <c r="AL95" s="1">
        <f t="shared" si="95"/>
        <v>1.0704059768000465</v>
      </c>
      <c r="AM95">
        <f t="shared" si="123"/>
        <v>0.81939094416094393</v>
      </c>
      <c r="AN95" s="17">
        <f t="shared" si="124"/>
        <v>1.6309533124222608</v>
      </c>
      <c r="AP95">
        <v>4</v>
      </c>
      <c r="AQ95">
        <f t="shared" si="125"/>
        <v>0.26776409949844882</v>
      </c>
      <c r="AR95" s="2">
        <f t="shared" si="126"/>
        <v>15.349534366153115</v>
      </c>
      <c r="AT95" s="1">
        <f>ATAN(A95/$G$8/$G$1)</f>
        <v>0.38027647091814465</v>
      </c>
      <c r="AU95" s="2">
        <f t="shared" si="127"/>
        <v>21.799288141804468</v>
      </c>
      <c r="AW95" s="2">
        <f>(AT95+AI95)/(SQRT(AP95)-1)</f>
        <v>0.91580466991504228</v>
      </c>
      <c r="AX95" s="2">
        <f t="shared" si="128"/>
        <v>52.498356874110698</v>
      </c>
      <c r="AZ95" s="2"/>
      <c r="BB95" s="18"/>
      <c r="BC95" s="18"/>
      <c r="BD95" s="18">
        <v>0</v>
      </c>
      <c r="BE95" s="17">
        <f t="shared" si="145"/>
        <v>9.9933333333333394</v>
      </c>
      <c r="BF95" s="2">
        <f>(A95-A94)</f>
        <v>0.12491666666666745</v>
      </c>
      <c r="BG95">
        <f t="shared" si="146"/>
        <v>18.582588909593873</v>
      </c>
      <c r="BH95" s="18">
        <f t="shared" si="147"/>
        <v>0.16079710892665719</v>
      </c>
      <c r="BI95" s="18">
        <f>SUM($BH$16:BH95)</f>
        <v>5.4391995815202518</v>
      </c>
      <c r="BJ95">
        <v>4</v>
      </c>
      <c r="BK95" s="2">
        <f t="shared" si="129"/>
        <v>0.56080041847974815</v>
      </c>
      <c r="BL95" s="1"/>
      <c r="BM95" s="1">
        <v>1.4</v>
      </c>
      <c r="BO95" s="2">
        <f>BM95*SQRT(AP95)+(2-BM95)</f>
        <v>3.4</v>
      </c>
      <c r="BP95" s="1">
        <f>BO95+AN95</f>
        <v>5.0309533124222607</v>
      </c>
      <c r="BR95" s="1">
        <f t="shared" si="130"/>
        <v>2.4983333333333344</v>
      </c>
      <c r="BS95" s="1">
        <f t="shared" si="148"/>
        <v>3.1229166666666419E-2</v>
      </c>
      <c r="BT95" s="1">
        <f t="shared" si="98"/>
        <v>20.19251160702898</v>
      </c>
      <c r="BU95" s="2">
        <f t="shared" si="131"/>
        <v>0.22346491945123859</v>
      </c>
      <c r="BW95" s="1">
        <v>4</v>
      </c>
      <c r="BX95" s="1">
        <f t="shared" si="99"/>
        <v>0.19013823545907232</v>
      </c>
      <c r="BY95" s="2">
        <f t="shared" si="100"/>
        <v>10.899644070902234</v>
      </c>
      <c r="CA95" s="1">
        <f t="shared" si="132"/>
        <v>0.38027647091814465</v>
      </c>
      <c r="CB95" s="2">
        <f t="shared" si="101"/>
        <v>21.799288141804468</v>
      </c>
      <c r="CD95" s="1">
        <f t="shared" si="133"/>
        <v>7.7862484577878313</v>
      </c>
      <c r="CE95" s="1">
        <f t="shared" si="134"/>
        <v>-1.2405251144148992E-2</v>
      </c>
      <c r="CF95" s="18">
        <f>SUM(CE$15:$CE95)</f>
        <v>-0.49933066417783273</v>
      </c>
      <c r="CG95" s="18">
        <f t="shared" si="135"/>
        <v>1.5006693358221672</v>
      </c>
      <c r="CH95" s="18">
        <f t="shared" si="136"/>
        <v>0.49933066417783273</v>
      </c>
      <c r="CJ95" s="1">
        <f t="shared" si="137"/>
        <v>3.5006693358221672</v>
      </c>
      <c r="CK95" s="18">
        <f t="shared" si="138"/>
        <v>3.7241342552734058</v>
      </c>
      <c r="CL95">
        <f t="shared" si="139"/>
        <v>17.073394866582948</v>
      </c>
      <c r="CN95" s="1">
        <v>2.4983333333333344</v>
      </c>
      <c r="CO95">
        <v>3</v>
      </c>
      <c r="CP95">
        <f t="shared" si="140"/>
        <v>4.3301270189221928</v>
      </c>
      <c r="CR95" s="18">
        <f>CK95+CP95</f>
        <v>8.0542612741955981</v>
      </c>
      <c r="CS95">
        <f t="shared" si="103"/>
        <v>231.96272469683322</v>
      </c>
    </row>
    <row r="96" spans="1:97" x14ac:dyDescent="0.2">
      <c r="A96" s="17">
        <f t="shared" si="141"/>
        <v>10.118250000000007</v>
      </c>
      <c r="B96">
        <f t="shared" si="142"/>
        <v>10.118250000000007</v>
      </c>
      <c r="C96" s="1">
        <f t="shared" si="104"/>
        <v>12.5</v>
      </c>
      <c r="D96" s="1">
        <f t="shared" si="149"/>
        <v>16.081945873012387</v>
      </c>
      <c r="E96">
        <f t="shared" si="105"/>
        <v>0.6804826755190837</v>
      </c>
      <c r="F96" s="1">
        <f t="shared" si="106"/>
        <v>39.008561017017534</v>
      </c>
      <c r="G96" s="1">
        <f t="shared" si="107"/>
        <v>3.8665426749883657E-3</v>
      </c>
      <c r="H96">
        <f t="shared" si="108"/>
        <v>0.62916826607281129</v>
      </c>
      <c r="I96">
        <f t="shared" si="109"/>
        <v>0.7772691251856928</v>
      </c>
      <c r="J96" s="18">
        <f t="shared" si="110"/>
        <v>1.8049595796545259</v>
      </c>
      <c r="K96" s="2">
        <f t="shared" si="84"/>
        <v>103.46902048974988</v>
      </c>
      <c r="L96">
        <f t="shared" si="88"/>
        <v>3.8682500000000068</v>
      </c>
      <c r="M96" s="1">
        <f t="shared" si="111"/>
        <v>12.5</v>
      </c>
      <c r="N96" s="1">
        <f t="shared" si="150"/>
        <v>13.08485223693795</v>
      </c>
      <c r="O96">
        <f t="shared" si="112"/>
        <v>0.30011293905118452</v>
      </c>
      <c r="P96" s="1">
        <f t="shared" si="89"/>
        <v>17.203926442424589</v>
      </c>
      <c r="Q96" s="1">
        <f t="shared" si="113"/>
        <v>5.8406657711541294E-3</v>
      </c>
      <c r="R96">
        <f t="shared" si="114"/>
        <v>0.29562809957303998</v>
      </c>
      <c r="S96">
        <f t="shared" si="115"/>
        <v>0.95530310726116285</v>
      </c>
      <c r="T96" s="1">
        <f t="shared" si="116"/>
        <v>0.29821524066473559</v>
      </c>
      <c r="U96" s="2">
        <f t="shared" si="85"/>
        <v>17.095141184602674</v>
      </c>
      <c r="V96">
        <f t="shared" si="90"/>
        <v>16.368250000000007</v>
      </c>
      <c r="W96" s="1">
        <f t="shared" si="117"/>
        <v>12.5</v>
      </c>
      <c r="X96" s="1">
        <f t="shared" si="151"/>
        <v>20.595378318023201</v>
      </c>
      <c r="Y96">
        <f t="shared" si="118"/>
        <v>0.91860141045136734</v>
      </c>
      <c r="Z96" s="1">
        <f t="shared" si="119"/>
        <v>52.658679580014685</v>
      </c>
      <c r="AA96" s="1">
        <f t="shared" si="91"/>
        <v>2.3575475022073076E-3</v>
      </c>
      <c r="AB96">
        <f t="shared" si="92"/>
        <v>0.79475354845392687</v>
      </c>
      <c r="AC96">
        <f t="shared" si="93"/>
        <v>0.60693228388337672</v>
      </c>
      <c r="AD96" s="18">
        <f t="shared" si="120"/>
        <v>4.0740207474731713</v>
      </c>
      <c r="AE96" s="2">
        <f t="shared" si="86"/>
        <v>-126.45740938051887</v>
      </c>
      <c r="AF96" s="2"/>
      <c r="AG96" s="1">
        <f t="shared" si="94"/>
        <v>6.0330401157145091E-3</v>
      </c>
      <c r="AH96" s="1">
        <f t="shared" si="121"/>
        <v>1.0015822092017042E-2</v>
      </c>
      <c r="AI96">
        <f t="shared" si="122"/>
        <v>0.54214635918284826</v>
      </c>
      <c r="AJ96" s="2">
        <f t="shared" si="143"/>
        <v>31.078453711118687</v>
      </c>
      <c r="AK96" s="1">
        <f t="shared" si="144"/>
        <v>1.1692487554697553E-2</v>
      </c>
      <c r="AL96" s="1">
        <f t="shared" si="95"/>
        <v>1.0923306034613405</v>
      </c>
      <c r="AM96">
        <f t="shared" si="123"/>
        <v>0.82949766743048514</v>
      </c>
      <c r="AN96" s="17">
        <f t="shared" si="124"/>
        <v>1.6510701979109972</v>
      </c>
      <c r="AP96">
        <v>4</v>
      </c>
      <c r="AQ96">
        <f t="shared" si="125"/>
        <v>0.27107317959142413</v>
      </c>
      <c r="AR96" s="2">
        <f t="shared" si="126"/>
        <v>15.539226855559344</v>
      </c>
      <c r="AT96" s="1">
        <f>ATAN(A96/$G$8/$G$1)</f>
        <v>0.38457730097687848</v>
      </c>
      <c r="AU96" s="2">
        <f t="shared" si="127"/>
        <v>22.045832540075835</v>
      </c>
      <c r="AW96" s="2">
        <f>(AT96+AI96)/(SQRT(AP96)-1)</f>
        <v>0.92672366015972674</v>
      </c>
      <c r="AX96" s="2">
        <f t="shared" si="128"/>
        <v>53.124286251194526</v>
      </c>
      <c r="AZ96" s="2">
        <f>(A96-$A$95)</f>
        <v>0.12491666666666745</v>
      </c>
      <c r="BA96">
        <f>AZ96/(SIN(AW96)-SIN($AW$95))</f>
        <v>18.915520739180611</v>
      </c>
      <c r="BB96" s="18">
        <f>BA96*(COS(AW96)-COS($AW$95))</f>
        <v>-0.16447950520831428</v>
      </c>
      <c r="BC96" s="18">
        <v>19</v>
      </c>
      <c r="BD96" s="18">
        <f>BC96*(COS(AW96)-COS($AW$95))</f>
        <v>-0.16521409281029109</v>
      </c>
      <c r="BE96" s="17">
        <f t="shared" si="145"/>
        <v>10.118250000000007</v>
      </c>
      <c r="BF96" s="2">
        <f>(A96-A95)</f>
        <v>0.12491666666666745</v>
      </c>
      <c r="BG96">
        <f t="shared" si="146"/>
        <v>18.915520739180611</v>
      </c>
      <c r="BH96" s="18">
        <f t="shared" si="147"/>
        <v>0.16447950520831428</v>
      </c>
      <c r="BI96" s="18">
        <f>SUM($BH$16:BH96)</f>
        <v>5.6036790867285662</v>
      </c>
      <c r="BJ96">
        <v>5.5</v>
      </c>
      <c r="BK96" s="2">
        <f t="shared" si="129"/>
        <v>1.8963209132714338</v>
      </c>
      <c r="BL96" s="1"/>
      <c r="BM96" s="1">
        <v>1.4</v>
      </c>
      <c r="BO96" s="2">
        <f>BM96*SQRT(AP96)+(2-BM96)</f>
        <v>3.4</v>
      </c>
      <c r="BP96" s="1">
        <f>BO96+AN96</f>
        <v>5.0510701979109971</v>
      </c>
      <c r="BR96" s="1">
        <f t="shared" si="130"/>
        <v>2.5295625000000017</v>
      </c>
      <c r="BS96" s="1">
        <f t="shared" si="148"/>
        <v>3.1229166666667307E-2</v>
      </c>
      <c r="BT96" s="1">
        <f t="shared" si="98"/>
        <v>20.227473346235222</v>
      </c>
      <c r="BU96" s="2">
        <f t="shared" si="131"/>
        <v>0.27854354414621696</v>
      </c>
      <c r="BW96" s="1">
        <v>4</v>
      </c>
      <c r="BX96" s="1">
        <f t="shared" si="99"/>
        <v>0.19228865048843924</v>
      </c>
      <c r="BY96" s="2">
        <f t="shared" si="100"/>
        <v>11.022916270037918</v>
      </c>
      <c r="CA96" s="1">
        <f t="shared" si="132"/>
        <v>0.38457730097687848</v>
      </c>
      <c r="CB96" s="2">
        <f t="shared" si="101"/>
        <v>22.045832540075835</v>
      </c>
      <c r="CD96" s="1">
        <f t="shared" si="133"/>
        <v>7.8265794551397638</v>
      </c>
      <c r="CE96" s="1">
        <f t="shared" si="134"/>
        <v>-1.2561292271881144E-2</v>
      </c>
      <c r="CF96" s="18">
        <f>SUM(CE$15:$CE96)</f>
        <v>-0.51189195644971386</v>
      </c>
      <c r="CG96" s="18">
        <f t="shared" si="135"/>
        <v>1.488108043550286</v>
      </c>
      <c r="CH96" s="18">
        <f t="shared" si="136"/>
        <v>0.51189195644971386</v>
      </c>
      <c r="CJ96" s="1">
        <f t="shared" si="137"/>
        <v>3.488108043550286</v>
      </c>
      <c r="CK96" s="18">
        <f t="shared" si="138"/>
        <v>3.766651587696503</v>
      </c>
      <c r="CL96">
        <f t="shared" si="139"/>
        <v>17.26831673442523</v>
      </c>
      <c r="CN96" s="1">
        <v>2.5295625000000017</v>
      </c>
      <c r="CO96">
        <v>3</v>
      </c>
      <c r="CP96">
        <f t="shared" si="140"/>
        <v>4.3301270189221928</v>
      </c>
      <c r="CR96" s="18">
        <f t="shared" si="102"/>
        <v>8.0967786066186953</v>
      </c>
      <c r="CS96">
        <f t="shared" si="103"/>
        <v>233.18722387061845</v>
      </c>
    </row>
    <row r="97" spans="1:97" x14ac:dyDescent="0.2">
      <c r="A97" s="17">
        <f t="shared" si="141"/>
        <v>10.243166666666674</v>
      </c>
      <c r="B97">
        <f t="shared" si="142"/>
        <v>10.243166666666674</v>
      </c>
      <c r="C97" s="1">
        <f t="shared" si="104"/>
        <v>12.5</v>
      </c>
      <c r="D97" s="1">
        <f t="shared" si="149"/>
        <v>16.160831146977291</v>
      </c>
      <c r="E97">
        <f t="shared" si="105"/>
        <v>0.68649068658364032</v>
      </c>
      <c r="F97" s="1">
        <f t="shared" si="106"/>
        <v>39.352969294603582</v>
      </c>
      <c r="G97" s="1">
        <f t="shared" si="107"/>
        <v>3.8288875754001117E-3</v>
      </c>
      <c r="H97">
        <f t="shared" si="108"/>
        <v>0.63382672422652897</v>
      </c>
      <c r="I97">
        <f t="shared" si="109"/>
        <v>0.77347506983500613</v>
      </c>
      <c r="J97" s="18">
        <f t="shared" si="110"/>
        <v>1.8446179802282094</v>
      </c>
      <c r="K97" s="2">
        <f t="shared" si="84"/>
        <v>105.74243198760436</v>
      </c>
      <c r="L97">
        <f t="shared" si="88"/>
        <v>3.9931666666666743</v>
      </c>
      <c r="M97" s="1">
        <f t="shared" si="111"/>
        <v>12.5</v>
      </c>
      <c r="N97" s="1">
        <f t="shared" si="150"/>
        <v>13.1223237282037</v>
      </c>
      <c r="O97">
        <f t="shared" si="112"/>
        <v>0.30920697812110109</v>
      </c>
      <c r="P97" s="1">
        <f t="shared" si="89"/>
        <v>17.725240784012165</v>
      </c>
      <c r="Q97" s="1">
        <f t="shared" si="113"/>
        <v>5.8073567353472792E-3</v>
      </c>
      <c r="R97">
        <f t="shared" si="114"/>
        <v>0.30430331924247495</v>
      </c>
      <c r="S97">
        <f t="shared" si="115"/>
        <v>0.95257518857988965</v>
      </c>
      <c r="T97" s="1">
        <f t="shared" si="116"/>
        <v>0.3170534767006723</v>
      </c>
      <c r="U97" s="2">
        <f t="shared" si="85"/>
        <v>18.175040065643636</v>
      </c>
      <c r="V97">
        <f t="shared" si="90"/>
        <v>16.493166666666674</v>
      </c>
      <c r="W97" s="1">
        <f t="shared" si="117"/>
        <v>12.5</v>
      </c>
      <c r="X97" s="1">
        <f t="shared" si="151"/>
        <v>20.694795159518847</v>
      </c>
      <c r="Y97">
        <f t="shared" si="118"/>
        <v>0.92226494646633594</v>
      </c>
      <c r="Z97" s="1">
        <f t="shared" si="119"/>
        <v>52.868691198707154</v>
      </c>
      <c r="AA97" s="1">
        <f t="shared" si="91"/>
        <v>2.3349508106851294E-3</v>
      </c>
      <c r="AB97">
        <f t="shared" si="92"/>
        <v>0.79697172837588692</v>
      </c>
      <c r="AC97">
        <f t="shared" si="93"/>
        <v>0.6040166091835153</v>
      </c>
      <c r="AD97" s="18">
        <f t="shared" si="120"/>
        <v>4.1240010888681811</v>
      </c>
      <c r="AE97" s="2">
        <f t="shared" si="86"/>
        <v>-123.592294268703</v>
      </c>
      <c r="AF97" s="2"/>
      <c r="AG97" s="1">
        <f t="shared" si="94"/>
        <v>6.054938983203236E-3</v>
      </c>
      <c r="AH97" s="1">
        <f t="shared" si="121"/>
        <v>9.9038420933774476E-3</v>
      </c>
      <c r="AI97">
        <f t="shared" si="122"/>
        <v>0.54873986271884767</v>
      </c>
      <c r="AJ97" s="2">
        <f t="shared" si="143"/>
        <v>31.456425251398908</v>
      </c>
      <c r="AK97" s="1">
        <f t="shared" si="144"/>
        <v>1.1608116742214011E-2</v>
      </c>
      <c r="AL97" s="1">
        <f t="shared" si="95"/>
        <v>1.1154563232202976</v>
      </c>
      <c r="AM97">
        <f t="shared" si="123"/>
        <v>0.83992157268318723</v>
      </c>
      <c r="AN97" s="17">
        <f t="shared" si="124"/>
        <v>1.6718184169649426</v>
      </c>
      <c r="AP97">
        <v>4</v>
      </c>
      <c r="AQ97">
        <f t="shared" si="125"/>
        <v>0.27436993135942378</v>
      </c>
      <c r="AR97" s="2">
        <f t="shared" si="126"/>
        <v>15.728212625699451</v>
      </c>
      <c r="AT97" s="1">
        <f>ATAN(A97/$G$8/$G$1)</f>
        <v>0.38886321037703114</v>
      </c>
      <c r="AU97" s="2">
        <f t="shared" si="127"/>
        <v>22.291521613969937</v>
      </c>
      <c r="AW97" s="2">
        <f>(AT97+AI97)/(SQRT(AP97)-1)</f>
        <v>0.93760307309587887</v>
      </c>
      <c r="AX97" s="2">
        <f t="shared" si="128"/>
        <v>53.747946865368846</v>
      </c>
      <c r="AZ97" s="2">
        <f>(A97-$A$95)</f>
        <v>0.24983333333333491</v>
      </c>
      <c r="BA97">
        <f t="shared" ref="BA97:BA103" si="155">AZ97/(SIN(AW97)-SIN($AW$95))</f>
        <v>19.087138979477309</v>
      </c>
      <c r="BB97" s="18">
        <f t="shared" ref="BB97:BB103" si="156">BA97*(COS(AW97)-COS($AW$95))</f>
        <v>-0.33270105086276747</v>
      </c>
      <c r="BC97" s="18">
        <v>19</v>
      </c>
      <c r="BD97" s="18">
        <f t="shared" ref="BD97:BD103" si="157">BC97*(COS(AW97)-COS($AW$95))</f>
        <v>-0.33118216266928902</v>
      </c>
      <c r="BE97" s="17">
        <f t="shared" si="145"/>
        <v>10.243166666666674</v>
      </c>
      <c r="BF97" s="2">
        <f>(A97-A96)</f>
        <v>0.12491666666666745</v>
      </c>
      <c r="BG97">
        <f t="shared" si="146"/>
        <v>19.261899875942252</v>
      </c>
      <c r="BH97" s="18">
        <f t="shared" si="147"/>
        <v>0.16825580759091616</v>
      </c>
      <c r="BI97" s="18">
        <f>SUM($BH$16:BH97)</f>
        <v>5.7719348943194824</v>
      </c>
      <c r="BJ97">
        <v>5.5</v>
      </c>
      <c r="BK97" s="2">
        <f t="shared" si="129"/>
        <v>1.7280651056805176</v>
      </c>
      <c r="BL97" s="1"/>
      <c r="BM97" s="1">
        <v>1.4</v>
      </c>
      <c r="BO97" s="2">
        <f>BM97*SQRT(AP97)+(2-BM97)</f>
        <v>3.4</v>
      </c>
      <c r="BP97" s="1">
        <f>BO97+AN97</f>
        <v>5.071818416964943</v>
      </c>
      <c r="BR97" s="1">
        <f t="shared" si="130"/>
        <v>2.5607916666666686</v>
      </c>
      <c r="BS97" s="1">
        <f t="shared" si="148"/>
        <v>3.1229166666666863E-2</v>
      </c>
      <c r="BT97" s="1">
        <f t="shared" si="98"/>
        <v>20.2628079406736</v>
      </c>
      <c r="BU97" s="2">
        <f t="shared" si="131"/>
        <v>0.33462635763854109</v>
      </c>
      <c r="BW97" s="1">
        <v>4</v>
      </c>
      <c r="BX97" s="1">
        <f t="shared" si="99"/>
        <v>0.19443160518851557</v>
      </c>
      <c r="BY97" s="2">
        <f t="shared" si="100"/>
        <v>11.145760806984969</v>
      </c>
      <c r="CA97" s="1">
        <f t="shared" si="132"/>
        <v>0.38886321037703114</v>
      </c>
      <c r="CB97" s="2">
        <f t="shared" si="101"/>
        <v>22.291521613969937</v>
      </c>
      <c r="CD97" s="1">
        <f t="shared" si="133"/>
        <v>7.8674852938956192</v>
      </c>
      <c r="CE97" s="1">
        <f t="shared" si="134"/>
        <v>-1.2717333406698977E-2</v>
      </c>
      <c r="CF97" s="18">
        <f>SUM(CE$15:$CE97)</f>
        <v>-0.52460928985641286</v>
      </c>
      <c r="CG97" s="18">
        <f t="shared" si="135"/>
        <v>1.475390710143587</v>
      </c>
      <c r="CH97" s="18">
        <f t="shared" si="136"/>
        <v>0.52460928985641286</v>
      </c>
      <c r="CJ97" s="1">
        <f t="shared" si="137"/>
        <v>3.475390710143587</v>
      </c>
      <c r="CK97" s="18">
        <f t="shared" si="138"/>
        <v>3.8100170677821281</v>
      </c>
      <c r="CL97">
        <f t="shared" si="139"/>
        <v>17.467126958313482</v>
      </c>
      <c r="CN97" s="1">
        <v>2.5607916666666686</v>
      </c>
      <c r="CO97">
        <v>3</v>
      </c>
      <c r="CP97">
        <f t="shared" si="140"/>
        <v>4.3301270189221928</v>
      </c>
      <c r="CR97" s="18">
        <f t="shared" si="102"/>
        <v>8.1401440867043213</v>
      </c>
      <c r="CS97">
        <f t="shared" si="103"/>
        <v>234.43614969708443</v>
      </c>
    </row>
    <row r="98" spans="1:97" x14ac:dyDescent="0.2">
      <c r="A98" s="17">
        <f t="shared" si="141"/>
        <v>10.368083333333342</v>
      </c>
      <c r="B98">
        <f t="shared" si="142"/>
        <v>10.368083333333342</v>
      </c>
      <c r="C98" s="1">
        <f t="shared" si="104"/>
        <v>12.5</v>
      </c>
      <c r="D98" s="1">
        <f t="shared" si="149"/>
        <v>16.240294086220995</v>
      </c>
      <c r="E98">
        <f t="shared" si="105"/>
        <v>0.69244011686806783</v>
      </c>
      <c r="F98" s="1">
        <f t="shared" si="106"/>
        <v>39.694019438296877</v>
      </c>
      <c r="G98" s="1">
        <f t="shared" si="107"/>
        <v>3.7915101353347288E-3</v>
      </c>
      <c r="H98">
        <f t="shared" si="108"/>
        <v>0.63841721574057553</v>
      </c>
      <c r="I98">
        <f t="shared" si="109"/>
        <v>0.76969049535904466</v>
      </c>
      <c r="J98" s="18">
        <f t="shared" si="110"/>
        <v>1.8845667934463921</v>
      </c>
      <c r="K98" s="2">
        <f t="shared" si="84"/>
        <v>108.03249134406069</v>
      </c>
      <c r="L98">
        <f t="shared" si="88"/>
        <v>4.1180833333333418</v>
      </c>
      <c r="M98" s="1">
        <f t="shared" si="111"/>
        <v>12.5</v>
      </c>
      <c r="N98" s="1">
        <f t="shared" si="150"/>
        <v>13.160874224012547</v>
      </c>
      <c r="O98">
        <f t="shared" si="112"/>
        <v>0.31824848528446276</v>
      </c>
      <c r="P98" s="1">
        <f t="shared" si="89"/>
        <v>18.24354374242143</v>
      </c>
      <c r="Q98" s="1">
        <f t="shared" si="113"/>
        <v>5.7733850415140732E-3</v>
      </c>
      <c r="R98">
        <f t="shared" si="114"/>
        <v>0.31290347914880395</v>
      </c>
      <c r="S98">
        <f t="shared" si="115"/>
        <v>0.94978492972702722</v>
      </c>
      <c r="T98" s="1">
        <f t="shared" si="116"/>
        <v>0.33643416625473982</v>
      </c>
      <c r="U98" s="2">
        <f t="shared" si="85"/>
        <v>19.28603500823349</v>
      </c>
      <c r="V98">
        <f t="shared" si="90"/>
        <v>16.618083333333342</v>
      </c>
      <c r="W98" s="1">
        <f t="shared" si="117"/>
        <v>12.5</v>
      </c>
      <c r="X98" s="1">
        <f t="shared" si="151"/>
        <v>20.79448709811356</v>
      </c>
      <c r="Y98">
        <f t="shared" si="118"/>
        <v>0.92589340369335404</v>
      </c>
      <c r="Z98" s="1">
        <f t="shared" si="119"/>
        <v>53.076691931466151</v>
      </c>
      <c r="AA98" s="1">
        <f t="shared" si="91"/>
        <v>2.3126162572538315E-3</v>
      </c>
      <c r="AB98">
        <f t="shared" si="92"/>
        <v>0.79915812565730004</v>
      </c>
      <c r="AC98">
        <f t="shared" si="93"/>
        <v>0.60112086155440569</v>
      </c>
      <c r="AD98" s="18">
        <f t="shared" si="120"/>
        <v>4.1741197312464164</v>
      </c>
      <c r="AE98" s="2">
        <f t="shared" si="86"/>
        <v>-120.7192510750462</v>
      </c>
      <c r="AF98" s="2"/>
      <c r="AG98" s="1">
        <f t="shared" si="94"/>
        <v>6.075223683519558E-3</v>
      </c>
      <c r="AH98" s="1">
        <f t="shared" si="121"/>
        <v>9.7919252971712892E-3</v>
      </c>
      <c r="AI98">
        <f t="shared" si="122"/>
        <v>0.55530770721654898</v>
      </c>
      <c r="AJ98" s="2">
        <f t="shared" si="143"/>
        <v>31.832925891394524</v>
      </c>
      <c r="AK98" s="1">
        <f t="shared" si="144"/>
        <v>1.1523460583964348E-2</v>
      </c>
      <c r="AL98" s="1">
        <f t="shared" si="95"/>
        <v>1.1398893220879112</v>
      </c>
      <c r="AM98">
        <f t="shared" si="123"/>
        <v>0.85067750117833441</v>
      </c>
      <c r="AN98" s="17">
        <f t="shared" si="124"/>
        <v>1.6932275103071943</v>
      </c>
      <c r="AP98">
        <v>4</v>
      </c>
      <c r="AQ98">
        <f t="shared" si="125"/>
        <v>0.27765385360827444</v>
      </c>
      <c r="AR98" s="2">
        <f t="shared" si="126"/>
        <v>15.91646294569726</v>
      </c>
      <c r="AT98" s="1">
        <f>ATAN(A98/$G$8/$G$1)</f>
        <v>0.39313411999531539</v>
      </c>
      <c r="AU98" s="2">
        <f t="shared" si="127"/>
        <v>22.53635082775693</v>
      </c>
      <c r="AW98" s="2">
        <f>(AT98+AI98)/(SQRT(AP98)-1)</f>
        <v>0.94844182721186443</v>
      </c>
      <c r="AX98" s="2">
        <f t="shared" si="128"/>
        <v>54.369276719151458</v>
      </c>
      <c r="AZ98" s="2">
        <f>(A98-$A$95)</f>
        <v>0.37475000000000236</v>
      </c>
      <c r="BA98">
        <f t="shared" si="155"/>
        <v>19.262257258173143</v>
      </c>
      <c r="BB98" s="18">
        <f t="shared" si="156"/>
        <v>-0.50472511479647086</v>
      </c>
      <c r="BC98" s="18">
        <v>19</v>
      </c>
      <c r="BD98" s="18">
        <f t="shared" si="157"/>
        <v>-0.4978532397631602</v>
      </c>
      <c r="BE98" s="17">
        <f t="shared" si="145"/>
        <v>10.368083333333342</v>
      </c>
      <c r="BF98" s="2">
        <f>(A98-A97)</f>
        <v>0.12491666666666745</v>
      </c>
      <c r="BG98">
        <f t="shared" si="146"/>
        <v>19.622313926971458</v>
      </c>
      <c r="BH98" s="18">
        <f t="shared" si="147"/>
        <v>0.17213011564644223</v>
      </c>
      <c r="BI98" s="18">
        <f>SUM($BH$16:BH98)</f>
        <v>5.9440650099659242</v>
      </c>
      <c r="BJ98">
        <v>5.5</v>
      </c>
      <c r="BK98" s="2">
        <f t="shared" si="129"/>
        <v>1.5559349900340758</v>
      </c>
      <c r="BL98" s="1"/>
      <c r="BM98" s="1">
        <v>1.4</v>
      </c>
      <c r="BO98" s="2">
        <f>BM98*SQRT(AP98)+(2-BM98)</f>
        <v>3.4</v>
      </c>
      <c r="BP98" s="1">
        <f>BO98+AN98</f>
        <v>5.0932275103071944</v>
      </c>
      <c r="BR98" s="1">
        <f t="shared" si="130"/>
        <v>2.592020833333335</v>
      </c>
      <c r="BS98" s="1">
        <f t="shared" si="148"/>
        <v>3.1229166666666419E-2</v>
      </c>
      <c r="BT98" s="1">
        <f t="shared" si="98"/>
        <v>20.29851344320333</v>
      </c>
      <c r="BU98" s="2">
        <f t="shared" si="131"/>
        <v>0.39174095351052429</v>
      </c>
      <c r="BW98" s="1">
        <v>4</v>
      </c>
      <c r="BX98" s="1">
        <f t="shared" si="99"/>
        <v>0.19656705999765769</v>
      </c>
      <c r="BY98" s="2">
        <f t="shared" si="100"/>
        <v>11.268175413878465</v>
      </c>
      <c r="CA98" s="1">
        <f t="shared" si="132"/>
        <v>0.39313411999531539</v>
      </c>
      <c r="CB98" s="2">
        <f t="shared" si="101"/>
        <v>22.53635082775693</v>
      </c>
      <c r="CD98" s="1">
        <f t="shared" si="133"/>
        <v>7.9089684831695592</v>
      </c>
      <c r="CE98" s="1">
        <f t="shared" si="134"/>
        <v>-1.2873374548605413E-2</v>
      </c>
      <c r="CF98" s="18">
        <f>SUM(CE$15:$CE98)</f>
        <v>-0.53748266440501824</v>
      </c>
      <c r="CG98" s="18">
        <f t="shared" si="135"/>
        <v>1.4625173355949816</v>
      </c>
      <c r="CH98" s="18">
        <f t="shared" si="136"/>
        <v>0.53748266440501824</v>
      </c>
      <c r="CJ98" s="1">
        <f t="shared" si="137"/>
        <v>3.4625173355949816</v>
      </c>
      <c r="CK98" s="18">
        <f t="shared" si="138"/>
        <v>3.8542582891055059</v>
      </c>
      <c r="CL98">
        <f t="shared" si="139"/>
        <v>17.669952041744441</v>
      </c>
      <c r="CN98" s="1">
        <v>2.592020833333335</v>
      </c>
      <c r="CO98">
        <v>3</v>
      </c>
      <c r="CP98">
        <f t="shared" si="140"/>
        <v>4.3301270189221928</v>
      </c>
      <c r="CR98" s="18">
        <f t="shared" si="102"/>
        <v>8.1843853080276983</v>
      </c>
      <c r="CS98">
        <f t="shared" si="103"/>
        <v>235.71029687119773</v>
      </c>
    </row>
    <row r="99" spans="1:97" x14ac:dyDescent="0.2">
      <c r="A99" s="17">
        <f t="shared" si="141"/>
        <v>10.493000000000009</v>
      </c>
      <c r="B99">
        <f t="shared" si="142"/>
        <v>10.493000000000009</v>
      </c>
      <c r="C99" s="1">
        <f t="shared" si="104"/>
        <v>12.5</v>
      </c>
      <c r="D99" s="1">
        <f t="shared" si="149"/>
        <v>16.320326252866398</v>
      </c>
      <c r="E99">
        <f t="shared" si="105"/>
        <v>0.69833140394930293</v>
      </c>
      <c r="F99" s="1">
        <f t="shared" si="106"/>
        <v>40.031736532125642</v>
      </c>
      <c r="G99" s="1">
        <f t="shared" si="107"/>
        <v>3.7544154412889764E-3</v>
      </c>
      <c r="H99">
        <f t="shared" si="108"/>
        <v>0.64294057835743845</v>
      </c>
      <c r="I99">
        <f t="shared" si="109"/>
        <v>0.7659160611329433</v>
      </c>
      <c r="J99" s="18">
        <f t="shared" si="110"/>
        <v>1.9248017772916057</v>
      </c>
      <c r="K99" s="2">
        <f t="shared" si="84"/>
        <v>110.338955386143</v>
      </c>
      <c r="L99">
        <f t="shared" si="88"/>
        <v>4.2430000000000092</v>
      </c>
      <c r="M99" s="1">
        <f t="shared" si="111"/>
        <v>12.5</v>
      </c>
      <c r="N99" s="1">
        <f t="shared" si="150"/>
        <v>13.200494271049099</v>
      </c>
      <c r="O99">
        <f t="shared" si="112"/>
        <v>0.32723644910331501</v>
      </c>
      <c r="P99" s="1">
        <f t="shared" si="89"/>
        <v>18.758777337132706</v>
      </c>
      <c r="Q99" s="1">
        <f t="shared" si="113"/>
        <v>5.7387805019124783E-3</v>
      </c>
      <c r="R99">
        <f t="shared" si="114"/>
        <v>0.32142735816382428</v>
      </c>
      <c r="S99">
        <f t="shared" si="115"/>
        <v>0.94693423922879916</v>
      </c>
      <c r="T99" s="1">
        <f t="shared" si="116"/>
        <v>0.35635255681294226</v>
      </c>
      <c r="U99" s="2">
        <f t="shared" si="85"/>
        <v>20.427853575264205</v>
      </c>
      <c r="V99">
        <f t="shared" si="90"/>
        <v>16.743000000000009</v>
      </c>
      <c r="W99" s="1">
        <f t="shared" si="117"/>
        <v>12.5</v>
      </c>
      <c r="X99" s="1">
        <f t="shared" si="151"/>
        <v>20.894450196164538</v>
      </c>
      <c r="Y99">
        <f t="shared" si="118"/>
        <v>0.9294871893742116</v>
      </c>
      <c r="Z99" s="1">
        <f t="shared" si="119"/>
        <v>53.282705123362447</v>
      </c>
      <c r="AA99" s="1">
        <f t="shared" si="91"/>
        <v>2.2905411811027614E-3</v>
      </c>
      <c r="AB99">
        <f t="shared" si="92"/>
        <v>0.8013132598757452</v>
      </c>
      <c r="AC99">
        <f t="shared" si="93"/>
        <v>0.59824498288519434</v>
      </c>
      <c r="AD99" s="18">
        <f t="shared" si="120"/>
        <v>4.2243746950164081</v>
      </c>
      <c r="AE99" s="2">
        <f t="shared" si="86"/>
        <v>-117.8383932793142</v>
      </c>
      <c r="AF99" s="2"/>
      <c r="AG99" s="1">
        <f t="shared" si="94"/>
        <v>6.0939081117373194E-3</v>
      </c>
      <c r="AH99" s="1">
        <f t="shared" si="121"/>
        <v>9.6801196050149661E-3</v>
      </c>
      <c r="AI99">
        <f t="shared" si="122"/>
        <v>0.56184891239799373</v>
      </c>
      <c r="AJ99" s="2">
        <f t="shared" si="143"/>
        <v>32.207899436827667</v>
      </c>
      <c r="AK99" s="1">
        <f t="shared" si="144"/>
        <v>1.1438550242128283E-2</v>
      </c>
      <c r="AL99" s="1">
        <f t="shared" si="95"/>
        <v>1.1657468128195629</v>
      </c>
      <c r="AM99">
        <f t="shared" si="123"/>
        <v>0.86178029237497566</v>
      </c>
      <c r="AN99" s="17">
        <f t="shared" si="124"/>
        <v>1.715327015077579</v>
      </c>
      <c r="AP99">
        <v>4</v>
      </c>
      <c r="AQ99">
        <f t="shared" si="125"/>
        <v>0.28092445619899686</v>
      </c>
      <c r="AR99" s="2">
        <f t="shared" si="126"/>
        <v>16.103949718413833</v>
      </c>
      <c r="AT99" s="1">
        <f>ATAN(A99/$G$8/$G$1)</f>
        <v>0.39738995345005479</v>
      </c>
      <c r="AU99" s="2">
        <f t="shared" si="127"/>
        <v>22.780315802869382</v>
      </c>
      <c r="AW99" s="2">
        <f>(AT99+AI99)/(SQRT(AP99)-1)</f>
        <v>0.95923886584804852</v>
      </c>
      <c r="AX99" s="2">
        <f t="shared" si="128"/>
        <v>54.988215239697048</v>
      </c>
      <c r="AZ99" s="2">
        <f>(A99-$A$95)</f>
        <v>0.49966666666666981</v>
      </c>
      <c r="BA99">
        <f t="shared" si="155"/>
        <v>19.440924878261917</v>
      </c>
      <c r="BB99" s="18">
        <f t="shared" si="156"/>
        <v>-0.68061302066309415</v>
      </c>
      <c r="BC99" s="18">
        <v>19</v>
      </c>
      <c r="BD99" s="18">
        <f t="shared" si="157"/>
        <v>-0.66517655273996001</v>
      </c>
      <c r="BE99" s="17">
        <f t="shared" si="145"/>
        <v>10.493000000000009</v>
      </c>
      <c r="BF99" s="2">
        <f>(A99-A98)</f>
        <v>0.12491666666666745</v>
      </c>
      <c r="BG99">
        <f t="shared" si="146"/>
        <v>19.997383800561714</v>
      </c>
      <c r="BH99" s="18">
        <f t="shared" si="147"/>
        <v>0.17610676359887231</v>
      </c>
      <c r="BI99" s="18">
        <f>SUM($BH$16:BH99)</f>
        <v>6.1201717735647962</v>
      </c>
      <c r="BJ99">
        <v>5.5</v>
      </c>
      <c r="BK99" s="2">
        <f t="shared" si="129"/>
        <v>1.3798282264352038</v>
      </c>
      <c r="BL99" s="1"/>
      <c r="BM99" s="1">
        <v>1.4</v>
      </c>
      <c r="BO99" s="2">
        <f>BM99*SQRT(AP99)+(2-BM99)</f>
        <v>3.4</v>
      </c>
      <c r="BP99" s="1">
        <f>BO99+AN99</f>
        <v>5.1153270150775789</v>
      </c>
      <c r="BR99" s="1">
        <f t="shared" si="130"/>
        <v>2.6232500000000019</v>
      </c>
      <c r="BS99" s="1">
        <f t="shared" si="148"/>
        <v>3.1229166666666863E-2</v>
      </c>
      <c r="BT99" s="1">
        <f t="shared" si="98"/>
        <v>20.334587899991977</v>
      </c>
      <c r="BU99" s="2">
        <f t="shared" si="131"/>
        <v>0.44991491506955583</v>
      </c>
      <c r="BW99" s="1">
        <v>4</v>
      </c>
      <c r="BX99" s="1">
        <f t="shared" si="99"/>
        <v>0.19869497672502739</v>
      </c>
      <c r="BY99" s="2">
        <f t="shared" si="100"/>
        <v>11.390157901434691</v>
      </c>
      <c r="CA99" s="1">
        <f t="shared" si="132"/>
        <v>0.39738995345005479</v>
      </c>
      <c r="CB99" s="2">
        <f t="shared" si="101"/>
        <v>22.780315802869382</v>
      </c>
      <c r="CD99" s="1">
        <f t="shared" si="133"/>
        <v>7.9510315559675666</v>
      </c>
      <c r="CE99" s="1">
        <f t="shared" si="134"/>
        <v>-1.3029415697604053E-2</v>
      </c>
      <c r="CF99" s="18">
        <f>SUM(CE$15:$CE99)</f>
        <v>-0.55051208010262231</v>
      </c>
      <c r="CG99" s="18">
        <f t="shared" si="135"/>
        <v>1.4494879198973778</v>
      </c>
      <c r="CH99" s="18">
        <f t="shared" si="136"/>
        <v>0.55051208010262231</v>
      </c>
      <c r="CJ99" s="1">
        <f t="shared" si="137"/>
        <v>3.4494879198973778</v>
      </c>
      <c r="CK99" s="18">
        <f t="shared" si="138"/>
        <v>3.8994028349669336</v>
      </c>
      <c r="CL99">
        <f t="shared" si="139"/>
        <v>17.876918441109151</v>
      </c>
      <c r="CN99" s="1">
        <v>2.6232500000000019</v>
      </c>
      <c r="CO99">
        <v>3</v>
      </c>
      <c r="CP99">
        <f t="shared" si="140"/>
        <v>4.3301270189221928</v>
      </c>
      <c r="CR99" s="18">
        <f t="shared" si="102"/>
        <v>8.2295298538891259</v>
      </c>
      <c r="CS99">
        <f t="shared" si="103"/>
        <v>237.0104597920068</v>
      </c>
    </row>
    <row r="100" spans="1:97" x14ac:dyDescent="0.2">
      <c r="A100" s="17">
        <f t="shared" si="141"/>
        <v>10.617916666666677</v>
      </c>
      <c r="B100">
        <f t="shared" si="142"/>
        <v>10.617916666666677</v>
      </c>
      <c r="C100" s="1">
        <f t="shared" si="104"/>
        <v>12.5</v>
      </c>
      <c r="D100" s="1">
        <f t="shared" si="149"/>
        <v>16.400919313876219</v>
      </c>
      <c r="E100">
        <f t="shared" si="105"/>
        <v>0.70416499303824598</v>
      </c>
      <c r="F100" s="1">
        <f t="shared" si="106"/>
        <v>40.366146097733846</v>
      </c>
      <c r="G100" s="1">
        <f t="shared" si="107"/>
        <v>3.7176081870081376E-3</v>
      </c>
      <c r="H100">
        <f t="shared" si="108"/>
        <v>0.64739765274518757</v>
      </c>
      <c r="I100">
        <f t="shared" si="109"/>
        <v>0.76215239894657649</v>
      </c>
      <c r="J100" s="18">
        <f t="shared" si="110"/>
        <v>1.9653187424530476</v>
      </c>
      <c r="K100" s="2">
        <f t="shared" si="84"/>
        <v>112.66158396227661</v>
      </c>
      <c r="L100">
        <f t="shared" si="88"/>
        <v>4.3679166666666767</v>
      </c>
      <c r="M100" s="1">
        <f t="shared" si="111"/>
        <v>12.5</v>
      </c>
      <c r="N100" s="1">
        <f t="shared" si="150"/>
        <v>13.241174268430445</v>
      </c>
      <c r="O100">
        <f t="shared" si="112"/>
        <v>0.3361699046785509</v>
      </c>
      <c r="P100" s="1">
        <f t="shared" si="89"/>
        <v>19.270886255458329</v>
      </c>
      <c r="Q100" s="1">
        <f t="shared" si="113"/>
        <v>5.7035729049190638E-3</v>
      </c>
      <c r="R100">
        <f t="shared" si="114"/>
        <v>0.32987381467221122</v>
      </c>
      <c r="S100">
        <f t="shared" si="115"/>
        <v>0.94402503483414235</v>
      </c>
      <c r="T100" s="1">
        <f t="shared" si="116"/>
        <v>0.37680382167390464</v>
      </c>
      <c r="U100" s="2">
        <f t="shared" si="85"/>
        <v>21.600219076848035</v>
      </c>
      <c r="V100">
        <f t="shared" si="90"/>
        <v>16.867916666666677</v>
      </c>
      <c r="W100" s="1">
        <f t="shared" si="117"/>
        <v>12.5</v>
      </c>
      <c r="X100" s="1">
        <f t="shared" si="151"/>
        <v>20.99468058041397</v>
      </c>
      <c r="Y100">
        <f t="shared" si="118"/>
        <v>0.93304670658784949</v>
      </c>
      <c r="Z100" s="1">
        <f t="shared" si="119"/>
        <v>53.486753880832133</v>
      </c>
      <c r="AA100" s="1">
        <f t="shared" si="91"/>
        <v>2.2687229114410506E-3</v>
      </c>
      <c r="AB100">
        <f t="shared" si="92"/>
        <v>0.80343764231415993</v>
      </c>
      <c r="AC100">
        <f t="shared" si="93"/>
        <v>0.59538891063964572</v>
      </c>
      <c r="AD100" s="18">
        <f t="shared" si="120"/>
        <v>4.2747640329552814</v>
      </c>
      <c r="AE100" s="2">
        <f t="shared" si="86"/>
        <v>-114.94983250574822</v>
      </c>
      <c r="AF100" s="2"/>
      <c r="AG100" s="1">
        <f t="shared" si="94"/>
        <v>6.1110075525343914E-3</v>
      </c>
      <c r="AH100" s="1">
        <f t="shared" si="121"/>
        <v>9.5684720711030676E-3</v>
      </c>
      <c r="AI100">
        <f t="shared" si="122"/>
        <v>0.56836252133989384</v>
      </c>
      <c r="AJ100" s="2">
        <f t="shared" si="143"/>
        <v>32.581291032223213</v>
      </c>
      <c r="AK100" s="1">
        <f t="shared" si="144"/>
        <v>1.1353416714038634E-2</v>
      </c>
      <c r="AL100" s="1">
        <f t="shared" si="95"/>
        <v>1.1931585166894552</v>
      </c>
      <c r="AM100">
        <f t="shared" si="123"/>
        <v>0.87324470543203525</v>
      </c>
      <c r="AN100" s="17">
        <f t="shared" si="124"/>
        <v>1.7381463085828726</v>
      </c>
      <c r="AP100">
        <v>4</v>
      </c>
      <c r="AQ100">
        <f t="shared" si="125"/>
        <v>0.28418126066994698</v>
      </c>
      <c r="AR100" s="2">
        <f t="shared" si="126"/>
        <v>16.29064551611161</v>
      </c>
      <c r="AT100" s="1">
        <f>ATAN(A100/$G$8/$G$1)</f>
        <v>0.4016306370822651</v>
      </c>
      <c r="AU100" s="2">
        <f t="shared" si="127"/>
        <v>23.023412316817744</v>
      </c>
      <c r="AW100" s="2">
        <f>(AT100+AI100)/(SQRT(AP100)-1)</f>
        <v>0.96999315842215894</v>
      </c>
      <c r="AX100" s="2">
        <f t="shared" si="128"/>
        <v>55.604703349040953</v>
      </c>
      <c r="AZ100" s="2">
        <f>(A100-$A$95)</f>
        <v>0.62458333333333727</v>
      </c>
      <c r="BA100">
        <f t="shared" si="155"/>
        <v>19.62319152360493</v>
      </c>
      <c r="BB100" s="18">
        <f t="shared" si="156"/>
        <v>-0.86042695130516311</v>
      </c>
      <c r="BC100" s="18">
        <v>19</v>
      </c>
      <c r="BD100" s="18">
        <f t="shared" si="157"/>
        <v>-0.83310159079540114</v>
      </c>
      <c r="BE100" s="17">
        <f t="shared" si="145"/>
        <v>10.617916666666677</v>
      </c>
      <c r="BF100" s="2">
        <f>(A100-A99)</f>
        <v>0.12491666666666745</v>
      </c>
      <c r="BG100">
        <f t="shared" si="146"/>
        <v>20.387766208424001</v>
      </c>
      <c r="BH100" s="18">
        <f t="shared" si="147"/>
        <v>0.18019033770605458</v>
      </c>
      <c r="BI100" s="18">
        <f>SUM($BH$16:BH100)</f>
        <v>6.300362111270851</v>
      </c>
      <c r="BJ100">
        <v>5.5</v>
      </c>
      <c r="BK100" s="2">
        <f t="shared" si="129"/>
        <v>1.199637888729149</v>
      </c>
      <c r="BL100" s="1"/>
      <c r="BM100" s="1">
        <v>1.4</v>
      </c>
      <c r="BO100" s="2">
        <f>BM100*SQRT(AP100)+(2-BM100)</f>
        <v>3.4</v>
      </c>
      <c r="BP100" s="1">
        <f>BO100+AN100</f>
        <v>5.138146308582872</v>
      </c>
      <c r="BR100" s="1">
        <f t="shared" si="130"/>
        <v>2.6544791666666692</v>
      </c>
      <c r="BS100" s="1">
        <f t="shared" si="148"/>
        <v>3.1229166666667307E-2</v>
      </c>
      <c r="BT100" s="1">
        <f t="shared" si="98"/>
        <v>20.371029350928893</v>
      </c>
      <c r="BU100" s="2">
        <f t="shared" si="131"/>
        <v>0.50917565951176513</v>
      </c>
      <c r="BW100" s="1">
        <v>4</v>
      </c>
      <c r="BX100" s="1">
        <f t="shared" si="99"/>
        <v>0.20081531854113255</v>
      </c>
      <c r="BY100" s="2">
        <f t="shared" si="100"/>
        <v>11.511706158408872</v>
      </c>
      <c r="CA100" s="1">
        <f t="shared" si="132"/>
        <v>0.4016306370822651</v>
      </c>
      <c r="CB100" s="2">
        <f t="shared" si="101"/>
        <v>23.023412316817744</v>
      </c>
      <c r="CD100" s="1">
        <f t="shared" si="133"/>
        <v>7.9936770689787142</v>
      </c>
      <c r="CE100" s="1">
        <f t="shared" si="134"/>
        <v>-1.318545685369178E-2</v>
      </c>
      <c r="CF100" s="18">
        <f>SUM(CE$15:$CE100)</f>
        <v>-0.56369753695631408</v>
      </c>
      <c r="CG100" s="18">
        <f t="shared" si="135"/>
        <v>1.436302463043686</v>
      </c>
      <c r="CH100" s="18">
        <f t="shared" si="136"/>
        <v>0.56369753695631408</v>
      </c>
      <c r="CJ100" s="1">
        <f t="shared" si="137"/>
        <v>3.436302463043686</v>
      </c>
      <c r="CK100" s="18">
        <f t="shared" si="138"/>
        <v>3.9454781225554512</v>
      </c>
      <c r="CL100">
        <f t="shared" si="139"/>
        <v>18.088151851257084</v>
      </c>
      <c r="CN100" s="1">
        <v>2.6544791666666692</v>
      </c>
      <c r="CO100">
        <v>3</v>
      </c>
      <c r="CP100">
        <f t="shared" si="140"/>
        <v>4.3301270189221928</v>
      </c>
      <c r="CR100" s="18">
        <f t="shared" si="102"/>
        <v>8.2756051414776444</v>
      </c>
      <c r="CS100">
        <f t="shared" si="103"/>
        <v>238.33742807455616</v>
      </c>
    </row>
    <row r="101" spans="1:97" x14ac:dyDescent="0.2">
      <c r="A101" s="17">
        <f t="shared" si="141"/>
        <v>10.742833333333344</v>
      </c>
      <c r="B101">
        <f t="shared" si="142"/>
        <v>10.742833333333344</v>
      </c>
      <c r="C101" s="1">
        <f t="shared" si="104"/>
        <v>12.5</v>
      </c>
      <c r="D101" s="1">
        <f t="shared" si="149"/>
        <v>16.482065041364748</v>
      </c>
      <c r="E101">
        <f t="shared" si="105"/>
        <v>0.70994133637700751</v>
      </c>
      <c r="F101" s="1">
        <f t="shared" si="106"/>
        <v>40.697274059828452</v>
      </c>
      <c r="G101" s="1">
        <f t="shared" si="107"/>
        <v>3.6810926869312493E-3</v>
      </c>
      <c r="H101">
        <f t="shared" si="108"/>
        <v>0.65178928164476013</v>
      </c>
      <c r="I101">
        <f t="shared" si="109"/>
        <v>0.75840011361616211</v>
      </c>
      <c r="J101" s="18">
        <f t="shared" si="110"/>
        <v>2.0061135524833049</v>
      </c>
      <c r="K101" s="2">
        <f>IF(180/$D$6*J101 &gt;180,180/$D$6*J101-360,180/$D$6*J101)</f>
        <v>115.00013995127225</v>
      </c>
      <c r="L101">
        <f t="shared" si="88"/>
        <v>4.4928333333333441</v>
      </c>
      <c r="M101" s="1">
        <f t="shared" si="111"/>
        <v>12.5</v>
      </c>
      <c r="N101" s="1">
        <f t="shared" si="150"/>
        <v>13.28290447760245</v>
      </c>
      <c r="O101">
        <f t="shared" si="112"/>
        <v>0.34504793357177505</v>
      </c>
      <c r="P101" s="1">
        <f t="shared" si="89"/>
        <v>19.779817848063537</v>
      </c>
      <c r="Q101" s="1">
        <f t="shared" si="113"/>
        <v>5.667791963045456E-3</v>
      </c>
      <c r="R101">
        <f t="shared" si="114"/>
        <v>0.33824178596700227</v>
      </c>
      <c r="S101">
        <f t="shared" si="115"/>
        <v>0.9410592405506959</v>
      </c>
      <c r="T101" s="1">
        <f t="shared" si="116"/>
        <v>0.39778306492408683</v>
      </c>
      <c r="U101" s="2">
        <f t="shared" si="85"/>
        <v>22.802850855520898</v>
      </c>
      <c r="V101">
        <f t="shared" si="90"/>
        <v>16.992833333333344</v>
      </c>
      <c r="W101" s="1">
        <f t="shared" si="117"/>
        <v>12.5</v>
      </c>
      <c r="X101" s="1">
        <f t="shared" si="151"/>
        <v>21.095174440957933</v>
      </c>
      <c r="Y101">
        <f t="shared" si="118"/>
        <v>0.93657235423661822</v>
      </c>
      <c r="Z101" s="1">
        <f t="shared" si="119"/>
        <v>53.68886107088894</v>
      </c>
      <c r="AA101" s="1">
        <f t="shared" si="91"/>
        <v>2.2471587698379447E-3</v>
      </c>
      <c r="AB101">
        <f t="shared" si="92"/>
        <v>0.80553177604165371</v>
      </c>
      <c r="AC101">
        <f t="shared" si="93"/>
        <v>0.59255257807824868</v>
      </c>
      <c r="AD101" s="18">
        <f t="shared" si="120"/>
        <v>4.325285829690392</v>
      </c>
      <c r="AE101" s="2">
        <f t="shared" si="86"/>
        <v>-112.0536785527801</v>
      </c>
      <c r="AF101" s="2"/>
      <c r="AG101" s="1">
        <f t="shared" si="94"/>
        <v>6.1265386290677536E-3</v>
      </c>
      <c r="AH101" s="1">
        <f t="shared" si="121"/>
        <v>9.4570288347617971E-3</v>
      </c>
      <c r="AI101">
        <f t="shared" si="122"/>
        <v>0.57484760161373272</v>
      </c>
      <c r="AJ101" s="2">
        <f t="shared" si="143"/>
        <v>32.953047226264928</v>
      </c>
      <c r="AK101" s="1">
        <f t="shared" si="144"/>
        <v>1.1268090785708795E-2</v>
      </c>
      <c r="AL101" s="1">
        <f t="shared" si="95"/>
        <v>1.2222684209672787</v>
      </c>
      <c r="AM101">
        <f t="shared" si="123"/>
        <v>0.88508534070852429</v>
      </c>
      <c r="AN101" s="17">
        <f t="shared" si="124"/>
        <v>1.7617144520472219</v>
      </c>
      <c r="AP101">
        <v>4</v>
      </c>
      <c r="AQ101">
        <f t="shared" si="125"/>
        <v>0.28742380080686636</v>
      </c>
      <c r="AR101" s="2">
        <f t="shared" si="126"/>
        <v>16.476523613132464</v>
      </c>
      <c r="AT101" s="1">
        <f>ATAN(A101/$G$8/$G$1)</f>
        <v>0.40585609993591659</v>
      </c>
      <c r="AU101" s="2">
        <f t="shared" si="127"/>
        <v>23.265636302058912</v>
      </c>
      <c r="AW101" s="2">
        <f>(AT101+AI101)/(SQRT(AP101)-1)</f>
        <v>0.98070370154964936</v>
      </c>
      <c r="AX101" s="2">
        <f t="shared" si="128"/>
        <v>56.218683528323844</v>
      </c>
      <c r="AZ101" s="2">
        <f>(A101-$A$95)</f>
        <v>0.74950000000000472</v>
      </c>
      <c r="BA101">
        <f t="shared" si="155"/>
        <v>19.809107286227857</v>
      </c>
      <c r="BB101" s="18">
        <f t="shared" si="156"/>
        <v>-1.0442299633527468</v>
      </c>
      <c r="BC101" s="18">
        <v>19</v>
      </c>
      <c r="BD101" s="18">
        <f t="shared" si="157"/>
        <v>-1.0015781638729406</v>
      </c>
      <c r="BE101" s="17">
        <f t="shared" si="145"/>
        <v>10.742833333333344</v>
      </c>
      <c r="BF101" s="2">
        <f>(A101-A100)</f>
        <v>0.12491666666666745</v>
      </c>
      <c r="BG101">
        <f t="shared" si="146"/>
        <v>20.794156389639454</v>
      </c>
      <c r="BH101" s="18">
        <f t="shared" si="147"/>
        <v>0.18438569518762507</v>
      </c>
      <c r="BI101" s="18">
        <f>SUM($BH$16:BH101)</f>
        <v>6.4847478064584765</v>
      </c>
      <c r="BJ101">
        <v>5.5</v>
      </c>
      <c r="BK101" s="2">
        <f t="shared" si="129"/>
        <v>1.0152521935415235</v>
      </c>
      <c r="BL101" s="1"/>
      <c r="BM101" s="1">
        <v>1.4</v>
      </c>
      <c r="BO101" s="2">
        <f>BM101*SQRT(AP101)+(2-BM101)</f>
        <v>3.4</v>
      </c>
      <c r="BP101" s="1">
        <f>BO101+AN101</f>
        <v>5.1617144520472218</v>
      </c>
      <c r="BR101" s="1">
        <f t="shared" si="130"/>
        <v>2.685708333333336</v>
      </c>
      <c r="BS101" s="1">
        <f t="shared" si="148"/>
        <v>3.1229166666666863E-2</v>
      </c>
      <c r="BT101" s="1">
        <f t="shared" si="98"/>
        <v>20.407835830034138</v>
      </c>
      <c r="BU101" s="2">
        <f t="shared" si="131"/>
        <v>0.56955028208135872</v>
      </c>
      <c r="BW101" s="1">
        <v>4</v>
      </c>
      <c r="BX101" s="1">
        <f t="shared" si="99"/>
        <v>0.2029280499679583</v>
      </c>
      <c r="BY101" s="2">
        <f t="shared" si="100"/>
        <v>11.632818151029456</v>
      </c>
      <c r="CA101" s="1">
        <f t="shared" si="132"/>
        <v>0.40585609993591659</v>
      </c>
      <c r="CB101" s="2">
        <f t="shared" si="101"/>
        <v>23.265636302058912</v>
      </c>
      <c r="CD101" s="1">
        <f t="shared" si="133"/>
        <v>8.0369076023672665</v>
      </c>
      <c r="CE101" s="1">
        <f t="shared" si="134"/>
        <v>-1.3341498016868221E-2</v>
      </c>
      <c r="CF101" s="18">
        <f>SUM(CE$15:$CE101)</f>
        <v>-0.57703903497318232</v>
      </c>
      <c r="CG101" s="18">
        <f t="shared" si="135"/>
        <v>1.4229609650268178</v>
      </c>
      <c r="CH101" s="18">
        <f t="shared" si="136"/>
        <v>0.57703903497318232</v>
      </c>
      <c r="CJ101" s="1">
        <f t="shared" si="137"/>
        <v>3.4229609650268178</v>
      </c>
      <c r="CK101" s="18">
        <f t="shared" si="138"/>
        <v>3.9925112471081765</v>
      </c>
      <c r="CL101">
        <f t="shared" si="139"/>
        <v>18.303776491040349</v>
      </c>
      <c r="CN101" s="1">
        <v>2.685708333333336</v>
      </c>
      <c r="CO101">
        <v>3</v>
      </c>
      <c r="CP101">
        <f t="shared" si="140"/>
        <v>4.3301270189221928</v>
      </c>
      <c r="CR101" s="18">
        <f t="shared" si="102"/>
        <v>8.3226382660303688</v>
      </c>
      <c r="CS101">
        <f t="shared" si="103"/>
        <v>239.69198206167462</v>
      </c>
    </row>
    <row r="102" spans="1:97" x14ac:dyDescent="0.2">
      <c r="A102" s="17">
        <f t="shared" si="141"/>
        <v>10.867750000000012</v>
      </c>
      <c r="B102">
        <f t="shared" si="142"/>
        <v>10.867750000000012</v>
      </c>
      <c r="C102" s="1">
        <f t="shared" si="104"/>
        <v>12.5</v>
      </c>
      <c r="D102" s="1">
        <f t="shared" si="149"/>
        <v>16.563755312805736</v>
      </c>
      <c r="E102">
        <f t="shared" si="105"/>
        <v>0.71566089265705579</v>
      </c>
      <c r="F102" s="1">
        <f t="shared" si="106"/>
        <v>41.025146712824849</v>
      </c>
      <c r="G102" s="1">
        <f t="shared" si="107"/>
        <v>3.6448728895126935E-3</v>
      </c>
      <c r="H102">
        <f t="shared" si="108"/>
        <v>0.6561163090593326</v>
      </c>
      <c r="I102">
        <f t="shared" si="109"/>
        <v>0.75465978360209329</v>
      </c>
      <c r="J102" s="18">
        <f t="shared" si="110"/>
        <v>2.04718212390287</v>
      </c>
      <c r="K102" s="2">
        <f t="shared" si="84"/>
        <v>117.35438926831738</v>
      </c>
      <c r="L102">
        <f t="shared" si="88"/>
        <v>4.6177500000000116</v>
      </c>
      <c r="M102" s="1">
        <f t="shared" si="111"/>
        <v>12.5</v>
      </c>
      <c r="N102" s="1">
        <f t="shared" si="150"/>
        <v>13.325675032151283</v>
      </c>
      <c r="O102">
        <f t="shared" si="112"/>
        <v>0.35386966364759315</v>
      </c>
      <c r="P102" s="1">
        <f t="shared" si="89"/>
        <v>20.285522119925719</v>
      </c>
      <c r="Q102" s="1">
        <f t="shared" si="113"/>
        <v>5.6314672630167085E-3</v>
      </c>
      <c r="R102">
        <f t="shared" si="114"/>
        <v>0.34653028749827819</v>
      </c>
      <c r="S102">
        <f t="shared" si="115"/>
        <v>0.93803878376448846</v>
      </c>
      <c r="T102" s="1">
        <f t="shared" si="116"/>
        <v>0.41928532637038457</v>
      </c>
      <c r="U102" s="2">
        <f t="shared" si="85"/>
        <v>24.035464569002936</v>
      </c>
      <c r="V102">
        <f t="shared" si="90"/>
        <v>17.117750000000012</v>
      </c>
      <c r="W102" s="1">
        <f t="shared" si="117"/>
        <v>12.5</v>
      </c>
      <c r="X102" s="1">
        <f t="shared" si="151"/>
        <v>21.195928030225531</v>
      </c>
      <c r="Y102">
        <f t="shared" si="118"/>
        <v>0.94006452703609666</v>
      </c>
      <c r="Z102" s="1">
        <f t="shared" si="119"/>
        <v>53.889049320540572</v>
      </c>
      <c r="AA102" s="1">
        <f t="shared" si="91"/>
        <v>2.2258460724403693E-3</v>
      </c>
      <c r="AB102">
        <f t="shared" si="92"/>
        <v>0.80759615599703816</v>
      </c>
      <c r="AC102">
        <f t="shared" si="93"/>
        <v>0.58973591447257789</v>
      </c>
      <c r="AD102" s="18">
        <f t="shared" si="120"/>
        <v>4.3759382011860977</v>
      </c>
      <c r="AE102" s="2">
        <f t="shared" si="86"/>
        <v>-109.15003942245301</v>
      </c>
      <c r="AF102" s="2"/>
      <c r="AG102" s="1">
        <f t="shared" si="94"/>
        <v>6.1405192488917619E-3</v>
      </c>
      <c r="AH102" s="1">
        <f t="shared" si="121"/>
        <v>9.3458350572723278E-3</v>
      </c>
      <c r="AI102">
        <f t="shared" si="122"/>
        <v>0.58130324632214758</v>
      </c>
      <c r="AJ102" s="2">
        <f t="shared" si="143"/>
        <v>33.323116031205913</v>
      </c>
      <c r="AK102" s="1">
        <f t="shared" si="144"/>
        <v>1.1182602986950341E-2</v>
      </c>
      <c r="AL102" s="1">
        <f t="shared" si="95"/>
        <v>1.2532368723620824</v>
      </c>
      <c r="AM102">
        <f t="shared" si="123"/>
        <v>0.89731656225210599</v>
      </c>
      <c r="AN102" s="17">
        <f t="shared" si="124"/>
        <v>1.7860600363298289</v>
      </c>
      <c r="AP102">
        <v>4</v>
      </c>
      <c r="AQ102">
        <f t="shared" si="125"/>
        <v>0.29065162316107379</v>
      </c>
      <c r="AR102" s="2">
        <f t="shared" si="126"/>
        <v>16.661558015602957</v>
      </c>
      <c r="AT102" s="1">
        <f>ATAN(A102/$G$8/$G$1)</f>
        <v>0.41006627373740889</v>
      </c>
      <c r="AU102" s="2">
        <f t="shared" si="127"/>
        <v>23.506983844819615</v>
      </c>
      <c r="AW102" s="2">
        <f>(AT102+AI102)/(SQRT(AP102)-1)</f>
        <v>0.99136952005955647</v>
      </c>
      <c r="AX102" s="2">
        <f t="shared" si="128"/>
        <v>56.830099876025528</v>
      </c>
      <c r="AZ102" s="2">
        <f>(A102-$A$95)</f>
        <v>0.87441666666667217</v>
      </c>
      <c r="BA102">
        <f t="shared" si="155"/>
        <v>19.99872269459927</v>
      </c>
      <c r="BB102" s="18">
        <f t="shared" si="156"/>
        <v>-1.2320860030646541</v>
      </c>
      <c r="BC102" s="18">
        <v>19</v>
      </c>
      <c r="BD102" s="18">
        <f t="shared" si="157"/>
        <v>-1.1705564608158845</v>
      </c>
      <c r="BE102" s="17">
        <f t="shared" si="145"/>
        <v>10.867750000000012</v>
      </c>
      <c r="BF102" s="2">
        <f>(A102-A101)</f>
        <v>0.12491666666666745</v>
      </c>
      <c r="BG102">
        <f t="shared" si="146"/>
        <v>21.217291079679054</v>
      </c>
      <c r="BH102" s="18">
        <f t="shared" si="147"/>
        <v>0.18869798486246731</v>
      </c>
      <c r="BI102" s="18">
        <f>SUM($BH$16:BH102)</f>
        <v>6.673445791320944</v>
      </c>
      <c r="BJ102">
        <v>5.5</v>
      </c>
      <c r="BK102" s="2">
        <f t="shared" si="129"/>
        <v>0.82655420867905605</v>
      </c>
      <c r="BL102" s="1"/>
      <c r="BM102" s="1">
        <v>1.4</v>
      </c>
      <c r="BO102" s="2">
        <f>BM102*SQRT(AP102)+(2-BM102)</f>
        <v>3.4</v>
      </c>
      <c r="BP102" s="1">
        <f>BO102+AN102</f>
        <v>5.1860600363298293</v>
      </c>
      <c r="BR102" s="1">
        <f t="shared" si="130"/>
        <v>2.7169375000000029</v>
      </c>
      <c r="BS102" s="1">
        <f t="shared" si="148"/>
        <v>3.1229166666666863E-2</v>
      </c>
      <c r="BT102" s="1">
        <f t="shared" si="98"/>
        <v>20.445005365862745</v>
      </c>
      <c r="BU102" s="2">
        <f t="shared" si="131"/>
        <v>0.63106540219257568</v>
      </c>
      <c r="BW102" s="1">
        <v>4</v>
      </c>
      <c r="BX102" s="1">
        <f t="shared" si="99"/>
        <v>0.20503313686870445</v>
      </c>
      <c r="BY102" s="2">
        <f t="shared" si="100"/>
        <v>11.753491922409808</v>
      </c>
      <c r="CA102" s="1">
        <f t="shared" si="132"/>
        <v>0.41006627373740889</v>
      </c>
      <c r="CB102" s="2">
        <f t="shared" si="101"/>
        <v>23.506983844819615</v>
      </c>
      <c r="CD102" s="1">
        <f t="shared" si="133"/>
        <v>8.080725759564114</v>
      </c>
      <c r="CE102" s="1">
        <f t="shared" si="134"/>
        <v>-1.3497539187129412E-2</v>
      </c>
      <c r="CF102" s="18">
        <f>SUM(CE$15:$CE102)</f>
        <v>-0.59053657416031169</v>
      </c>
      <c r="CG102" s="18">
        <f t="shared" si="135"/>
        <v>1.4094634258396883</v>
      </c>
      <c r="CH102" s="18">
        <f t="shared" si="136"/>
        <v>0.59053657416031169</v>
      </c>
      <c r="CJ102" s="1">
        <f t="shared" si="137"/>
        <v>3.4094634258396885</v>
      </c>
      <c r="CK102" s="18">
        <f t="shared" si="138"/>
        <v>4.0405288280322642</v>
      </c>
      <c r="CL102">
        <f t="shared" si="139"/>
        <v>18.523914397855656</v>
      </c>
      <c r="CN102" s="1">
        <v>2.7169375000000029</v>
      </c>
      <c r="CO102">
        <v>2</v>
      </c>
      <c r="CP102">
        <f t="shared" si="140"/>
        <v>3.5355339059327378</v>
      </c>
      <c r="CR102" s="18">
        <f t="shared" si="102"/>
        <v>7.576062733965002</v>
      </c>
      <c r="CS102">
        <f t="shared" si="103"/>
        <v>218.19060673819203</v>
      </c>
    </row>
    <row r="103" spans="1:97" x14ac:dyDescent="0.2">
      <c r="A103" s="17">
        <f t="shared" si="141"/>
        <v>10.992666666666679</v>
      </c>
      <c r="B103">
        <f t="shared" si="142"/>
        <v>10.992666666666679</v>
      </c>
      <c r="C103" s="1">
        <f t="shared" si="104"/>
        <v>12.5</v>
      </c>
      <c r="D103" s="1">
        <f t="shared" si="149"/>
        <v>16.645982111141556</v>
      </c>
      <c r="E103">
        <f t="shared" si="105"/>
        <v>0.72132412645805299</v>
      </c>
      <c r="F103" s="1">
        <f t="shared" si="106"/>
        <v>41.349790688678198</v>
      </c>
      <c r="G103" s="1">
        <f t="shared" si="107"/>
        <v>3.6089523903969105E-3</v>
      </c>
      <c r="H103">
        <f t="shared" si="108"/>
        <v>0.66037957948477088</v>
      </c>
      <c r="I103">
        <f t="shared" si="109"/>
        <v>0.75093196163135667</v>
      </c>
      <c r="J103" s="18">
        <f t="shared" si="110"/>
        <v>2.088520426255021</v>
      </c>
      <c r="K103" s="2">
        <f t="shared" si="84"/>
        <v>119.72410086812222</v>
      </c>
      <c r="L103">
        <f t="shared" si="88"/>
        <v>4.742666666666679</v>
      </c>
      <c r="M103" s="1">
        <f t="shared" si="111"/>
        <v>12.5</v>
      </c>
      <c r="N103" s="1">
        <f t="shared" si="150"/>
        <v>13.369475947512349</v>
      </c>
      <c r="O103">
        <f t="shared" si="112"/>
        <v>0.36263426883962485</v>
      </c>
      <c r="P103" s="1">
        <f t="shared" si="89"/>
        <v>20.787951716921167</v>
      </c>
      <c r="Q103" s="1">
        <f t="shared" si="113"/>
        <v>5.5946282180077689E-3</v>
      </c>
      <c r="R103">
        <f t="shared" si="114"/>
        <v>0.35473841198309231</v>
      </c>
      <c r="S103">
        <f t="shared" si="115"/>
        <v>0.93496559244910926</v>
      </c>
      <c r="T103" s="1">
        <f t="shared" si="116"/>
        <v>0.44130558642115136</v>
      </c>
      <c r="U103" s="2">
        <f t="shared" si="85"/>
        <v>25.297772470002307</v>
      </c>
      <c r="V103">
        <f t="shared" si="90"/>
        <v>17.242666666666679</v>
      </c>
      <c r="W103" s="1">
        <f t="shared" si="117"/>
        <v>12.5</v>
      </c>
      <c r="X103" s="1">
        <f t="shared" si="151"/>
        <v>21.296937661968638</v>
      </c>
      <c r="Y103">
        <f t="shared" si="118"/>
        <v>0.94352361550827879</v>
      </c>
      <c r="Z103" s="1">
        <f t="shared" si="119"/>
        <v>54.087341016398142</v>
      </c>
      <c r="AA103" s="1">
        <f t="shared" si="91"/>
        <v>2.2047821320724525E-3</v>
      </c>
      <c r="AB103">
        <f t="shared" si="92"/>
        <v>0.80963126907480498</v>
      </c>
      <c r="AC103">
        <f t="shared" si="93"/>
        <v>0.5869388453121166</v>
      </c>
      <c r="AD103" s="18">
        <f t="shared" si="120"/>
        <v>4.4267192942358671</v>
      </c>
      <c r="AE103" s="2">
        <f t="shared" si="86"/>
        <v>-106.2390213495363</v>
      </c>
      <c r="AF103" s="2"/>
      <c r="AG103" s="1">
        <f t="shared" si="94"/>
        <v>6.1529685472660172E-3</v>
      </c>
      <c r="AH103" s="1">
        <f t="shared" si="121"/>
        <v>9.2349348631004559E-3</v>
      </c>
      <c r="AI103">
        <f t="shared" si="122"/>
        <v>0.58772857503254872</v>
      </c>
      <c r="AJ103" s="2">
        <f t="shared" si="143"/>
        <v>33.691446976388143</v>
      </c>
      <c r="AK103" s="1">
        <f t="shared" si="144"/>
        <v>1.1096983548214943E-2</v>
      </c>
      <c r="AL103" s="1">
        <f t="shared" si="95"/>
        <v>1.286243081581691</v>
      </c>
      <c r="AM103">
        <f t="shared" si="123"/>
        <v>0.90995242224298856</v>
      </c>
      <c r="AN103" s="17">
        <f t="shared" si="124"/>
        <v>1.8112110315346108</v>
      </c>
      <c r="AP103">
        <v>4</v>
      </c>
      <c r="AQ103">
        <f t="shared" si="125"/>
        <v>0.29386428751627441</v>
      </c>
      <c r="AR103" s="2">
        <f t="shared" si="126"/>
        <v>16.845723488194075</v>
      </c>
      <c r="AT103" s="1">
        <f>ATAN(A103/$G$8/$G$1)</f>
        <v>0.41426109287428631</v>
      </c>
      <c r="AU103" s="2">
        <f t="shared" si="127"/>
        <v>23.747451183876283</v>
      </c>
      <c r="AW103" s="2">
        <f>(AT103+AI103)/(SQRT(AP103)-1)</f>
        <v>1.001989667906835</v>
      </c>
      <c r="AX103" s="2">
        <f t="shared" si="128"/>
        <v>57.438898160264422</v>
      </c>
      <c r="AZ103" s="2">
        <f>(A103-$A$95)</f>
        <v>0.99933333333333962</v>
      </c>
      <c r="BA103">
        <f t="shared" si="155"/>
        <v>20.192088742850679</v>
      </c>
      <c r="BB103" s="18">
        <f t="shared" si="156"/>
        <v>-1.4240599234228337</v>
      </c>
      <c r="BC103" s="18">
        <v>19</v>
      </c>
      <c r="BD103" s="18">
        <f t="shared" si="157"/>
        <v>-1.3399871053267751</v>
      </c>
      <c r="BE103" s="17">
        <f t="shared" si="145"/>
        <v>10.992666666666679</v>
      </c>
      <c r="BF103" s="2">
        <f>(A103-A102)</f>
        <v>0.12491666666666745</v>
      </c>
      <c r="BG103">
        <f t="shared" si="146"/>
        <v>21.657951750727772</v>
      </c>
      <c r="BH103" s="18">
        <f t="shared" si="147"/>
        <v>0.19313266967955689</v>
      </c>
      <c r="BI103" s="18">
        <f>SUM($BH$16:BH103)</f>
        <v>6.8665784610005005</v>
      </c>
      <c r="BJ103">
        <v>5.5</v>
      </c>
      <c r="BK103" s="2">
        <f t="shared" si="129"/>
        <v>0.63342153899949949</v>
      </c>
      <c r="BL103" s="1"/>
      <c r="BM103" s="1">
        <v>1.4</v>
      </c>
      <c r="BO103" s="2">
        <f>BM103*SQRT(AP103)+(2-BM103)</f>
        <v>3.4</v>
      </c>
      <c r="BP103" s="1">
        <f>BO103+AN103</f>
        <v>5.211211031534611</v>
      </c>
      <c r="BR103" s="1">
        <f t="shared" si="130"/>
        <v>2.7481666666666698</v>
      </c>
      <c r="BS103" s="1">
        <f t="shared" si="148"/>
        <v>3.1229166666666863E-2</v>
      </c>
      <c r="BT103" s="1">
        <f t="shared" si="98"/>
        <v>20.482535981904199</v>
      </c>
      <c r="BU103" s="2">
        <f t="shared" si="131"/>
        <v>0.69374701343880929</v>
      </c>
      <c r="BW103" s="1">
        <v>4</v>
      </c>
      <c r="BX103" s="1">
        <f t="shared" si="99"/>
        <v>0.20713054643714315</v>
      </c>
      <c r="BY103" s="2">
        <f t="shared" si="100"/>
        <v>11.873725591938141</v>
      </c>
      <c r="CA103" s="1">
        <f t="shared" si="132"/>
        <v>0.41426109287428631</v>
      </c>
      <c r="CB103" s="2">
        <f t="shared" si="101"/>
        <v>23.747451183876283</v>
      </c>
      <c r="CD103" s="1">
        <f t="shared" si="133"/>
        <v>8.1251341670586523</v>
      </c>
      <c r="CE103" s="1">
        <f t="shared" si="134"/>
        <v>-1.3653580364471396E-2</v>
      </c>
      <c r="CF103" s="18">
        <f>SUM(CE$15:$CE103)</f>
        <v>-0.60419015452478309</v>
      </c>
      <c r="CG103" s="18">
        <f t="shared" si="135"/>
        <v>1.3958098454752168</v>
      </c>
      <c r="CH103" s="18">
        <f t="shared" si="136"/>
        <v>0.60419015452478309</v>
      </c>
      <c r="CJ103" s="1">
        <f t="shared" si="137"/>
        <v>3.3958098454752168</v>
      </c>
      <c r="CK103" s="18">
        <f t="shared" si="138"/>
        <v>4.0895568589140261</v>
      </c>
      <c r="CL103">
        <f t="shared" si="139"/>
        <v>18.748684740006993</v>
      </c>
      <c r="CN103" s="1">
        <v>2.7481666666666698</v>
      </c>
      <c r="CO103">
        <v>2</v>
      </c>
      <c r="CP103">
        <f t="shared" si="140"/>
        <v>3.5355339059327378</v>
      </c>
      <c r="CR103" s="18">
        <f t="shared" si="102"/>
        <v>7.6250907648467638</v>
      </c>
      <c r="CS103">
        <f t="shared" si="103"/>
        <v>219.60261402758678</v>
      </c>
    </row>
    <row r="104" spans="1:97" x14ac:dyDescent="0.2">
      <c r="A104" s="17">
        <f t="shared" si="141"/>
        <v>11.117583333333346</v>
      </c>
      <c r="B104">
        <f t="shared" si="142"/>
        <v>11.117583333333346</v>
      </c>
      <c r="C104" s="1">
        <f t="shared" si="104"/>
        <v>12.5</v>
      </c>
      <c r="D104" s="1">
        <f t="shared" si="149"/>
        <v>16.728737524798799</v>
      </c>
      <c r="E104">
        <f t="shared" si="105"/>
        <v>0.72693150770713533</v>
      </c>
      <c r="F104" s="1">
        <f t="shared" si="106"/>
        <v>41.671232925886734</v>
      </c>
      <c r="G104" s="1">
        <f t="shared" si="107"/>
        <v>3.5733344454251517E-3</v>
      </c>
      <c r="H104">
        <f t="shared" si="108"/>
        <v>0.66457993718011077</v>
      </c>
      <c r="I104">
        <f t="shared" si="109"/>
        <v>0.74721717532299803</v>
      </c>
      <c r="J104" s="18">
        <f t="shared" si="110"/>
        <v>2.1301244821136587</v>
      </c>
      <c r="K104" s="2">
        <f t="shared" si="84"/>
        <v>122.10904674536896</v>
      </c>
      <c r="L104">
        <f t="shared" si="88"/>
        <v>4.8675833333333465</v>
      </c>
      <c r="M104" s="1">
        <f t="shared" si="111"/>
        <v>12.5</v>
      </c>
      <c r="N104" s="1">
        <f t="shared" si="150"/>
        <v>13.414297130559788</v>
      </c>
      <c r="O104">
        <f t="shared" si="112"/>
        <v>0.37134096884367424</v>
      </c>
      <c r="P104" s="1">
        <f t="shared" si="89"/>
        <v>21.287061908236101</v>
      </c>
      <c r="Q104" s="1">
        <f t="shared" si="113"/>
        <v>5.5573040221191085E-3</v>
      </c>
      <c r="R104">
        <f t="shared" si="114"/>
        <v>0.36286532838491098</v>
      </c>
      <c r="S104">
        <f t="shared" si="115"/>
        <v>0.93184159246950915</v>
      </c>
      <c r="T104" s="1">
        <f t="shared" si="116"/>
        <v>0.46383877090717551</v>
      </c>
      <c r="U104" s="2">
        <f t="shared" si="85"/>
        <v>26.589483682576937</v>
      </c>
      <c r="V104">
        <f t="shared" si="90"/>
        <v>17.367583333333346</v>
      </c>
      <c r="W104" s="1">
        <f t="shared" si="117"/>
        <v>12.5</v>
      </c>
      <c r="X104" s="1">
        <f t="shared" si="151"/>
        <v>21.398199710262503</v>
      </c>
      <c r="Y104">
        <f t="shared" si="118"/>
        <v>0.94695000597795065</v>
      </c>
      <c r="Z104" s="1">
        <f t="shared" si="119"/>
        <v>54.283758304468506</v>
      </c>
      <c r="AA104" s="1">
        <f t="shared" si="91"/>
        <v>2.1839642602216624E-3</v>
      </c>
      <c r="AB104">
        <f t="shared" si="92"/>
        <v>0.81163759421330728</v>
      </c>
      <c r="AC104">
        <f t="shared" si="93"/>
        <v>0.58416129250373539</v>
      </c>
      <c r="AD104" s="18">
        <f t="shared" si="120"/>
        <v>4.4776272859598549</v>
      </c>
      <c r="AE104" s="2">
        <f t="shared" si="86"/>
        <v>-103.3207288303268</v>
      </c>
      <c r="AF104" s="2"/>
      <c r="AG104" s="1">
        <f t="shared" si="94"/>
        <v>6.1639068281993652E-3</v>
      </c>
      <c r="AH104" s="1">
        <f t="shared" si="121"/>
        <v>9.1243712856366836E-3</v>
      </c>
      <c r="AI104">
        <f t="shared" si="122"/>
        <v>0.59412273460937015</v>
      </c>
      <c r="AJ104" s="2">
        <f t="shared" si="143"/>
        <v>34.05799115595115</v>
      </c>
      <c r="AK104" s="1">
        <f t="shared" si="144"/>
        <v>1.1011262359278975E-2</v>
      </c>
      <c r="AL104" s="1">
        <f t="shared" si="95"/>
        <v>1.3214881333796071</v>
      </c>
      <c r="AM104">
        <f t="shared" si="123"/>
        <v>0.92300658831707516</v>
      </c>
      <c r="AN104" s="17">
        <f t="shared" si="124"/>
        <v>1.8371946423508663</v>
      </c>
      <c r="AP104">
        <v>4</v>
      </c>
      <c r="AQ104">
        <f t="shared" si="125"/>
        <v>0.29706136730468502</v>
      </c>
      <c r="AR104" s="2">
        <f t="shared" si="126"/>
        <v>17.028995577975572</v>
      </c>
      <c r="AT104" s="1">
        <f>ATAN(A104/$G$8/$G$1)</f>
        <v>0.41844049437322434</v>
      </c>
      <c r="AU104" s="2">
        <f t="shared" si="127"/>
        <v>23.987034709293113</v>
      </c>
      <c r="AW104" s="2">
        <f>(AT104+AI104)/(SQRT(AP104)-1)</f>
        <v>1.0125632289825945</v>
      </c>
      <c r="AX104" s="2">
        <f t="shared" si="128"/>
        <v>58.04502586524427</v>
      </c>
      <c r="BB104" s="18"/>
      <c r="BC104" s="18"/>
      <c r="BD104">
        <v>0</v>
      </c>
      <c r="BE104" s="17">
        <f t="shared" si="145"/>
        <v>11.117583333333346</v>
      </c>
      <c r="BF104" s="2">
        <f>(A104-A103)</f>
        <v>0.12491666666666745</v>
      </c>
      <c r="BG104">
        <f t="shared" si="146"/>
        <v>22.116968152860068</v>
      </c>
      <c r="BH104" s="18">
        <f t="shared" si="147"/>
        <v>0.19769555134896177</v>
      </c>
      <c r="BI104" s="18">
        <f>SUM($BH$16:BH104)</f>
        <v>7.0642740123494621</v>
      </c>
      <c r="BJ104">
        <v>7</v>
      </c>
      <c r="BK104" s="2">
        <f t="shared" si="129"/>
        <v>1.9357259876505379</v>
      </c>
      <c r="BL104" s="1"/>
      <c r="BM104" s="1">
        <v>1.4</v>
      </c>
      <c r="BO104" s="2">
        <f>BM104*SQRT(AP104)+(2-BM104)</f>
        <v>3.4</v>
      </c>
      <c r="BP104" s="1">
        <f>BO104+AN104</f>
        <v>5.2371946423508664</v>
      </c>
      <c r="BR104" s="1">
        <f t="shared" si="130"/>
        <v>2.7793958333333366</v>
      </c>
      <c r="BS104" s="1">
        <f t="shared" si="148"/>
        <v>3.1229166666666863E-2</v>
      </c>
      <c r="BT104" s="1">
        <f t="shared" si="98"/>
        <v>20.52042569697706</v>
      </c>
      <c r="BU104" s="2">
        <f t="shared" si="131"/>
        <v>0.7576203393279286</v>
      </c>
      <c r="BW104" s="1">
        <v>4</v>
      </c>
      <c r="BX104" s="1">
        <f t="shared" si="99"/>
        <v>0.20922024718661217</v>
      </c>
      <c r="BY104" s="2">
        <f t="shared" si="100"/>
        <v>11.993517354646556</v>
      </c>
      <c r="CA104" s="1">
        <f t="shared" si="132"/>
        <v>0.41844049437322434</v>
      </c>
      <c r="CB104" s="2">
        <f t="shared" si="101"/>
        <v>23.987034709293113</v>
      </c>
      <c r="CD104" s="1">
        <f t="shared" si="133"/>
        <v>8.1701354741900509</v>
      </c>
      <c r="CE104" s="1">
        <f t="shared" si="134"/>
        <v>-1.3809621548883792E-2</v>
      </c>
      <c r="CF104" s="18">
        <f>SUM(CE$15:$CE104)</f>
        <v>-0.61799977607366685</v>
      </c>
      <c r="CG104" s="18">
        <f t="shared" si="135"/>
        <v>1.3820002239263331</v>
      </c>
      <c r="CH104" s="18">
        <f t="shared" si="136"/>
        <v>0.61799977607366685</v>
      </c>
      <c r="CJ104" s="1">
        <f t="shared" si="137"/>
        <v>3.3820002239263331</v>
      </c>
      <c r="CK104" s="18">
        <f t="shared" si="138"/>
        <v>4.1396205632542618</v>
      </c>
      <c r="CL104">
        <f t="shared" si="139"/>
        <v>18.978203155320401</v>
      </c>
      <c r="CN104" s="1">
        <v>2.7793958333333366</v>
      </c>
      <c r="CO104">
        <v>2</v>
      </c>
      <c r="CP104">
        <f t="shared" si="140"/>
        <v>3.5355339059327378</v>
      </c>
      <c r="CR104" s="18">
        <f t="shared" si="102"/>
        <v>7.6751544691869995</v>
      </c>
      <c r="CS104">
        <f t="shared" si="103"/>
        <v>221.04444871258559</v>
      </c>
    </row>
    <row r="105" spans="1:97" x14ac:dyDescent="0.2">
      <c r="A105" s="17">
        <f t="shared" si="141"/>
        <v>11.242500000000014</v>
      </c>
      <c r="B105">
        <f t="shared" si="142"/>
        <v>11.242500000000014</v>
      </c>
      <c r="C105" s="1">
        <f t="shared" si="104"/>
        <v>12.5</v>
      </c>
      <c r="D105" s="1">
        <f t="shared" si="149"/>
        <v>16.812013747615136</v>
      </c>
      <c r="E105">
        <f t="shared" si="105"/>
        <v>0.73248351115835875</v>
      </c>
      <c r="F105" s="1">
        <f t="shared" si="106"/>
        <v>41.989500639651133</v>
      </c>
      <c r="G105" s="1">
        <f t="shared" si="107"/>
        <v>3.538021983455365E-3</v>
      </c>
      <c r="H105">
        <f t="shared" si="108"/>
        <v>0.66871822547699356</v>
      </c>
      <c r="I105">
        <f t="shared" si="109"/>
        <v>0.74351592781520204</v>
      </c>
      <c r="J105" s="18">
        <f t="shared" si="110"/>
        <v>2.1719903670465421</v>
      </c>
      <c r="K105" s="2">
        <f t="shared" si="84"/>
        <v>124.50900193260432</v>
      </c>
      <c r="L105">
        <f t="shared" si="88"/>
        <v>4.9925000000000139</v>
      </c>
      <c r="M105" s="1">
        <f t="shared" si="111"/>
        <v>12.5</v>
      </c>
      <c r="N105" s="1">
        <f t="shared" si="150"/>
        <v>13.460128389060786</v>
      </c>
      <c r="O105">
        <f t="shared" si="112"/>
        <v>0.37998902874160795</v>
      </c>
      <c r="P105" s="1">
        <f t="shared" si="89"/>
        <v>21.782810564805551</v>
      </c>
      <c r="Q105" s="1">
        <f t="shared" si="113"/>
        <v>5.519523607157701E-3</v>
      </c>
      <c r="R105">
        <f t="shared" si="114"/>
        <v>0.37091028077098281</v>
      </c>
      <c r="S105">
        <f t="shared" si="115"/>
        <v>0.92866870498493204</v>
      </c>
      <c r="T105" s="1">
        <f t="shared" si="116"/>
        <v>0.48687975583469534</v>
      </c>
      <c r="U105" s="2">
        <f t="shared" si="85"/>
        <v>27.910304474600366</v>
      </c>
      <c r="V105">
        <f t="shared" si="90"/>
        <v>17.492500000000014</v>
      </c>
      <c r="W105" s="1">
        <f t="shared" si="117"/>
        <v>12.5</v>
      </c>
      <c r="X105" s="1">
        <f t="shared" si="151"/>
        <v>21.499710608517514</v>
      </c>
      <c r="Y105">
        <f t="shared" si="118"/>
        <v>0.95034408057208253</v>
      </c>
      <c r="Z105" s="1">
        <f t="shared" si="119"/>
        <v>54.478323090119375</v>
      </c>
      <c r="AA105" s="1">
        <f t="shared" si="91"/>
        <v>2.1633897689160319E-3</v>
      </c>
      <c r="AB105">
        <f t="shared" si="92"/>
        <v>0.81361560248490195</v>
      </c>
      <c r="AC105">
        <f t="shared" si="93"/>
        <v>0.58140317456402835</v>
      </c>
      <c r="AD105" s="18">
        <f t="shared" si="120"/>
        <v>4.528660383308071</v>
      </c>
      <c r="AE105" s="2">
        <f t="shared" si="86"/>
        <v>-100.39526465112971</v>
      </c>
      <c r="AF105" s="2"/>
      <c r="AG105" s="1">
        <f t="shared" si="94"/>
        <v>6.1733555035740854E-3</v>
      </c>
      <c r="AH105" s="1">
        <f t="shared" si="121"/>
        <v>9.0141862175194213E-3</v>
      </c>
      <c r="AI105">
        <f t="shared" si="122"/>
        <v>0.60048489994675502</v>
      </c>
      <c r="AJ105" s="2">
        <f t="shared" si="143"/>
        <v>34.422701270833088</v>
      </c>
      <c r="AK105" s="1">
        <f t="shared" si="144"/>
        <v>1.092546892987324E-2</v>
      </c>
      <c r="AL105" s="1">
        <f t="shared" si="95"/>
        <v>1.3591986214965914</v>
      </c>
      <c r="AM105">
        <f t="shared" si="123"/>
        <v>0.9364922746288562</v>
      </c>
      <c r="AN105" s="17">
        <f t="shared" si="124"/>
        <v>1.8640371708376915</v>
      </c>
      <c r="AP105">
        <v>4</v>
      </c>
      <c r="AQ105">
        <f t="shared" si="125"/>
        <v>0.30024244997337751</v>
      </c>
      <c r="AR105" s="2">
        <f t="shared" si="126"/>
        <v>17.211350635416544</v>
      </c>
      <c r="AT105" s="1">
        <f>ATAN(A105/$G$8/$G$1)</f>
        <v>0.42260441787731617</v>
      </c>
      <c r="AU105" s="2">
        <f t="shared" si="127"/>
        <v>24.225730961120036</v>
      </c>
      <c r="AW105" s="2">
        <f>(AT105+AI105)/(SQRT(AP105)-1)</f>
        <v>1.0230893178240712</v>
      </c>
      <c r="AX105" s="2">
        <f t="shared" si="128"/>
        <v>58.648432231953123</v>
      </c>
      <c r="AZ105" s="2">
        <f>(A105-$A$104)</f>
        <v>0.12491666666666745</v>
      </c>
      <c r="BA105">
        <f>AZ105/(SIN(AW105)-SIN($AW$104))</f>
        <v>22.595222189367338</v>
      </c>
      <c r="BB105" s="18">
        <f>BA105*(COS(AW105)-COS($AW$104))</f>
        <v>-0.20239279730590207</v>
      </c>
      <c r="BC105" s="18">
        <v>23.5</v>
      </c>
      <c r="BD105" s="18">
        <f>BC105*(COS(AW105)-COS($AW$104))</f>
        <v>-0.21049718815895707</v>
      </c>
      <c r="BE105" s="17">
        <f t="shared" si="145"/>
        <v>11.242500000000014</v>
      </c>
      <c r="BF105" s="2">
        <f>(A105-A104)</f>
        <v>0.12491666666666745</v>
      </c>
      <c r="BG105">
        <f t="shared" si="146"/>
        <v>22.595222189367338</v>
      </c>
      <c r="BH105" s="18">
        <f t="shared" si="147"/>
        <v>0.20239279730590207</v>
      </c>
      <c r="BI105" s="18">
        <f>SUM($BH$16:BH105)</f>
        <v>7.2666668096553639</v>
      </c>
      <c r="BJ105">
        <v>7</v>
      </c>
      <c r="BK105" s="2">
        <f t="shared" si="129"/>
        <v>1.7333331903446361</v>
      </c>
      <c r="BL105" s="1"/>
      <c r="BM105" s="1">
        <v>1.4</v>
      </c>
      <c r="BO105" s="2">
        <f>BM105*SQRT(AP105)+(2-BM105)</f>
        <v>3.4</v>
      </c>
      <c r="BP105" s="1">
        <f>BO105+AN105</f>
        <v>5.2640371708376916</v>
      </c>
      <c r="BR105" s="1">
        <f t="shared" si="130"/>
        <v>2.8106250000000035</v>
      </c>
      <c r="BS105" s="1">
        <f t="shared" si="148"/>
        <v>3.1229166666666863E-2</v>
      </c>
      <c r="BT105" s="1">
        <f t="shared" si="98"/>
        <v>20.558672525618601</v>
      </c>
      <c r="BU105" s="2">
        <f t="shared" si="131"/>
        <v>0.82270969645629322</v>
      </c>
      <c r="BW105" s="1">
        <v>4</v>
      </c>
      <c r="BX105" s="1">
        <f t="shared" si="99"/>
        <v>0.21130220893865809</v>
      </c>
      <c r="BY105" s="2">
        <f t="shared" si="100"/>
        <v>12.112865480560018</v>
      </c>
      <c r="CA105" s="1">
        <f t="shared" si="132"/>
        <v>0.42260441787731617</v>
      </c>
      <c r="CB105" s="2">
        <f t="shared" si="101"/>
        <v>24.225730961120036</v>
      </c>
      <c r="CD105" s="1">
        <f t="shared" si="133"/>
        <v>8.2157323529407709</v>
      </c>
      <c r="CE105" s="1">
        <f t="shared" si="134"/>
        <v>-1.3965662740359805E-2</v>
      </c>
      <c r="CF105" s="18">
        <f>SUM(CE$15:$CE105)</f>
        <v>-0.63196543881402667</v>
      </c>
      <c r="CG105" s="18">
        <f t="shared" si="135"/>
        <v>1.3680345611859734</v>
      </c>
      <c r="CH105" s="18">
        <f t="shared" si="136"/>
        <v>0.63196543881402667</v>
      </c>
      <c r="CJ105" s="1">
        <f t="shared" si="137"/>
        <v>3.3680345611859734</v>
      </c>
      <c r="CK105" s="18">
        <f t="shared" si="138"/>
        <v>4.1907442576422671</v>
      </c>
      <c r="CL105">
        <f t="shared" si="139"/>
        <v>19.212581123861398</v>
      </c>
      <c r="CN105" s="1">
        <v>2.8106250000000035</v>
      </c>
      <c r="CO105">
        <v>2</v>
      </c>
      <c r="CP105">
        <f t="shared" si="140"/>
        <v>3.5355339059327378</v>
      </c>
      <c r="CR105" s="18">
        <f t="shared" si="102"/>
        <v>7.7262781635750049</v>
      </c>
      <c r="CS105">
        <f t="shared" si="103"/>
        <v>222.51681111096016</v>
      </c>
    </row>
    <row r="106" spans="1:97" x14ac:dyDescent="0.2">
      <c r="A106" s="17">
        <f t="shared" si="141"/>
        <v>11.367416666666681</v>
      </c>
      <c r="B106">
        <f t="shared" si="142"/>
        <v>11.367416666666681</v>
      </c>
      <c r="C106" s="1">
        <f t="shared" si="104"/>
        <v>12.5</v>
      </c>
      <c r="D106" s="1">
        <f t="shared" si="149"/>
        <v>16.895803078682334</v>
      </c>
      <c r="E106">
        <f t="shared" si="105"/>
        <v>0.73798061589200559</v>
      </c>
      <c r="F106" s="1">
        <f t="shared" si="106"/>
        <v>42.304621293172289</v>
      </c>
      <c r="G106" s="1">
        <f t="shared" si="107"/>
        <v>3.5030176189782764E-3</v>
      </c>
      <c r="H106">
        <f t="shared" si="108"/>
        <v>0.67279528612694983</v>
      </c>
      <c r="I106">
        <f t="shared" si="109"/>
        <v>0.7398286983926452</v>
      </c>
      <c r="J106" s="18">
        <f t="shared" si="110"/>
        <v>2.214114209536362</v>
      </c>
      <c r="K106" s="2">
        <f t="shared" si="84"/>
        <v>126.92374449571501</v>
      </c>
      <c r="L106">
        <f t="shared" si="88"/>
        <v>5.1174166666666814</v>
      </c>
      <c r="M106" s="1">
        <f t="shared" si="111"/>
        <v>12.5</v>
      </c>
      <c r="N106" s="1">
        <f t="shared" si="150"/>
        <v>13.506959440979969</v>
      </c>
      <c r="O106">
        <f t="shared" si="112"/>
        <v>0.38857775855958376</v>
      </c>
      <c r="P106" s="1">
        <f t="shared" si="89"/>
        <v>22.275158133988878</v>
      </c>
      <c r="Q106" s="1">
        <f t="shared" si="113"/>
        <v>5.4813156017751927E-3</v>
      </c>
      <c r="R106">
        <f t="shared" si="114"/>
        <v>0.37887258705615817</v>
      </c>
      <c r="S106">
        <f t="shared" si="115"/>
        <v>0.92544884395485294</v>
      </c>
      <c r="T106" s="1">
        <f t="shared" si="116"/>
        <v>0.510423372063045</v>
      </c>
      <c r="U106" s="2">
        <f t="shared" si="85"/>
        <v>29.259938525907035</v>
      </c>
      <c r="V106">
        <f t="shared" si="90"/>
        <v>17.617416666666681</v>
      </c>
      <c r="W106" s="1">
        <f t="shared" si="117"/>
        <v>12.5</v>
      </c>
      <c r="X106" s="1">
        <f t="shared" si="151"/>
        <v>21.601466848502326</v>
      </c>
      <c r="Y106">
        <f t="shared" si="118"/>
        <v>0.95370621722207083</v>
      </c>
      <c r="Z106" s="1">
        <f t="shared" si="119"/>
        <v>54.671057038207877</v>
      </c>
      <c r="AA106" s="1">
        <f t="shared" si="91"/>
        <v>2.1430559724968691E-3</v>
      </c>
      <c r="AB106">
        <f t="shared" si="92"/>
        <v>0.81556575718783353</v>
      </c>
      <c r="AC106">
        <f t="shared" si="93"/>
        <v>0.57866440680470044</v>
      </c>
      <c r="AD106" s="18">
        <f t="shared" si="120"/>
        <v>4.5798168225692812</v>
      </c>
      <c r="AE106" s="2">
        <f t="shared" si="86"/>
        <v>-97.462729916410638</v>
      </c>
      <c r="AF106" s="2"/>
      <c r="AG106" s="1">
        <f t="shared" si="94"/>
        <v>6.1813370306894036E-3</v>
      </c>
      <c r="AH106" s="1">
        <f t="shared" si="121"/>
        <v>8.9044203655839239E-3</v>
      </c>
      <c r="AI106">
        <f t="shared" si="122"/>
        <v>0.60681427460385406</v>
      </c>
      <c r="AJ106" s="2">
        <f t="shared" si="143"/>
        <v>34.785531665189083</v>
      </c>
      <c r="AK106" s="1">
        <f t="shared" si="144"/>
        <v>1.0839632352344697E-2</v>
      </c>
      <c r="AL106" s="1">
        <f t="shared" si="95"/>
        <v>1.3996310607865665</v>
      </c>
      <c r="AM106">
        <f t="shared" si="123"/>
        <v>0.95042217743301605</v>
      </c>
      <c r="AN106" s="17">
        <f t="shared" si="124"/>
        <v>1.8917638882026591</v>
      </c>
      <c r="AP106">
        <v>4</v>
      </c>
      <c r="AQ106">
        <f t="shared" si="125"/>
        <v>0.30340713730192698</v>
      </c>
      <c r="AR106" s="2">
        <f t="shared" si="126"/>
        <v>17.392765832594538</v>
      </c>
      <c r="AT106" s="1">
        <f>ATAN(A106/$G$8/$G$1)</f>
        <v>0.42675280562268914</v>
      </c>
      <c r="AU106" s="2">
        <f t="shared" si="127"/>
        <v>24.463536628052243</v>
      </c>
      <c r="AW106" s="2">
        <f>(AT106+AI106)/(SQRT(AP106)-1)</f>
        <v>1.0335670802265433</v>
      </c>
      <c r="AX106" s="2">
        <f t="shared" si="128"/>
        <v>59.249068293241329</v>
      </c>
      <c r="AZ106" s="2">
        <f>(A106-$A$104)</f>
        <v>0.24983333333333491</v>
      </c>
      <c r="BA106">
        <f t="shared" ref="BA106:BA112" si="158">AZ106/(SIN(AW106)-SIN($AW$104))</f>
        <v>22.841718435518487</v>
      </c>
      <c r="BB106" s="18">
        <f t="shared" ref="BB106:BB112" si="159">BA106*(COS(AW106)-COS($AW$104))</f>
        <v>-0.40957098688434512</v>
      </c>
      <c r="BC106" s="18">
        <v>23.5</v>
      </c>
      <c r="BD106" s="18">
        <f t="shared" ref="BD106:BD112" si="160">BC106*(COS(AW106)-COS($AW$104))</f>
        <v>-0.42137452219074395</v>
      </c>
      <c r="BE106" s="17">
        <f t="shared" si="145"/>
        <v>11.367416666666681</v>
      </c>
      <c r="BF106" s="2">
        <f>(A106-A105)</f>
        <v>0.12491666666666745</v>
      </c>
      <c r="BG106">
        <f t="shared" si="146"/>
        <v>23.093652163834928</v>
      </c>
      <c r="BH106" s="18">
        <f t="shared" si="147"/>
        <v>0.2072309702709326</v>
      </c>
      <c r="BI106" s="18">
        <f>SUM($BH$16:BH106)</f>
        <v>7.4738977799262969</v>
      </c>
      <c r="BJ106">
        <v>7</v>
      </c>
      <c r="BK106" s="2">
        <f t="shared" si="129"/>
        <v>1.5261022200737031</v>
      </c>
      <c r="BL106" s="1"/>
      <c r="BM106" s="1">
        <v>1.4</v>
      </c>
      <c r="BO106" s="2">
        <f>BM106*SQRT(AP106)+(2-BM106)</f>
        <v>3.4</v>
      </c>
      <c r="BP106" s="1">
        <f>BO106+AN106</f>
        <v>5.2917638882026594</v>
      </c>
      <c r="BR106" s="1">
        <f t="shared" si="130"/>
        <v>2.8418541666666703</v>
      </c>
      <c r="BS106" s="1">
        <f t="shared" si="148"/>
        <v>3.1229166666666863E-2</v>
      </c>
      <c r="BT106" s="1">
        <f t="shared" si="98"/>
        <v>20.597274478469387</v>
      </c>
      <c r="BU106" s="2">
        <f t="shared" si="131"/>
        <v>0.88903836667204672</v>
      </c>
      <c r="BW106" s="1">
        <v>4</v>
      </c>
      <c r="BX106" s="1">
        <f t="shared" si="99"/>
        <v>0.21337640281134457</v>
      </c>
      <c r="BY106" s="2">
        <f t="shared" si="100"/>
        <v>12.231768314026121</v>
      </c>
      <c r="CA106" s="1">
        <f t="shared" si="132"/>
        <v>0.42675280562268914</v>
      </c>
      <c r="CB106" s="2">
        <f t="shared" si="101"/>
        <v>24.463536628052243</v>
      </c>
      <c r="CD106" s="1">
        <f t="shared" si="133"/>
        <v>8.2619274977282942</v>
      </c>
      <c r="CE106" s="1">
        <f t="shared" si="134"/>
        <v>-1.412170393889029E-2</v>
      </c>
      <c r="CF106" s="18">
        <f>SUM(CE$15:$CE106)</f>
        <v>-0.64608714275291701</v>
      </c>
      <c r="CG106" s="18">
        <f t="shared" si="135"/>
        <v>1.3539128572470829</v>
      </c>
      <c r="CH106" s="18">
        <f t="shared" si="136"/>
        <v>0.64608714275291701</v>
      </c>
      <c r="CJ106" s="1">
        <f t="shared" si="137"/>
        <v>3.3539128572470829</v>
      </c>
      <c r="CK106" s="18">
        <f t="shared" si="138"/>
        <v>4.24295122391913</v>
      </c>
      <c r="CL106">
        <f t="shared" si="139"/>
        <v>19.451925381864207</v>
      </c>
      <c r="CN106" s="1">
        <v>2.8418541666666703</v>
      </c>
      <c r="CO106">
        <v>2</v>
      </c>
      <c r="CP106">
        <f t="shared" si="140"/>
        <v>3.5355339059327378</v>
      </c>
      <c r="CR106" s="18">
        <f t="shared" si="102"/>
        <v>7.7784851298518678</v>
      </c>
      <c r="CS106">
        <f t="shared" si="103"/>
        <v>224.0203717397338</v>
      </c>
    </row>
    <row r="107" spans="1:97" x14ac:dyDescent="0.2">
      <c r="A107" s="17">
        <f t="shared" si="141"/>
        <v>11.492333333333349</v>
      </c>
      <c r="B107">
        <f t="shared" si="142"/>
        <v>11.492333333333349</v>
      </c>
      <c r="C107" s="1">
        <f t="shared" si="104"/>
        <v>12.5</v>
      </c>
      <c r="D107" s="1">
        <f t="shared" si="149"/>
        <v>16.980097922110012</v>
      </c>
      <c r="E107">
        <f t="shared" si="105"/>
        <v>0.74342330483342134</v>
      </c>
      <c r="F107" s="1">
        <f t="shared" si="106"/>
        <v>42.616622570068735</v>
      </c>
      <c r="G107" s="1">
        <f t="shared" si="107"/>
        <v>3.4683236645146765E-3</v>
      </c>
      <c r="H107">
        <f t="shared" si="108"/>
        <v>0.67681195868541066</v>
      </c>
      <c r="I107">
        <f t="shared" si="109"/>
        <v>0.7361559431128829</v>
      </c>
      <c r="J107" s="18">
        <f t="shared" si="110"/>
        <v>2.2564921908619779</v>
      </c>
      <c r="K107" s="2">
        <f t="shared" si="84"/>
        <v>129.35305552711975</v>
      </c>
      <c r="L107">
        <f t="shared" si="88"/>
        <v>5.2423333333333488</v>
      </c>
      <c r="M107" s="1">
        <f t="shared" si="111"/>
        <v>12.5</v>
      </c>
      <c r="N107" s="1">
        <f t="shared" si="150"/>
        <v>13.554779923620226</v>
      </c>
      <c r="O107">
        <f t="shared" si="112"/>
        <v>0.39710651276433989</v>
      </c>
      <c r="P107" s="1">
        <f t="shared" si="89"/>
        <v>22.764067610694642</v>
      </c>
      <c r="Q107" s="1">
        <f t="shared" si="113"/>
        <v>5.4427082930012232E-3</v>
      </c>
      <c r="R107">
        <f t="shared" si="114"/>
        <v>0.38675163764172871</v>
      </c>
      <c r="S107">
        <f t="shared" si="115"/>
        <v>0.92218391375117847</v>
      </c>
      <c r="T107" s="1">
        <f t="shared" si="116"/>
        <v>0.53446440990006783</v>
      </c>
      <c r="U107" s="2">
        <f t="shared" si="85"/>
        <v>30.638087191723631</v>
      </c>
      <c r="V107">
        <f t="shared" si="90"/>
        <v>17.742333333333349</v>
      </c>
      <c r="W107" s="1">
        <f t="shared" si="117"/>
        <v>12.5</v>
      </c>
      <c r="X107" s="1">
        <f t="shared" si="151"/>
        <v>21.703464979378563</v>
      </c>
      <c r="Y107">
        <f t="shared" si="118"/>
        <v>0.95703678966866779</v>
      </c>
      <c r="Z107" s="1">
        <f t="shared" si="119"/>
        <v>54.861981573363117</v>
      </c>
      <c r="AA107" s="1">
        <f t="shared" si="91"/>
        <v>2.1229601892911857E-3</v>
      </c>
      <c r="AB107">
        <f t="shared" si="92"/>
        <v>0.81748851393964683</v>
      </c>
      <c r="AC107">
        <f t="shared" si="93"/>
        <v>0.5759449015112017</v>
      </c>
      <c r="AD107" s="18">
        <f t="shared" si="120"/>
        <v>4.6310948688857136</v>
      </c>
      <c r="AE107" s="2">
        <f t="shared" si="86"/>
        <v>-94.523224076615179</v>
      </c>
      <c r="AF107" s="2"/>
      <c r="AG107" s="1">
        <f t="shared" si="94"/>
        <v>6.1878748485562629E-3</v>
      </c>
      <c r="AH107" s="1">
        <f t="shared" si="121"/>
        <v>8.7951132104509104E-3</v>
      </c>
      <c r="AI107">
        <f t="shared" si="122"/>
        <v>0.61311009134523642</v>
      </c>
      <c r="AJ107" s="2">
        <f t="shared" si="143"/>
        <v>35.146438357370236</v>
      </c>
      <c r="AK107" s="1">
        <f t="shared" si="144"/>
        <v>1.0753781266421748E-2</v>
      </c>
      <c r="AL107" s="1">
        <f t="shared" si="95"/>
        <v>1.4430772723886194</v>
      </c>
      <c r="AM107">
        <f t="shared" si="123"/>
        <v>0.96480841586702315</v>
      </c>
      <c r="AN107" s="17">
        <f t="shared" si="124"/>
        <v>1.9203989169327689</v>
      </c>
      <c r="AP107">
        <v>4</v>
      </c>
      <c r="AQ107">
        <f t="shared" si="125"/>
        <v>0.30655504567261821</v>
      </c>
      <c r="AR107" s="2">
        <f t="shared" si="126"/>
        <v>17.573219178685118</v>
      </c>
      <c r="AT107" s="1">
        <f>ATAN(A107/$G$8/$G$1)</f>
        <v>0.43088560241447998</v>
      </c>
      <c r="AU107" s="2">
        <f t="shared" si="127"/>
        <v>24.700448546052993</v>
      </c>
      <c r="AW107" s="2">
        <f>(AT107+AI107)/(SQRT(AP107)-1)</f>
        <v>1.0439956937597163</v>
      </c>
      <c r="AX107" s="2">
        <f t="shared" si="128"/>
        <v>59.846886903423226</v>
      </c>
      <c r="AZ107" s="2">
        <f>(A107-$A$104)</f>
        <v>0.37475000000000236</v>
      </c>
      <c r="BA107">
        <f t="shared" si="158"/>
        <v>23.09323436368043</v>
      </c>
      <c r="BB107" s="18">
        <f t="shared" si="159"/>
        <v>-0.62162438586134672</v>
      </c>
      <c r="BC107" s="18">
        <v>23.5</v>
      </c>
      <c r="BD107" s="18">
        <f t="shared" si="160"/>
        <v>-0.63257371564705778</v>
      </c>
      <c r="BE107" s="17">
        <f t="shared" si="145"/>
        <v>11.492333333333349</v>
      </c>
      <c r="BF107" s="2">
        <f>(A107-A106)</f>
        <v>0.12491666666666745</v>
      </c>
      <c r="BG107">
        <f t="shared" si="146"/>
        <v>23.613257441550378</v>
      </c>
      <c r="BH107" s="18">
        <f t="shared" si="147"/>
        <v>0.21221706070347832</v>
      </c>
      <c r="BI107" s="18">
        <f>SUM($BH$16:BH107)</f>
        <v>7.6861148406297755</v>
      </c>
      <c r="BJ107">
        <v>7</v>
      </c>
      <c r="BK107" s="2">
        <f t="shared" si="129"/>
        <v>1.3138851593702245</v>
      </c>
      <c r="BL107" s="1"/>
      <c r="BM107" s="1">
        <v>1.4</v>
      </c>
      <c r="BO107" s="2">
        <f>BM107*SQRT(AP107)+(2-BM107)</f>
        <v>3.4</v>
      </c>
      <c r="BP107" s="1">
        <f>BO107+AN107</f>
        <v>5.3203989169327688</v>
      </c>
      <c r="BR107" s="1">
        <f t="shared" si="130"/>
        <v>2.8730833333333368</v>
      </c>
      <c r="BS107" s="1">
        <f t="shared" si="148"/>
        <v>3.1229166666666419E-2</v>
      </c>
      <c r="BT107" s="1">
        <f t="shared" si="98"/>
        <v>20.636229562652673</v>
      </c>
      <c r="BU107" s="2">
        <f t="shared" si="131"/>
        <v>0.95662847958544006</v>
      </c>
      <c r="BW107" s="1">
        <v>4</v>
      </c>
      <c r="BX107" s="1">
        <f t="shared" si="99"/>
        <v>0.21544280120723999</v>
      </c>
      <c r="BY107" s="2">
        <f t="shared" si="100"/>
        <v>12.350224273026496</v>
      </c>
      <c r="CA107" s="1">
        <f t="shared" si="132"/>
        <v>0.43088560241447998</v>
      </c>
      <c r="CB107" s="2">
        <f t="shared" si="101"/>
        <v>24.700448546052993</v>
      </c>
      <c r="CD107" s="1">
        <f t="shared" si="133"/>
        <v>8.3087236251971426</v>
      </c>
      <c r="CE107" s="1">
        <f t="shared" si="134"/>
        <v>-1.4277745144459624E-2</v>
      </c>
      <c r="CF107" s="18">
        <f>SUM(CE$15:$CE107)</f>
        <v>-0.66036488789737668</v>
      </c>
      <c r="CG107" s="18">
        <f t="shared" si="135"/>
        <v>1.3396351121026233</v>
      </c>
      <c r="CH107" s="18">
        <f t="shared" si="136"/>
        <v>0.66036488789737668</v>
      </c>
      <c r="CJ107" s="1">
        <f t="shared" si="137"/>
        <v>3.3396351121026235</v>
      </c>
      <c r="CK107" s="18">
        <f t="shared" si="138"/>
        <v>4.2962635916880636</v>
      </c>
      <c r="CL107">
        <f t="shared" si="139"/>
        <v>19.696337383097138</v>
      </c>
      <c r="CN107" s="1">
        <v>2.8730833333333368</v>
      </c>
      <c r="CO107">
        <v>2</v>
      </c>
      <c r="CP107">
        <f t="shared" si="140"/>
        <v>3.5355339059327378</v>
      </c>
      <c r="CR107" s="18">
        <f t="shared" si="102"/>
        <v>7.8317974976208014</v>
      </c>
      <c r="CS107">
        <f t="shared" si="103"/>
        <v>225.5557679314791</v>
      </c>
    </row>
    <row r="108" spans="1:97" x14ac:dyDescent="0.2">
      <c r="A108" s="17">
        <f t="shared" si="141"/>
        <v>11.617250000000016</v>
      </c>
      <c r="B108">
        <f t="shared" si="142"/>
        <v>11.617250000000016</v>
      </c>
      <c r="C108" s="1">
        <f t="shared" si="104"/>
        <v>12.5</v>
      </c>
      <c r="D108" s="1">
        <f t="shared" si="149"/>
        <v>17.064890786714702</v>
      </c>
      <c r="E108">
        <f t="shared" si="105"/>
        <v>0.74881206429102998</v>
      </c>
      <c r="F108" s="1">
        <f t="shared" si="106"/>
        <v>42.925532347893437</v>
      </c>
      <c r="G108" s="1">
        <f t="shared" si="107"/>
        <v>3.4339421427806785E-3</v>
      </c>
      <c r="H108">
        <f t="shared" si="108"/>
        <v>0.68076907993130764</v>
      </c>
      <c r="I108">
        <f t="shared" si="109"/>
        <v>0.73249809543061672</v>
      </c>
      <c r="J108" s="18">
        <f t="shared" si="110"/>
        <v>2.2991205449420944</v>
      </c>
      <c r="K108" s="2">
        <f t="shared" si="84"/>
        <v>131.79671913680795</v>
      </c>
      <c r="L108">
        <f t="shared" si="88"/>
        <v>5.3672500000000163</v>
      </c>
      <c r="M108" s="1">
        <f t="shared" si="111"/>
        <v>12.5</v>
      </c>
      <c r="N108" s="1">
        <f t="shared" si="150"/>
        <v>13.6035794025874</v>
      </c>
      <c r="O108">
        <f t="shared" si="112"/>
        <v>0.40557468970130817</v>
      </c>
      <c r="P108" s="1">
        <f t="shared" si="89"/>
        <v>23.249504505170531</v>
      </c>
      <c r="Q108" s="1">
        <f t="shared" si="113"/>
        <v>5.4037295901964997E-3</v>
      </c>
      <c r="R108">
        <f t="shared" si="114"/>
        <v>0.39454689395786274</v>
      </c>
      <c r="S108">
        <f t="shared" si="115"/>
        <v>0.91887580687936443</v>
      </c>
      <c r="T108" s="1">
        <f t="shared" si="116"/>
        <v>0.55899762360898209</v>
      </c>
      <c r="U108" s="2">
        <f t="shared" si="85"/>
        <v>32.044449761024445</v>
      </c>
      <c r="V108">
        <f t="shared" si="90"/>
        <v>17.867250000000016</v>
      </c>
      <c r="W108" s="1">
        <f t="shared" si="117"/>
        <v>12.5</v>
      </c>
      <c r="X108" s="1">
        <f t="shared" si="151"/>
        <v>21.805701606747274</v>
      </c>
      <c r="Y108">
        <f t="shared" si="118"/>
        <v>0.96033616746944883</v>
      </c>
      <c r="Z108" s="1">
        <f t="shared" si="119"/>
        <v>55.05111788041426</v>
      </c>
      <c r="AA108" s="1">
        <f t="shared" si="91"/>
        <v>2.1030997431879771E-3</v>
      </c>
      <c r="AB108">
        <f t="shared" si="92"/>
        <v>0.81938432077193091</v>
      </c>
      <c r="AC108">
        <f t="shared" si="93"/>
        <v>0.57324456811479818</v>
      </c>
      <c r="AD108" s="18">
        <f t="shared" si="120"/>
        <v>4.6824928157736787</v>
      </c>
      <c r="AE108" s="2">
        <f t="shared" si="86"/>
        <v>-91.576844955648994</v>
      </c>
      <c r="AF108" s="2"/>
      <c r="AG108" s="1">
        <f t="shared" si="94"/>
        <v>6.1929933132660719E-3</v>
      </c>
      <c r="AH108" s="1">
        <f t="shared" si="121"/>
        <v>8.6863029707416189E-3</v>
      </c>
      <c r="AI108">
        <f t="shared" si="122"/>
        <v>0.61937161258921392</v>
      </c>
      <c r="AJ108" s="2">
        <f t="shared" si="143"/>
        <v>35.505379065623728</v>
      </c>
      <c r="AK108" s="1">
        <f t="shared" si="144"/>
        <v>1.0667943826139737E-2</v>
      </c>
      <c r="AL108" s="1">
        <f t="shared" si="95"/>
        <v>1.4898709960796119</v>
      </c>
      <c r="AM108">
        <f t="shared" si="123"/>
        <v>0.97966247850831512</v>
      </c>
      <c r="AN108" s="17">
        <f t="shared" si="124"/>
        <v>1.9499651244194167</v>
      </c>
      <c r="AP108">
        <v>4</v>
      </c>
      <c r="AQ108">
        <f t="shared" si="125"/>
        <v>0.30968580629460701</v>
      </c>
      <c r="AR108" s="2">
        <f t="shared" si="126"/>
        <v>17.752689532811864</v>
      </c>
      <c r="AT108" s="1">
        <f>ATAN(A108/$G$8/$G$1)</f>
        <v>0.43500275560219753</v>
      </c>
      <c r="AU108" s="2">
        <f t="shared" si="127"/>
        <v>24.936463696941257</v>
      </c>
      <c r="AW108" s="2">
        <f>(AT108+AI108)/(SQRT(AP108)-1)</f>
        <v>1.0543743681914115</v>
      </c>
      <c r="AX108" s="2">
        <f t="shared" si="128"/>
        <v>60.441842762564988</v>
      </c>
      <c r="AZ108" s="2">
        <f>(A108-$A$104)</f>
        <v>0.49966666666666981</v>
      </c>
      <c r="BA108">
        <f t="shared" si="158"/>
        <v>23.349851859303648</v>
      </c>
      <c r="BB108" s="18">
        <f t="shared" si="159"/>
        <v>-0.8386445275974953</v>
      </c>
      <c r="BC108" s="18">
        <v>23.5</v>
      </c>
      <c r="BD108" s="18">
        <f t="shared" si="160"/>
        <v>-0.84403732054893155</v>
      </c>
      <c r="BE108" s="17">
        <f t="shared" si="145"/>
        <v>11.617250000000016</v>
      </c>
      <c r="BF108" s="2">
        <f>(A108-A107)</f>
        <v>0.12491666666666745</v>
      </c>
      <c r="BG108">
        <f t="shared" si="146"/>
        <v>24.155103573453466</v>
      </c>
      <c r="BH108" s="18">
        <f t="shared" si="147"/>
        <v>0.21735852248598311</v>
      </c>
      <c r="BI108" s="18">
        <f>SUM($BH$16:BH108)</f>
        <v>7.9034733631157588</v>
      </c>
      <c r="BJ108">
        <v>7</v>
      </c>
      <c r="BK108" s="2">
        <f t="shared" si="129"/>
        <v>1.0965266368842412</v>
      </c>
      <c r="BL108" s="1"/>
      <c r="BM108" s="1">
        <v>1.4</v>
      </c>
      <c r="BO108" s="2">
        <f>BM108*SQRT(AP108)+(2-BM108)</f>
        <v>3.4</v>
      </c>
      <c r="BP108" s="1">
        <f>BO108+AN108</f>
        <v>5.3499651244194162</v>
      </c>
      <c r="BR108" s="1">
        <f t="shared" si="130"/>
        <v>2.9043125000000036</v>
      </c>
      <c r="BS108" s="1">
        <f t="shared" si="148"/>
        <v>3.1229166666666863E-2</v>
      </c>
      <c r="BT108" s="1">
        <f t="shared" si="98"/>
        <v>20.675535782148586</v>
      </c>
      <c r="BU108" s="2">
        <f t="shared" si="131"/>
        <v>1.0255009065680021</v>
      </c>
      <c r="BW108" s="1">
        <v>4</v>
      </c>
      <c r="BX108" s="1">
        <f t="shared" si="99"/>
        <v>0.21750137780109877</v>
      </c>
      <c r="BY108" s="2">
        <f t="shared" si="100"/>
        <v>12.468231848470628</v>
      </c>
      <c r="CA108" s="1">
        <f t="shared" si="132"/>
        <v>0.43500275560219753</v>
      </c>
      <c r="CB108" s="2">
        <f t="shared" si="101"/>
        <v>24.936463696941257</v>
      </c>
      <c r="CD108" s="1">
        <f t="shared" si="133"/>
        <v>8.3561234740146428</v>
      </c>
      <c r="CE108" s="1">
        <f t="shared" si="134"/>
        <v>-1.4433786357058337E-2</v>
      </c>
      <c r="CF108" s="18">
        <f>SUM(CE$15:$CE108)</f>
        <v>-0.67479867425443507</v>
      </c>
      <c r="CG108" s="18">
        <f t="shared" si="135"/>
        <v>1.325201325745565</v>
      </c>
      <c r="CH108" s="18">
        <f t="shared" si="136"/>
        <v>0.67479867425443507</v>
      </c>
      <c r="CJ108" s="1">
        <f t="shared" si="137"/>
        <v>3.325201325745565</v>
      </c>
      <c r="CK108" s="18">
        <f t="shared" si="138"/>
        <v>4.3507022323135676</v>
      </c>
      <c r="CL108">
        <f t="shared" si="139"/>
        <v>19.945912812898879</v>
      </c>
      <c r="CN108" s="1">
        <v>2.9043125000000036</v>
      </c>
      <c r="CO108">
        <v>2</v>
      </c>
      <c r="CP108">
        <f t="shared" si="140"/>
        <v>3.5355339059327378</v>
      </c>
      <c r="CR108" s="18">
        <f t="shared" si="102"/>
        <v>7.8862361382463053</v>
      </c>
      <c r="CS108">
        <f t="shared" si="103"/>
        <v>227.12360078149359</v>
      </c>
    </row>
    <row r="109" spans="1:97" x14ac:dyDescent="0.2">
      <c r="A109" s="17">
        <f t="shared" si="141"/>
        <v>11.742166666666684</v>
      </c>
      <c r="B109">
        <f t="shared" si="142"/>
        <v>11.742166666666684</v>
      </c>
      <c r="C109" s="1">
        <f t="shared" si="104"/>
        <v>12.5</v>
      </c>
      <c r="D109" s="1">
        <f t="shared" si="149"/>
        <v>17.150174285638563</v>
      </c>
      <c r="E109">
        <f t="shared" si="105"/>
        <v>0.75414738351315624</v>
      </c>
      <c r="F109" s="1">
        <f t="shared" si="106"/>
        <v>43.231378672728702</v>
      </c>
      <c r="G109" s="1">
        <f t="shared" si="107"/>
        <v>3.3998747986094622E-3</v>
      </c>
      <c r="H109">
        <f t="shared" si="108"/>
        <v>0.68466748332111671</v>
      </c>
      <c r="I109">
        <f t="shared" si="109"/>
        <v>0.72885556681878227</v>
      </c>
      <c r="J109" s="18">
        <f t="shared" si="110"/>
        <v>2.3419955581435765</v>
      </c>
      <c r="K109" s="2">
        <f t="shared" si="84"/>
        <v>134.2545224413515</v>
      </c>
      <c r="L109">
        <f t="shared" si="88"/>
        <v>5.4921666666666837</v>
      </c>
      <c r="M109" s="1">
        <f t="shared" si="111"/>
        <v>12.5</v>
      </c>
      <c r="N109" s="1">
        <f t="shared" si="150"/>
        <v>13.653347380567325</v>
      </c>
      <c r="O109">
        <f t="shared" si="112"/>
        <v>0.41398173097833835</v>
      </c>
      <c r="P109" s="1">
        <f t="shared" si="89"/>
        <v>23.731436807675443</v>
      </c>
      <c r="Q109" s="1">
        <f t="shared" si="113"/>
        <v>5.3644069914376459E-3</v>
      </c>
      <c r="R109">
        <f t="shared" si="114"/>
        <v>0.40225788691816566</v>
      </c>
      <c r="S109">
        <f t="shared" si="115"/>
        <v>0.91552640181052791</v>
      </c>
      <c r="T109" s="1">
        <f t="shared" si="116"/>
        <v>0.58401773582090466</v>
      </c>
      <c r="U109" s="2">
        <f t="shared" si="85"/>
        <v>33.478723709478608</v>
      </c>
      <c r="V109">
        <f t="shared" si="90"/>
        <v>17.992166666666684</v>
      </c>
      <c r="W109" s="1">
        <f t="shared" si="117"/>
        <v>12.5</v>
      </c>
      <c r="X109" s="1">
        <f t="shared" si="151"/>
        <v>21.908173391707301</v>
      </c>
      <c r="Y109">
        <f t="shared" si="118"/>
        <v>0.96360471600866737</v>
      </c>
      <c r="Z109" s="1">
        <f t="shared" si="119"/>
        <v>55.238486904955451</v>
      </c>
      <c r="AA109" s="1">
        <f t="shared" si="91"/>
        <v>2.0834719651223496E-3</v>
      </c>
      <c r="AB109">
        <f t="shared" si="92"/>
        <v>0.8212536182262048</v>
      </c>
      <c r="AC109">
        <f t="shared" si="93"/>
        <v>0.57056331335826971</v>
      </c>
      <c r="AD109" s="18">
        <f t="shared" si="120"/>
        <v>4.7340089846501812</v>
      </c>
      <c r="AE109" s="2">
        <f t="shared" si="86"/>
        <v>-88.623688778015094</v>
      </c>
      <c r="AF109" s="2"/>
      <c r="AG109" s="1">
        <f t="shared" si="94"/>
        <v>6.196717632745161E-3</v>
      </c>
      <c r="AH109" s="1">
        <f t="shared" si="121"/>
        <v>8.5780265718808126E-3</v>
      </c>
      <c r="AI109">
        <f t="shared" si="122"/>
        <v>0.62559813076713044</v>
      </c>
      <c r="AJ109" s="2">
        <f t="shared" si="143"/>
        <v>35.862313228689004</v>
      </c>
      <c r="AK109" s="1">
        <f t="shared" si="144"/>
        <v>1.0582147668969095E-2</v>
      </c>
      <c r="AL109" s="1">
        <f t="shared" si="95"/>
        <v>1.5403960626399946</v>
      </c>
      <c r="AM109">
        <f t="shared" si="123"/>
        <v>0.99499517616270861</v>
      </c>
      <c r="AN109" s="17">
        <f t="shared" si="124"/>
        <v>1.9804840289862828</v>
      </c>
      <c r="AP109">
        <v>4</v>
      </c>
      <c r="AQ109">
        <f t="shared" si="125"/>
        <v>0.31279906538356522</v>
      </c>
      <c r="AR109" s="2">
        <f t="shared" si="126"/>
        <v>17.931156614344502</v>
      </c>
      <c r="AT109" s="1">
        <f>ATAN(A109/$G$8/$G$1)</f>
        <v>0.43910421505450253</v>
      </c>
      <c r="AU109" s="2">
        <f t="shared" si="127"/>
        <v>25.171579206946003</v>
      </c>
      <c r="AW109" s="2">
        <f>(AT109+AI109)/(SQRT(AP109)-1)</f>
        <v>1.0647023458216329</v>
      </c>
      <c r="AX109" s="2">
        <f t="shared" si="128"/>
        <v>61.033892435635003</v>
      </c>
      <c r="AZ109" s="2">
        <f>(A109-$A$104)</f>
        <v>0.62458333333333727</v>
      </c>
      <c r="BA109">
        <f t="shared" si="158"/>
        <v>23.611654270864911</v>
      </c>
      <c r="BB109" s="18">
        <f t="shared" si="159"/>
        <v>-1.0607247094099022</v>
      </c>
      <c r="BC109" s="18">
        <v>23.5</v>
      </c>
      <c r="BD109" s="18">
        <f t="shared" si="160"/>
        <v>-1.0557087777577223</v>
      </c>
      <c r="BE109" s="17">
        <f t="shared" si="145"/>
        <v>11.742166666666684</v>
      </c>
      <c r="BF109" s="2">
        <f>(A109-A108)</f>
        <v>0.12491666666666745</v>
      </c>
      <c r="BG109">
        <f t="shared" si="146"/>
        <v>24.720327937421551</v>
      </c>
      <c r="BH109" s="18">
        <f t="shared" si="147"/>
        <v>0.22266331222098734</v>
      </c>
      <c r="BI109" s="18">
        <f>SUM($BH$16:BH109)</f>
        <v>8.1261366753367454</v>
      </c>
      <c r="BJ109">
        <v>7</v>
      </c>
      <c r="BK109" s="2">
        <f t="shared" si="129"/>
        <v>0.87386332466325456</v>
      </c>
      <c r="BL109" s="1"/>
      <c r="BM109" s="1">
        <v>1.4</v>
      </c>
      <c r="BO109" s="2">
        <f>BM109*SQRT(AP109)+(2-BM109)</f>
        <v>3.4</v>
      </c>
      <c r="BP109" s="1">
        <f>BO109+AN109</f>
        <v>5.3804840289862828</v>
      </c>
      <c r="BR109" s="1">
        <f t="shared" si="130"/>
        <v>2.9355416666666709</v>
      </c>
      <c r="BS109" s="1">
        <f t="shared" si="148"/>
        <v>3.1229166666667307E-2</v>
      </c>
      <c r="BT109" s="1">
        <f t="shared" si="98"/>
        <v>20.715191138162961</v>
      </c>
      <c r="BU109" s="2">
        <f t="shared" si="131"/>
        <v>1.0956751671492455</v>
      </c>
      <c r="BW109" s="1">
        <v>4</v>
      </c>
      <c r="BX109" s="1">
        <f t="shared" si="99"/>
        <v>0.21955210752725127</v>
      </c>
      <c r="BY109" s="2">
        <f t="shared" si="100"/>
        <v>12.585789603473001</v>
      </c>
      <c r="CA109" s="1">
        <f t="shared" si="132"/>
        <v>0.43910421505450253</v>
      </c>
      <c r="CB109" s="2">
        <f t="shared" si="101"/>
        <v>25.171579206946003</v>
      </c>
      <c r="CD109" s="1">
        <f t="shared" si="133"/>
        <v>8.4041298046616522</v>
      </c>
      <c r="CE109" s="1">
        <f t="shared" si="134"/>
        <v>-1.458982757666809E-2</v>
      </c>
      <c r="CF109" s="18">
        <f>SUM(CE$15:$CE109)</f>
        <v>-0.68938850183110312</v>
      </c>
      <c r="CG109" s="18">
        <f t="shared" si="135"/>
        <v>1.310611498168897</v>
      </c>
      <c r="CH109" s="18">
        <f t="shared" si="136"/>
        <v>0.68938850183110312</v>
      </c>
      <c r="CJ109" s="1">
        <f t="shared" si="137"/>
        <v>3.310611498168897</v>
      </c>
      <c r="CK109" s="18">
        <f t="shared" si="138"/>
        <v>4.4062866653181425</v>
      </c>
      <c r="CL109">
        <f t="shared" si="139"/>
        <v>20.200741159051656</v>
      </c>
      <c r="CN109" s="1">
        <v>2.9355416666666709</v>
      </c>
      <c r="CO109">
        <v>2</v>
      </c>
      <c r="CP109">
        <f t="shared" si="140"/>
        <v>3.5355339059327378</v>
      </c>
      <c r="CR109" s="18">
        <f t="shared" si="102"/>
        <v>7.9418205712508803</v>
      </c>
      <c r="CS109">
        <f t="shared" si="103"/>
        <v>228.72443245202535</v>
      </c>
    </row>
    <row r="110" spans="1:97" x14ac:dyDescent="0.2">
      <c r="A110" s="17">
        <f t="shared" si="141"/>
        <v>11.867083333333351</v>
      </c>
      <c r="B110">
        <f t="shared" si="142"/>
        <v>11.867083333333351</v>
      </c>
      <c r="C110" s="1">
        <f t="shared" si="104"/>
        <v>12.5</v>
      </c>
      <c r="D110" s="1">
        <f t="shared" si="149"/>
        <v>17.235941135901985</v>
      </c>
      <c r="E110">
        <f t="shared" si="105"/>
        <v>0.75942975426326598</v>
      </c>
      <c r="F110" s="1">
        <f t="shared" si="106"/>
        <v>43.5341897348369</v>
      </c>
      <c r="G110" s="1">
        <f t="shared" si="107"/>
        <v>3.3661231106195647E-3</v>
      </c>
      <c r="H110">
        <f t="shared" si="108"/>
        <v>0.68850799847619271</v>
      </c>
      <c r="I110">
        <f t="shared" si="109"/>
        <v>0.72522874738547627</v>
      </c>
      <c r="J110" s="18">
        <f t="shared" si="110"/>
        <v>2.3851135690565282</v>
      </c>
      <c r="K110" s="2">
        <f t="shared" si="84"/>
        <v>136.72625555101115</v>
      </c>
      <c r="L110">
        <f t="shared" si="88"/>
        <v>5.6170833333333512</v>
      </c>
      <c r="M110" s="1">
        <f t="shared" si="111"/>
        <v>12.5</v>
      </c>
      <c r="N110" s="1">
        <f t="shared" si="150"/>
        <v>13.704073305904757</v>
      </c>
      <c r="O110">
        <f t="shared" si="112"/>
        <v>0.42232712079883361</v>
      </c>
      <c r="P110" s="1">
        <f t="shared" si="89"/>
        <v>24.209834950251608</v>
      </c>
      <c r="Q110" s="1">
        <f t="shared" si="113"/>
        <v>5.3247675523337987E-3</v>
      </c>
      <c r="R110">
        <f t="shared" si="114"/>
        <v>0.409884215294812</v>
      </c>
      <c r="S110">
        <f t="shared" si="115"/>
        <v>0.9121375609260679</v>
      </c>
      <c r="T110" s="1">
        <f t="shared" si="116"/>
        <v>0.6095194418477814</v>
      </c>
      <c r="U110" s="2">
        <f t="shared" si="85"/>
        <v>34.940604946688104</v>
      </c>
      <c r="V110">
        <f t="shared" si="90"/>
        <v>18.117083333333351</v>
      </c>
      <c r="W110" s="1">
        <f t="shared" si="117"/>
        <v>12.5</v>
      </c>
      <c r="X110" s="1">
        <f t="shared" si="151"/>
        <v>22.010877049925682</v>
      </c>
      <c r="Y110">
        <f t="shared" si="118"/>
        <v>0.96684279650935767</v>
      </c>
      <c r="Z110" s="1">
        <f t="shared" si="119"/>
        <v>55.424109354039608</v>
      </c>
      <c r="AA110" s="1">
        <f t="shared" si="91"/>
        <v>2.0640741944713652E-3</v>
      </c>
      <c r="AB110">
        <f t="shared" si="92"/>
        <v>0.82309683945077161</v>
      </c>
      <c r="AC110">
        <f t="shared" si="93"/>
        <v>0.56790104145542009</v>
      </c>
      <c r="AD110" s="18">
        <f t="shared" si="120"/>
        <v>4.7856417243655729</v>
      </c>
      <c r="AE110" s="2">
        <f t="shared" si="86"/>
        <v>-85.663850195604141</v>
      </c>
      <c r="AF110" s="2"/>
      <c r="AG110" s="1">
        <f t="shared" si="94"/>
        <v>6.1990738011940263E-3</v>
      </c>
      <c r="AH110" s="1">
        <f t="shared" si="121"/>
        <v>8.4703196194254957E-3</v>
      </c>
      <c r="AI110">
        <f t="shared" si="122"/>
        <v>0.6317889685968916</v>
      </c>
      <c r="AJ110" s="2">
        <f t="shared" si="143"/>
        <v>36.21720202147786</v>
      </c>
      <c r="AK110" s="1">
        <f t="shared" si="144"/>
        <v>1.049641988717461E-2</v>
      </c>
      <c r="AL110" s="1">
        <f t="shared" si="95"/>
        <v>1.5950965664581402</v>
      </c>
      <c r="AM110">
        <f t="shared" si="123"/>
        <v>1.0108166012190183</v>
      </c>
      <c r="AN110" s="17">
        <f t="shared" si="124"/>
        <v>2.0119757189868994</v>
      </c>
      <c r="AP110">
        <v>4</v>
      </c>
      <c r="AQ110">
        <f t="shared" si="125"/>
        <v>0.31589448429844574</v>
      </c>
      <c r="AR110" s="2">
        <f t="shared" si="126"/>
        <v>18.108601010738926</v>
      </c>
      <c r="AT110" s="1">
        <f>ATAN(A110/$G$8/$G$1)</f>
        <v>0.44318993313343225</v>
      </c>
      <c r="AU110" s="2">
        <f t="shared" si="127"/>
        <v>25.405792345228598</v>
      </c>
      <c r="AW110" s="2">
        <f>(AT110+AI110)/(SQRT(AP110)-1)</f>
        <v>1.074978901730324</v>
      </c>
      <c r="AX110" s="2">
        <f t="shared" si="128"/>
        <v>61.622994366706465</v>
      </c>
      <c r="AZ110" s="2">
        <f>(A110-$A$104)</f>
        <v>0.74950000000000472</v>
      </c>
      <c r="BA110">
        <f t="shared" si="158"/>
        <v>23.878726472573696</v>
      </c>
      <c r="BB110" s="18">
        <f t="shared" si="159"/>
        <v>-1.2879600426449305</v>
      </c>
      <c r="BC110" s="18">
        <v>23.5</v>
      </c>
      <c r="BD110" s="18">
        <f t="shared" si="160"/>
        <v>-1.2675324639661834</v>
      </c>
      <c r="BE110" s="17">
        <f t="shared" si="145"/>
        <v>11.867083333333351</v>
      </c>
      <c r="BF110" s="2">
        <f>(A110-A109)</f>
        <v>0.12491666666666745</v>
      </c>
      <c r="BG110">
        <f t="shared" si="146"/>
        <v>25.310145959185288</v>
      </c>
      <c r="BH110" s="18">
        <f t="shared" si="147"/>
        <v>0.22813993257654519</v>
      </c>
      <c r="BI110" s="18">
        <f>SUM($BH$16:BH110)</f>
        <v>8.35427660791329</v>
      </c>
      <c r="BJ110">
        <v>7</v>
      </c>
      <c r="BK110" s="2">
        <f t="shared" si="129"/>
        <v>0.64572339208671004</v>
      </c>
      <c r="BL110" s="1"/>
      <c r="BM110" s="1">
        <v>1.4</v>
      </c>
      <c r="BO110" s="2">
        <f>BM110*SQRT(AP110)+(2-BM110)</f>
        <v>3.4</v>
      </c>
      <c r="BP110" s="1">
        <f>BO110+AN110</f>
        <v>5.4119757189868993</v>
      </c>
      <c r="BR110" s="1">
        <f t="shared" si="130"/>
        <v>2.9667708333333378</v>
      </c>
      <c r="BS110" s="1">
        <f t="shared" si="148"/>
        <v>3.1229166666666863E-2</v>
      </c>
      <c r="BT110" s="1">
        <f t="shared" si="98"/>
        <v>20.755193629490826</v>
      </c>
      <c r="BU110" s="2">
        <f t="shared" si="131"/>
        <v>1.1671693484777244</v>
      </c>
      <c r="BW110" s="1">
        <v>4</v>
      </c>
      <c r="BX110" s="1">
        <f t="shared" si="99"/>
        <v>0.22159496656671612</v>
      </c>
      <c r="BY110" s="2">
        <f t="shared" si="100"/>
        <v>12.702896172614299</v>
      </c>
      <c r="CA110" s="1">
        <f t="shared" si="132"/>
        <v>0.44318993313343225</v>
      </c>
      <c r="CB110" s="2">
        <f t="shared" si="101"/>
        <v>25.405792345228598</v>
      </c>
      <c r="CD110" s="1">
        <f t="shared" si="133"/>
        <v>8.4527453992285437</v>
      </c>
      <c r="CE110" s="1">
        <f t="shared" si="134"/>
        <v>-1.4745868803273117E-2</v>
      </c>
      <c r="CF110" s="18">
        <f>SUM(CE$15:$CE110)</f>
        <v>-0.70413437063437623</v>
      </c>
      <c r="CG110" s="18">
        <f t="shared" si="135"/>
        <v>1.2958656293656237</v>
      </c>
      <c r="CH110" s="18">
        <f t="shared" si="136"/>
        <v>0.70413437063437623</v>
      </c>
      <c r="CJ110" s="1">
        <f t="shared" si="137"/>
        <v>3.2958656293656237</v>
      </c>
      <c r="CK110" s="18">
        <f t="shared" si="138"/>
        <v>4.463034977843348</v>
      </c>
      <c r="CL110">
        <f t="shared" si="139"/>
        <v>20.460905342548298</v>
      </c>
      <c r="CN110" s="1">
        <v>2.9667708333333378</v>
      </c>
      <c r="CO110">
        <v>2</v>
      </c>
      <c r="CP110">
        <f t="shared" si="140"/>
        <v>3.5355339059327378</v>
      </c>
      <c r="CR110" s="18">
        <f t="shared" si="102"/>
        <v>7.9985688837760858</v>
      </c>
      <c r="CS110">
        <f t="shared" si="103"/>
        <v>230.35878385275129</v>
      </c>
    </row>
    <row r="111" spans="1:97" x14ac:dyDescent="0.2">
      <c r="A111" s="17">
        <f t="shared" si="141"/>
        <v>11.992000000000019</v>
      </c>
      <c r="B111">
        <f t="shared" si="142"/>
        <v>11.992000000000019</v>
      </c>
      <c r="C111" s="1">
        <f t="shared" si="104"/>
        <v>12.5</v>
      </c>
      <c r="D111" s="1">
        <f t="shared" si="149"/>
        <v>17.322184157894192</v>
      </c>
      <c r="E111">
        <f t="shared" si="105"/>
        <v>0.76465967041322358</v>
      </c>
      <c r="F111" s="1">
        <f t="shared" si="106"/>
        <v>43.833993845344025</v>
      </c>
      <c r="G111" s="1">
        <f t="shared" si="107"/>
        <v>3.3326883026213163E-3</v>
      </c>
      <c r="H111">
        <f t="shared" si="108"/>
        <v>0.69229145070224529</v>
      </c>
      <c r="I111">
        <f t="shared" si="109"/>
        <v>0.72161800648582819</v>
      </c>
      <c r="J111" s="18">
        <f t="shared" si="110"/>
        <v>2.4284709682382006</v>
      </c>
      <c r="K111" s="2">
        <f t="shared" si="84"/>
        <v>139.21171155505607</v>
      </c>
      <c r="L111">
        <f t="shared" si="88"/>
        <v>5.7420000000000186</v>
      </c>
      <c r="M111" s="1">
        <f t="shared" si="111"/>
        <v>12.5</v>
      </c>
      <c r="N111" s="1">
        <f t="shared" si="150"/>
        <v>13.755746580974812</v>
      </c>
      <c r="O111">
        <f t="shared" si="112"/>
        <v>0.43061038524808637</v>
      </c>
      <c r="P111" s="1">
        <f t="shared" si="89"/>
        <v>24.684671765813867</v>
      </c>
      <c r="Q111" s="1">
        <f t="shared" si="113"/>
        <v>5.2848378572637527E-3</v>
      </c>
      <c r="R111">
        <f t="shared" si="114"/>
        <v>0.41742554402257004</v>
      </c>
      <c r="S111">
        <f t="shared" si="115"/>
        <v>0.90871112857577652</v>
      </c>
      <c r="T111" s="1">
        <f t="shared" si="116"/>
        <v>0.63549741389100578</v>
      </c>
      <c r="U111" s="2">
        <f t="shared" si="85"/>
        <v>36.429788057446189</v>
      </c>
      <c r="V111">
        <f t="shared" si="90"/>
        <v>18.242000000000019</v>
      </c>
      <c r="W111" s="1">
        <f t="shared" si="117"/>
        <v>12.5</v>
      </c>
      <c r="X111" s="1">
        <f t="shared" si="151"/>
        <v>22.11380935072021</v>
      </c>
      <c r="Y111">
        <f t="shared" si="118"/>
        <v>0.9700507660475518</v>
      </c>
      <c r="Z111" s="1">
        <f t="shared" si="119"/>
        <v>55.608005696993409</v>
      </c>
      <c r="AA111" s="1">
        <f t="shared" si="91"/>
        <v>2.0449037803653564E-3</v>
      </c>
      <c r="AB111">
        <f t="shared" si="92"/>
        <v>0.82491441029837342</v>
      </c>
      <c r="AC111">
        <f t="shared" si="93"/>
        <v>0.56525765424458152</v>
      </c>
      <c r="AD111" s="18">
        <f t="shared" si="120"/>
        <v>4.8373894107423281</v>
      </c>
      <c r="AE111" s="2">
        <f t="shared" si="86"/>
        <v>-82.697422314134087</v>
      </c>
      <c r="AF111" s="2"/>
      <c r="AG111" s="1">
        <f t="shared" si="94"/>
        <v>6.200088533496512E-3</v>
      </c>
      <c r="AH111" s="1">
        <f t="shared" si="121"/>
        <v>8.3632163768355642E-3</v>
      </c>
      <c r="AI111">
        <f t="shared" si="122"/>
        <v>0.63794347927419437</v>
      </c>
      <c r="AJ111" s="2">
        <f t="shared" si="143"/>
        <v>36.570008366036618</v>
      </c>
      <c r="AK111" s="1">
        <f t="shared" si="144"/>
        <v>1.0410787001421435E-2</v>
      </c>
      <c r="AL111" s="1">
        <f t="shared" si="95"/>
        <v>1.6544896267870377</v>
      </c>
      <c r="AM111">
        <f t="shared" si="123"/>
        <v>1.0271360937822116</v>
      </c>
      <c r="AN111" s="17">
        <f t="shared" si="124"/>
        <v>2.0444587853945295</v>
      </c>
      <c r="AP111">
        <v>4</v>
      </c>
      <c r="AQ111">
        <f t="shared" si="125"/>
        <v>0.31897173963709718</v>
      </c>
      <c r="AR111" s="2">
        <f t="shared" si="126"/>
        <v>18.285004183018309</v>
      </c>
      <c r="AT111" s="1">
        <f>ATAN(A111/$G$8/$G$1)</f>
        <v>0.44725986466809842</v>
      </c>
      <c r="AU111" s="2">
        <f t="shared" si="127"/>
        <v>25.639100522375067</v>
      </c>
      <c r="AW111" s="2">
        <f>(AT111+AI111)/(SQRT(AP111)-1)</f>
        <v>1.0852033439422928</v>
      </c>
      <c r="AX111" s="2">
        <f t="shared" si="128"/>
        <v>62.209108888411684</v>
      </c>
      <c r="AZ111" s="2">
        <f>(A111-$A$104)</f>
        <v>0.87441666666667217</v>
      </c>
      <c r="BA111">
        <f t="shared" si="158"/>
        <v>24.151154928928811</v>
      </c>
      <c r="BB111" s="18">
        <f t="shared" si="159"/>
        <v>-1.5204475051567459</v>
      </c>
      <c r="BC111" s="18">
        <v>23.5</v>
      </c>
      <c r="BD111" s="18">
        <f t="shared" si="160"/>
        <v>-1.4794537352905095</v>
      </c>
      <c r="BE111" s="17">
        <f t="shared" si="145"/>
        <v>11.992000000000019</v>
      </c>
      <c r="BF111" s="2">
        <f>(A111-A110)</f>
        <v>0.12491666666666745</v>
      </c>
      <c r="BG111">
        <f t="shared" si="146"/>
        <v>25.925857983977195</v>
      </c>
      <c r="BH111" s="18">
        <f t="shared" si="147"/>
        <v>0.23379748017610111</v>
      </c>
      <c r="BI111" s="18">
        <f>SUM($BH$16:BH111)</f>
        <v>8.5880740880893907</v>
      </c>
      <c r="BJ111">
        <v>7</v>
      </c>
      <c r="BK111" s="2">
        <f t="shared" si="129"/>
        <v>0.41192591191060934</v>
      </c>
      <c r="BL111" s="1"/>
      <c r="BM111" s="1">
        <v>1.4</v>
      </c>
      <c r="BO111" s="2">
        <f>BM111*SQRT(AP111)+(2-BM111)</f>
        <v>3.4</v>
      </c>
      <c r="BP111" s="1">
        <f>BO111+AN111</f>
        <v>5.444458785394529</v>
      </c>
      <c r="BR111" s="1">
        <f t="shared" si="130"/>
        <v>2.9980000000000047</v>
      </c>
      <c r="BS111" s="1">
        <f t="shared" si="148"/>
        <v>3.1229166666666863E-2</v>
      </c>
      <c r="BT111" s="1">
        <f t="shared" si="98"/>
        <v>20.795541252874383</v>
      </c>
      <c r="BU111" s="2">
        <f t="shared" si="131"/>
        <v>1.24000003826891</v>
      </c>
      <c r="BW111" s="1">
        <v>4</v>
      </c>
      <c r="BX111" s="1">
        <f t="shared" si="99"/>
        <v>0.22362993233404921</v>
      </c>
      <c r="BY111" s="2">
        <f t="shared" si="100"/>
        <v>12.819550261187533</v>
      </c>
      <c r="CA111" s="1">
        <f t="shared" si="132"/>
        <v>0.44725986466809842</v>
      </c>
      <c r="CB111" s="2">
        <f t="shared" si="101"/>
        <v>25.639100522375067</v>
      </c>
      <c r="CD111" s="1">
        <f t="shared" si="133"/>
        <v>8.5019730612096573</v>
      </c>
      <c r="CE111" s="1">
        <f t="shared" si="134"/>
        <v>-1.4901910036856239E-2</v>
      </c>
      <c r="CF111" s="18">
        <f>SUM(CE$15:$CE111)</f>
        <v>-0.71903628067123249</v>
      </c>
      <c r="CG111" s="18">
        <f t="shared" si="135"/>
        <v>1.2809637193287675</v>
      </c>
      <c r="CH111" s="18">
        <f t="shared" si="136"/>
        <v>0.71903628067123249</v>
      </c>
      <c r="CJ111" s="1">
        <f t="shared" si="137"/>
        <v>3.2809637193287675</v>
      </c>
      <c r="CK111" s="18">
        <f t="shared" si="138"/>
        <v>4.5209637575976771</v>
      </c>
      <c r="CL111">
        <f t="shared" si="139"/>
        <v>20.726481410189926</v>
      </c>
      <c r="CN111" s="1">
        <v>2.9980000000000047</v>
      </c>
      <c r="CO111">
        <v>2</v>
      </c>
      <c r="CP111">
        <f t="shared" si="140"/>
        <v>3.5355339059327378</v>
      </c>
      <c r="CR111" s="18">
        <f t="shared" si="102"/>
        <v>8.0564976635304149</v>
      </c>
      <c r="CS111">
        <f t="shared" si="103"/>
        <v>232.02713270967595</v>
      </c>
    </row>
    <row r="112" spans="1:97" x14ac:dyDescent="0.2">
      <c r="A112" s="17">
        <f t="shared" si="141"/>
        <v>12.116916666666686</v>
      </c>
      <c r="B112">
        <f t="shared" si="142"/>
        <v>12.116916666666686</v>
      </c>
      <c r="C112" s="1">
        <f t="shared" si="104"/>
        <v>12.5</v>
      </c>
      <c r="D112" s="1">
        <f t="shared" si="149"/>
        <v>17.408896274805734</v>
      </c>
      <c r="E112">
        <f t="shared" si="105"/>
        <v>0.76983762755414942</v>
      </c>
      <c r="F112" s="1">
        <f t="shared" si="106"/>
        <v>44.13081941393213</v>
      </c>
      <c r="G112" s="1">
        <f t="shared" si="107"/>
        <v>3.2995713547544041E-3</v>
      </c>
      <c r="H112">
        <f t="shared" si="108"/>
        <v>0.69601866053980499</v>
      </c>
      <c r="I112">
        <f t="shared" si="109"/>
        <v>0.71802369332799576</v>
      </c>
      <c r="J112" s="18">
        <f t="shared" si="110"/>
        <v>2.4720641979276858</v>
      </c>
      <c r="K112" s="2">
        <f t="shared" si="84"/>
        <v>141.71068650540875</v>
      </c>
      <c r="L112">
        <f t="shared" si="88"/>
        <v>5.8669166666666861</v>
      </c>
      <c r="M112" s="1">
        <f t="shared" si="111"/>
        <v>12.5</v>
      </c>
      <c r="N112" s="1">
        <f t="shared" si="150"/>
        <v>13.808356570338532</v>
      </c>
      <c r="O112">
        <f t="shared" si="112"/>
        <v>0.43883109153657779</v>
      </c>
      <c r="P112" s="1">
        <f t="shared" si="89"/>
        <v>25.155922444771974</v>
      </c>
      <c r="Q112" s="1">
        <f t="shared" si="113"/>
        <v>5.2446439930119654E-3</v>
      </c>
      <c r="R112">
        <f t="shared" si="114"/>
        <v>0.42488160243988038</v>
      </c>
      <c r="S112">
        <f t="shared" si="115"/>
        <v>0.90524892924991607</v>
      </c>
      <c r="T112" s="1">
        <f t="shared" si="116"/>
        <v>0.66194630514150576</v>
      </c>
      <c r="U112" s="2">
        <f t="shared" si="85"/>
        <v>37.945966536774215</v>
      </c>
      <c r="V112">
        <f t="shared" si="90"/>
        <v>18.366916666666686</v>
      </c>
      <c r="W112" s="1">
        <f t="shared" si="117"/>
        <v>12.5</v>
      </c>
      <c r="X112" s="1">
        <f t="shared" si="151"/>
        <v>22.216967116154233</v>
      </c>
      <c r="Y112">
        <f t="shared" si="118"/>
        <v>0.97322897756847959</v>
      </c>
      <c r="Z112" s="1">
        <f t="shared" si="119"/>
        <v>55.790196166345957</v>
      </c>
      <c r="AA112" s="1">
        <f t="shared" si="91"/>
        <v>2.0259580829183415E-3</v>
      </c>
      <c r="AB112">
        <f t="shared" si="92"/>
        <v>0.82670674942449163</v>
      </c>
      <c r="AC112">
        <f t="shared" si="93"/>
        <v>0.56263305133629582</v>
      </c>
      <c r="AD112" s="18">
        <f t="shared" si="120"/>
        <v>4.8892504461199664</v>
      </c>
      <c r="AE112" s="2">
        <f t="shared" si="86"/>
        <v>-79.724496719237607</v>
      </c>
      <c r="AF112" s="2"/>
      <c r="AG112" s="1">
        <f t="shared" si="94"/>
        <v>6.1997891998689832E-3</v>
      </c>
      <c r="AH112" s="1">
        <f t="shared" si="121"/>
        <v>8.25674974758288E-3</v>
      </c>
      <c r="AI112">
        <f t="shared" si="122"/>
        <v>0.64406104658506758</v>
      </c>
      <c r="AJ112" s="2">
        <f t="shared" si="143"/>
        <v>36.920696937997505</v>
      </c>
      <c r="AK112" s="1">
        <f t="shared" si="144"/>
        <v>1.0325274936631084E-2</v>
      </c>
      <c r="AL112" s="1">
        <f t="shared" si="95"/>
        <v>1.7191815330076188</v>
      </c>
      <c r="AM112">
        <f t="shared" si="123"/>
        <v>1.0439622146771783</v>
      </c>
      <c r="AN112" s="17">
        <f t="shared" si="124"/>
        <v>2.0779502680676321</v>
      </c>
      <c r="AP112">
        <v>4</v>
      </c>
      <c r="AQ112">
        <f t="shared" si="125"/>
        <v>0.32203052329253379</v>
      </c>
      <c r="AR112" s="2">
        <f t="shared" si="126"/>
        <v>18.460348468998752</v>
      </c>
      <c r="AT112" s="1">
        <f>ATAN(A112/$G$8/$G$1)</f>
        <v>0.45131396692788672</v>
      </c>
      <c r="AU112" s="2">
        <f t="shared" si="127"/>
        <v>25.871501288859747</v>
      </c>
      <c r="AW112" s="2">
        <f>(AT112+AI112)/(SQRT(AP112)-1)</f>
        <v>1.0953750135129543</v>
      </c>
      <c r="AX112" s="2">
        <f t="shared" si="128"/>
        <v>62.792198226857252</v>
      </c>
      <c r="AZ112" s="2">
        <f>(A112-$A$104)</f>
        <v>0.99933333333333962</v>
      </c>
      <c r="BA112">
        <f t="shared" si="158"/>
        <v>24.429027761157599</v>
      </c>
      <c r="BB112" s="18">
        <f t="shared" si="159"/>
        <v>-1.758285996249294</v>
      </c>
      <c r="BC112" s="18">
        <v>23.5</v>
      </c>
      <c r="BD112" s="18">
        <f t="shared" si="160"/>
        <v>-1.6914189674612095</v>
      </c>
      <c r="BE112" s="17">
        <f t="shared" si="145"/>
        <v>12.116916666666686</v>
      </c>
      <c r="BF112" s="2">
        <f>(A112-A111)</f>
        <v>0.12491666666666745</v>
      </c>
      <c r="BG112">
        <f t="shared" si="146"/>
        <v>26.568856880076211</v>
      </c>
      <c r="BH112" s="18">
        <f t="shared" si="147"/>
        <v>0.23964569859980661</v>
      </c>
      <c r="BI112" s="18">
        <f>SUM($BH$16:BH112)</f>
        <v>8.8277197866891974</v>
      </c>
      <c r="BJ112">
        <v>8.5</v>
      </c>
      <c r="BK112" s="2">
        <f t="shared" si="129"/>
        <v>1.6722802133108026</v>
      </c>
      <c r="BL112" s="1"/>
      <c r="BM112" s="1">
        <v>1.2</v>
      </c>
      <c r="BO112" s="2">
        <f>BM112*SQRT(AP112)+(2-BM112)</f>
        <v>3.2</v>
      </c>
      <c r="BP112" s="1">
        <f>BO112+AN112</f>
        <v>5.2779502680676327</v>
      </c>
      <c r="BR112" s="1">
        <f t="shared" si="130"/>
        <v>3.0292291666666715</v>
      </c>
      <c r="BS112" s="1">
        <f t="shared" si="148"/>
        <v>3.1229166666666863E-2</v>
      </c>
      <c r="BT112" s="1">
        <f t="shared" si="98"/>
        <v>20.836232003355512</v>
      </c>
      <c r="BU112" s="2">
        <f t="shared" si="131"/>
        <v>1.1141822714231466</v>
      </c>
      <c r="BW112" s="1">
        <v>4</v>
      </c>
      <c r="BX112" s="1">
        <f t="shared" si="99"/>
        <v>0.22565698346394336</v>
      </c>
      <c r="BY112" s="2">
        <f t="shared" si="100"/>
        <v>12.935750644429874</v>
      </c>
      <c r="CA112" s="1">
        <f t="shared" si="132"/>
        <v>0.45131396692788672</v>
      </c>
      <c r="CB112" s="2">
        <f t="shared" si="101"/>
        <v>25.871501288859747</v>
      </c>
      <c r="CD112" s="1">
        <f t="shared" si="133"/>
        <v>8.551815615297901</v>
      </c>
      <c r="CE112" s="1">
        <f t="shared" si="134"/>
        <v>-1.5057951277396731E-2</v>
      </c>
      <c r="CF112" s="18">
        <f>SUM(CE$15:$CE112)</f>
        <v>-0.73409423194862922</v>
      </c>
      <c r="CG112" s="18">
        <f t="shared" si="135"/>
        <v>1.2659057680513708</v>
      </c>
      <c r="CH112" s="18">
        <f t="shared" si="136"/>
        <v>0.73409423194862922</v>
      </c>
      <c r="CJ112" s="1">
        <f t="shared" si="137"/>
        <v>3.265905768051371</v>
      </c>
      <c r="CK112" s="18">
        <f t="shared" si="138"/>
        <v>4.3800880394745176</v>
      </c>
      <c r="CL112">
        <f t="shared" si="139"/>
        <v>20.080632845728445</v>
      </c>
      <c r="CN112" s="1">
        <v>3.0292291666666715</v>
      </c>
      <c r="CO112">
        <v>2</v>
      </c>
      <c r="CP112">
        <f t="shared" si="140"/>
        <v>3.5355339059327378</v>
      </c>
      <c r="CR112" s="18">
        <f t="shared" si="102"/>
        <v>7.9156219454072554</v>
      </c>
      <c r="CS112">
        <f t="shared" si="103"/>
        <v>227.96991202772895</v>
      </c>
    </row>
    <row r="113" spans="1:97" x14ac:dyDescent="0.2">
      <c r="A113" s="17">
        <f t="shared" si="141"/>
        <v>12.241833333333354</v>
      </c>
      <c r="B113">
        <f t="shared" si="142"/>
        <v>12.241833333333354</v>
      </c>
      <c r="C113" s="1">
        <f t="shared" si="104"/>
        <v>12.5</v>
      </c>
      <c r="D113" s="1">
        <f t="shared" si="149"/>
        <v>17.496070512006735</v>
      </c>
      <c r="E113">
        <f t="shared" si="105"/>
        <v>0.77496412262445646</v>
      </c>
      <c r="F113" s="1">
        <f t="shared" si="106"/>
        <v>44.424694927516612</v>
      </c>
      <c r="G113" s="1">
        <f t="shared" si="107"/>
        <v>3.2667730143508401E-3</v>
      </c>
      <c r="H113">
        <f t="shared" si="108"/>
        <v>0.69969044334454167</v>
      </c>
      <c r="I113">
        <f t="shared" si="109"/>
        <v>0.71444613757253861</v>
      </c>
      <c r="J113" s="18">
        <f t="shared" si="110"/>
        <v>2.5158897517333392</v>
      </c>
      <c r="K113" s="2">
        <f t="shared" si="84"/>
        <v>144.22297939872644</v>
      </c>
      <c r="L113">
        <f t="shared" si="88"/>
        <v>5.9918333333333536</v>
      </c>
      <c r="M113" s="1">
        <f t="shared" si="111"/>
        <v>12.5</v>
      </c>
      <c r="N113" s="1">
        <f t="shared" si="150"/>
        <v>13.86189260867522</v>
      </c>
      <c r="O113">
        <f t="shared" si="112"/>
        <v>0.44698884720396492</v>
      </c>
      <c r="P113" s="1">
        <f t="shared" si="89"/>
        <v>25.623564489399261</v>
      </c>
      <c r="Q113" s="1">
        <f t="shared" si="113"/>
        <v>5.2042115247720672E-3</v>
      </c>
      <c r="R113">
        <f t="shared" si="114"/>
        <v>0.43225218247495811</v>
      </c>
      <c r="S113">
        <f t="shared" si="115"/>
        <v>0.90175276586525399</v>
      </c>
      <c r="T113" s="1">
        <f t="shared" si="116"/>
        <v>0.68886075376760858</v>
      </c>
      <c r="U113" s="2">
        <f t="shared" si="85"/>
        <v>39.488833018525327</v>
      </c>
      <c r="V113">
        <f t="shared" si="90"/>
        <v>18.491833333333354</v>
      </c>
      <c r="W113" s="1">
        <f t="shared" si="117"/>
        <v>12.5</v>
      </c>
      <c r="X113" s="1">
        <f t="shared" si="151"/>
        <v>22.320347220143745</v>
      </c>
      <c r="Y113">
        <f t="shared" si="118"/>
        <v>0.97637777990462915</v>
      </c>
      <c r="Z113" s="1">
        <f t="shared" si="119"/>
        <v>55.970700758864091</v>
      </c>
      <c r="AA113" s="1">
        <f t="shared" si="91"/>
        <v>2.0072344743810476E-3</v>
      </c>
      <c r="AB113">
        <f t="shared" si="92"/>
        <v>0.82847426838614679</v>
      </c>
      <c r="AC113">
        <f t="shared" si="93"/>
        <v>0.56002713025534634</v>
      </c>
      <c r="AD113" s="18">
        <f t="shared" si="120"/>
        <v>4.9412232589061551</v>
      </c>
      <c r="AE113" s="2">
        <f t="shared" si="86"/>
        <v>-76.745163502194941</v>
      </c>
      <c r="AF113" s="2"/>
      <c r="AG113" s="1">
        <f t="shared" si="94"/>
        <v>6.1982037610034697E-3</v>
      </c>
      <c r="AH113" s="1">
        <f t="shared" si="121"/>
        <v>8.1509512614774161E-3</v>
      </c>
      <c r="AI113">
        <f t="shared" si="122"/>
        <v>0.65014108494346123</v>
      </c>
      <c r="AJ113" s="2">
        <f t="shared" si="143"/>
        <v>37.269234168733441</v>
      </c>
      <c r="AK113" s="1">
        <f t="shared" si="144"/>
        <v>1.0239909000078947E-2</v>
      </c>
      <c r="AL113" s="1">
        <f t="shared" si="95"/>
        <v>1.7898883619910619</v>
      </c>
      <c r="AM113">
        <f t="shared" si="123"/>
        <v>1.0613027253005236</v>
      </c>
      <c r="AN113" s="17">
        <f t="shared" si="124"/>
        <v>2.1124656156459465</v>
      </c>
      <c r="AP113">
        <v>4</v>
      </c>
      <c r="AQ113">
        <f t="shared" si="125"/>
        <v>0.32507054247173062</v>
      </c>
      <c r="AR113" s="2">
        <f t="shared" si="126"/>
        <v>18.63461708436672</v>
      </c>
      <c r="AT113" s="1">
        <f>ATAN(A113/$G$8/$G$1)</f>
        <v>0.45535219959518525</v>
      </c>
      <c r="AU113" s="2">
        <f t="shared" si="127"/>
        <v>26.102992333481954</v>
      </c>
      <c r="AW113" s="2">
        <f>(AT113+AI113)/(SQRT(AP113)-1)</f>
        <v>1.1054932845386465</v>
      </c>
      <c r="AX113" s="2">
        <f t="shared" si="128"/>
        <v>63.372226502215398</v>
      </c>
      <c r="BB113" s="18"/>
      <c r="BC113" s="18"/>
      <c r="BE113" s="17">
        <f t="shared" si="145"/>
        <v>12.241833333333354</v>
      </c>
      <c r="BF113" s="2">
        <f>(A113-A112)</f>
        <v>0.12491666666666745</v>
      </c>
      <c r="BG113">
        <f t="shared" si="146"/>
        <v>27.24063646725401</v>
      </c>
      <c r="BH113" s="18">
        <f t="shared" si="147"/>
        <v>0.24569503714632207</v>
      </c>
      <c r="BI113" s="18">
        <f>SUM($BH$16:BH113)</f>
        <v>9.0734148238355203</v>
      </c>
      <c r="BJ113">
        <v>8.5</v>
      </c>
      <c r="BK113" s="2">
        <f t="shared" si="129"/>
        <v>1.4265851761644797</v>
      </c>
      <c r="BL113" s="1"/>
      <c r="BM113" s="1">
        <v>1.2</v>
      </c>
      <c r="BO113" s="2">
        <f>BM113*SQRT(AP113)+(2-BM113)</f>
        <v>3.2</v>
      </c>
      <c r="BP113" s="1">
        <f>BO113+AN113</f>
        <v>5.3124656156459462</v>
      </c>
      <c r="BR113" s="1">
        <f t="shared" si="130"/>
        <v>3.0604583333333388</v>
      </c>
      <c r="BS113" s="1">
        <f t="shared" si="148"/>
        <v>3.1229166666667307E-2</v>
      </c>
      <c r="BT113" s="1">
        <f t="shared" si="98"/>
        <v>20.877263874622685</v>
      </c>
      <c r="BU113" s="2">
        <f t="shared" si="131"/>
        <v>1.1897294902686326</v>
      </c>
      <c r="BW113" s="1">
        <v>4</v>
      </c>
      <c r="BX113" s="1">
        <f t="shared" si="99"/>
        <v>0.22767609979759262</v>
      </c>
      <c r="BY113" s="2">
        <f t="shared" si="100"/>
        <v>13.051496166740977</v>
      </c>
      <c r="CA113" s="1">
        <f t="shared" si="132"/>
        <v>0.45535219959518525</v>
      </c>
      <c r="CB113" s="2">
        <f t="shared" si="101"/>
        <v>26.102992333481954</v>
      </c>
      <c r="CD113" s="1">
        <f t="shared" si="133"/>
        <v>8.6022759071809904</v>
      </c>
      <c r="CE113" s="1">
        <f t="shared" si="134"/>
        <v>-1.5213992524875869E-2</v>
      </c>
      <c r="CF113" s="18">
        <f>SUM(CE$15:$CE113)</f>
        <v>-0.74930822447350509</v>
      </c>
      <c r="CG113" s="18">
        <f t="shared" si="135"/>
        <v>1.2506917755264948</v>
      </c>
      <c r="CH113" s="18">
        <f t="shared" si="136"/>
        <v>0.74930822447350509</v>
      </c>
      <c r="CJ113" s="1">
        <f t="shared" si="137"/>
        <v>3.2506917755264948</v>
      </c>
      <c r="CK113" s="18">
        <f t="shared" si="138"/>
        <v>4.440421265795127</v>
      </c>
      <c r="CL113">
        <f t="shared" si="139"/>
        <v>20.357232164103735</v>
      </c>
      <c r="CN113" s="1">
        <v>3.0604583333333388</v>
      </c>
      <c r="CO113">
        <v>2</v>
      </c>
      <c r="CP113">
        <f t="shared" si="140"/>
        <v>3.5355339059327378</v>
      </c>
      <c r="CR113" s="18">
        <f t="shared" si="102"/>
        <v>7.9759551717278647</v>
      </c>
      <c r="CS113">
        <f t="shared" si="103"/>
        <v>229.70750894576253</v>
      </c>
    </row>
    <row r="114" spans="1:97" x14ac:dyDescent="0.2">
      <c r="A114" s="17">
        <f t="shared" si="141"/>
        <v>12.366750000000021</v>
      </c>
      <c r="B114">
        <f t="shared" si="142"/>
        <v>12.366750000000021</v>
      </c>
      <c r="C114" s="1">
        <f t="shared" si="104"/>
        <v>12.5</v>
      </c>
      <c r="D114" s="1">
        <f t="shared" si="149"/>
        <v>17.583699996374499</v>
      </c>
      <c r="E114">
        <f t="shared" si="105"/>
        <v>0.7800396535546299</v>
      </c>
      <c r="F114" s="1">
        <f t="shared" si="106"/>
        <v>44.715648929883237</v>
      </c>
      <c r="G114" s="1">
        <f t="shared" si="107"/>
        <v>3.2342938065188453E-3</v>
      </c>
      <c r="H114">
        <f t="shared" si="108"/>
        <v>0.70330760889629973</v>
      </c>
      <c r="I114">
        <f t="shared" si="109"/>
        <v>0.71088564992449355</v>
      </c>
      <c r="J114" s="18">
        <f t="shared" si="110"/>
        <v>2.5599441742947446</v>
      </c>
      <c r="K114" s="2">
        <f t="shared" si="84"/>
        <v>146.74839215702357</v>
      </c>
      <c r="L114">
        <f t="shared" si="88"/>
        <v>6.116750000000021</v>
      </c>
      <c r="M114" s="1">
        <f t="shared" si="111"/>
        <v>12.5</v>
      </c>
      <c r="N114" s="1">
        <f t="shared" si="150"/>
        <v>13.91634400848514</v>
      </c>
      <c r="O114">
        <f t="shared" si="112"/>
        <v>0.45508329928742064</v>
      </c>
      <c r="P114" s="1">
        <f t="shared" si="89"/>
        <v>26.08757766615787</v>
      </c>
      <c r="Q114" s="1">
        <f t="shared" si="113"/>
        <v>5.1635654744776735E-3</v>
      </c>
      <c r="R114">
        <f t="shared" si="114"/>
        <v>0.43953713678466749</v>
      </c>
      <c r="S114">
        <f t="shared" si="115"/>
        <v>0.8982244181646013</v>
      </c>
      <c r="T114" s="1">
        <f t="shared" si="116"/>
        <v>0.71623538678745924</v>
      </c>
      <c r="U114" s="2">
        <f t="shared" si="85"/>
        <v>41.058079497370272</v>
      </c>
      <c r="V114">
        <f t="shared" si="90"/>
        <v>18.616750000000021</v>
      </c>
      <c r="W114" s="1">
        <f t="shared" si="117"/>
        <v>12.5</v>
      </c>
      <c r="X114" s="1">
        <f t="shared" si="151"/>
        <v>22.423946587576879</v>
      </c>
      <c r="Y114">
        <f t="shared" si="118"/>
        <v>0.97949751779554972</v>
      </c>
      <c r="Z114" s="1">
        <f t="shared" si="119"/>
        <v>56.149539236687559</v>
      </c>
      <c r="AA114" s="1">
        <f t="shared" si="91"/>
        <v>1.9887303402199305E-3</v>
      </c>
      <c r="AB114">
        <f t="shared" si="92"/>
        <v>0.83021737174106147</v>
      </c>
      <c r="AC114">
        <f t="shared" si="93"/>
        <v>0.55743978657731652</v>
      </c>
      <c r="AD114" s="18">
        <f t="shared" si="120"/>
        <v>4.9933063031340463</v>
      </c>
      <c r="AE114" s="2">
        <f t="shared" si="86"/>
        <v>-73.759511285309486</v>
      </c>
      <c r="AF114" s="2"/>
      <c r="AG114" s="1">
        <f t="shared" si="94"/>
        <v>6.1953607039420579E-3</v>
      </c>
      <c r="AH114" s="1">
        <f t="shared" si="121"/>
        <v>8.0458510650734776E-3</v>
      </c>
      <c r="AI114">
        <f t="shared" si="122"/>
        <v>0.65618303935770672</v>
      </c>
      <c r="AJ114" s="2">
        <f t="shared" si="143"/>
        <v>37.615588243435411</v>
      </c>
      <c r="AK114" s="1">
        <f t="shared" si="144"/>
        <v>1.0154713861714343E-2</v>
      </c>
      <c r="AL114" s="1">
        <f t="shared" si="95"/>
        <v>1.8674625755858298</v>
      </c>
      <c r="AM114">
        <f t="shared" si="123"/>
        <v>1.0791645741912661</v>
      </c>
      <c r="AN114" s="17">
        <f t="shared" si="124"/>
        <v>2.1480186588201953</v>
      </c>
      <c r="AP114">
        <v>4</v>
      </c>
      <c r="AQ114">
        <f t="shared" si="125"/>
        <v>0.32809151967885331</v>
      </c>
      <c r="AR114" s="2">
        <f t="shared" si="126"/>
        <v>18.807794121717706</v>
      </c>
      <c r="AT114" s="1">
        <f>ATAN(A114/$G$8/$G$1)</f>
        <v>0.45937452473766877</v>
      </c>
      <c r="AU114" s="2">
        <f t="shared" si="127"/>
        <v>26.333571481777188</v>
      </c>
      <c r="AW114" s="2">
        <f>(AT114+AI114)/(SQRT(AP114)-1)</f>
        <v>1.1155575640953754</v>
      </c>
      <c r="AX114" s="2">
        <f t="shared" si="128"/>
        <v>63.949159725212603</v>
      </c>
      <c r="AZ114" s="2">
        <f>(A114-$A$113)</f>
        <v>0.12491666666666745</v>
      </c>
      <c r="BA114">
        <f>AZ114/(SIN(AW114)-SIN($AW$113))</f>
        <v>27.942800876864425</v>
      </c>
      <c r="BB114" s="18">
        <f>BA114*(COS(AW114)-COS($AW$113))</f>
        <v>-0.25195671610037024</v>
      </c>
      <c r="BC114" s="18">
        <v>29.3</v>
      </c>
      <c r="BD114" s="18">
        <f>BC114*(COS(AW114)-COS($AW$113))</f>
        <v>-0.26419440965394198</v>
      </c>
      <c r="BE114" s="17">
        <f t="shared" si="145"/>
        <v>12.366750000000021</v>
      </c>
      <c r="BF114" s="2">
        <f>(A114-A113)</f>
        <v>0.12491666666666745</v>
      </c>
      <c r="BG114">
        <f t="shared" si="146"/>
        <v>27.942800876864425</v>
      </c>
      <c r="BH114" s="18">
        <f t="shared" si="147"/>
        <v>0.25195671610037024</v>
      </c>
      <c r="BI114" s="18">
        <f>SUM($BH$16:BH114)</f>
        <v>9.3253715399358903</v>
      </c>
      <c r="BJ114">
        <v>8.5</v>
      </c>
      <c r="BK114" s="2">
        <f t="shared" si="129"/>
        <v>1.1746284600641097</v>
      </c>
      <c r="BL114" s="1"/>
      <c r="BM114" s="1">
        <v>1.2</v>
      </c>
      <c r="BO114" s="2">
        <f>BM114*SQRT(AP114)+(2-BM114)</f>
        <v>3.2</v>
      </c>
      <c r="BP114" s="1">
        <f>BO114+AN114</f>
        <v>5.3480186588201954</v>
      </c>
      <c r="BR114" s="1">
        <f t="shared" si="130"/>
        <v>3.0916875000000048</v>
      </c>
      <c r="BS114" s="1">
        <f t="shared" si="148"/>
        <v>3.1229166666665975E-2</v>
      </c>
      <c r="BT114" s="1">
        <f t="shared" si="98"/>
        <v>20.918634859352235</v>
      </c>
      <c r="BU114" s="2">
        <f t="shared" si="131"/>
        <v>1.2666535181724292</v>
      </c>
      <c r="BW114" s="1">
        <v>4</v>
      </c>
      <c r="BX114" s="1">
        <f t="shared" si="99"/>
        <v>0.22968726236883438</v>
      </c>
      <c r="BY114" s="2">
        <f t="shared" si="100"/>
        <v>13.166785740888594</v>
      </c>
      <c r="CA114" s="1">
        <f t="shared" si="132"/>
        <v>0.45937452473766877</v>
      </c>
      <c r="CB114" s="2">
        <f t="shared" si="101"/>
        <v>26.333571481777188</v>
      </c>
      <c r="CD114" s="1">
        <f t="shared" si="133"/>
        <v>8.6533568033377222</v>
      </c>
      <c r="CE114" s="1">
        <f t="shared" si="134"/>
        <v>-1.5370033779267248E-2</v>
      </c>
      <c r="CF114" s="18">
        <f>SUM(CE$15:$CE114)</f>
        <v>-0.76467825825277236</v>
      </c>
      <c r="CG114" s="18">
        <f t="shared" si="135"/>
        <v>1.2353217417472275</v>
      </c>
      <c r="CH114" s="18">
        <f t="shared" si="136"/>
        <v>0.76467825825277236</v>
      </c>
      <c r="CJ114" s="1">
        <f t="shared" si="137"/>
        <v>3.2353217417472275</v>
      </c>
      <c r="CK114" s="18">
        <f t="shared" si="138"/>
        <v>4.5019752599196572</v>
      </c>
      <c r="CL114">
        <f t="shared" si="139"/>
        <v>20.639428125706164</v>
      </c>
      <c r="CN114" s="1">
        <v>3.0916875000000048</v>
      </c>
      <c r="CO114">
        <v>2</v>
      </c>
      <c r="CP114">
        <f t="shared" si="140"/>
        <v>3.5355339059327378</v>
      </c>
      <c r="CR114" s="18">
        <f t="shared" si="102"/>
        <v>8.0375091658523949</v>
      </c>
      <c r="CS114">
        <f t="shared" si="103"/>
        <v>231.480263976549</v>
      </c>
    </row>
    <row r="115" spans="1:97" x14ac:dyDescent="0.2">
      <c r="A115" s="17">
        <f t="shared" si="141"/>
        <v>12.491666666666688</v>
      </c>
      <c r="B115">
        <f t="shared" si="142"/>
        <v>12.491666666666688</v>
      </c>
      <c r="C115" s="1">
        <f t="shared" si="104"/>
        <v>12.5</v>
      </c>
      <c r="D115" s="1">
        <f t="shared" si="149"/>
        <v>17.671777955574012</v>
      </c>
      <c r="E115">
        <f t="shared" si="105"/>
        <v>0.78506471892831342</v>
      </c>
      <c r="F115" s="1">
        <f t="shared" si="106"/>
        <v>45.00371000226</v>
      </c>
      <c r="G115" s="1">
        <f t="shared" si="107"/>
        <v>3.2021340444442813E-3</v>
      </c>
      <c r="H115">
        <f t="shared" si="108"/>
        <v>0.70687096103573333</v>
      </c>
      <c r="I115">
        <f t="shared" si="109"/>
        <v>0.70734252271754372</v>
      </c>
      <c r="J115" s="18">
        <f t="shared" si="110"/>
        <v>2.604224060920997</v>
      </c>
      <c r="K115" s="2">
        <f t="shared" si="84"/>
        <v>149.28672960693612</v>
      </c>
      <c r="L115">
        <f t="shared" si="88"/>
        <v>6.2416666666666885</v>
      </c>
      <c r="M115" s="1">
        <f t="shared" si="111"/>
        <v>12.5</v>
      </c>
      <c r="N115" s="1">
        <f t="shared" si="150"/>
        <v>13.971700067557206</v>
      </c>
      <c r="O115">
        <f t="shared" si="112"/>
        <v>0.46311413345792429</v>
      </c>
      <c r="P115" s="1">
        <f t="shared" si="89"/>
        <v>26.547943956186742</v>
      </c>
      <c r="Q115" s="1">
        <f t="shared" si="113"/>
        <v>5.1227303014121945E-3</v>
      </c>
      <c r="R115">
        <f t="shared" si="114"/>
        <v>0.4467363768536704</v>
      </c>
      <c r="S115">
        <f t="shared" si="115"/>
        <v>0.89466564122897629</v>
      </c>
      <c r="T115" s="1">
        <f t="shared" si="116"/>
        <v>0.74406482382328909</v>
      </c>
      <c r="U115" s="2">
        <f t="shared" si="85"/>
        <v>42.653397544010197</v>
      </c>
      <c r="V115">
        <f t="shared" si="90"/>
        <v>18.741666666666688</v>
      </c>
      <c r="W115" s="1">
        <f t="shared" si="117"/>
        <v>12.5</v>
      </c>
      <c r="X115" s="1">
        <f t="shared" si="151"/>
        <v>22.527762193445785</v>
      </c>
      <c r="Y115">
        <f t="shared" si="118"/>
        <v>0.98258853190928397</v>
      </c>
      <c r="Z115" s="1">
        <f t="shared" si="119"/>
        <v>56.326731128557675</v>
      </c>
      <c r="AA115" s="1">
        <f t="shared" si="91"/>
        <v>1.970443080125465E-3</v>
      </c>
      <c r="AB115">
        <f t="shared" si="92"/>
        <v>0.83193645714705644</v>
      </c>
      <c r="AC115">
        <f t="shared" si="93"/>
        <v>0.55487091405984135</v>
      </c>
      <c r="AD115" s="18">
        <f t="shared" si="120"/>
        <v>5.0454980580258457</v>
      </c>
      <c r="AE115" s="2">
        <f t="shared" si="86"/>
        <v>-70.767627246926054</v>
      </c>
      <c r="AF115" s="2"/>
      <c r="AG115" s="1">
        <f t="shared" si="94"/>
        <v>6.1912889789024761E-3</v>
      </c>
      <c r="AH115" s="1">
        <f t="shared" si="121"/>
        <v>7.941477916005104E-3</v>
      </c>
      <c r="AI115">
        <f t="shared" si="122"/>
        <v>0.6621863853297405</v>
      </c>
      <c r="AJ115" s="2">
        <f t="shared" si="143"/>
        <v>37.95972909533544</v>
      </c>
      <c r="AK115" s="1">
        <f t="shared" si="144"/>
        <v>1.0069713536674022E-2</v>
      </c>
      <c r="AL115" s="1">
        <f t="shared" si="95"/>
        <v>1.9529277178675335</v>
      </c>
      <c r="AM115">
        <f t="shared" si="123"/>
        <v>1.0975538900953321</v>
      </c>
      <c r="AN115" s="17">
        <f t="shared" si="124"/>
        <v>2.1846215965273328</v>
      </c>
      <c r="AP115">
        <v>4</v>
      </c>
      <c r="AQ115">
        <f t="shared" si="125"/>
        <v>0.33109319266487025</v>
      </c>
      <c r="AR115" s="2">
        <f t="shared" si="126"/>
        <v>18.97986454766772</v>
      </c>
      <c r="AT115" s="1">
        <f>ATAN(A115/$G$8/$G$1)</f>
        <v>0.46338090678016675</v>
      </c>
      <c r="AU115" s="2">
        <f t="shared" si="127"/>
        <v>26.563236694404463</v>
      </c>
      <c r="AW115" s="2">
        <f>(AT115+AI115)/(SQRT(AP115)-1)</f>
        <v>1.1255672921099071</v>
      </c>
      <c r="AX115" s="2">
        <f t="shared" si="128"/>
        <v>64.522965789739899</v>
      </c>
      <c r="AZ115" s="2">
        <f>(A115-$A$113)</f>
        <v>0.24983333333333491</v>
      </c>
      <c r="BA115">
        <f t="shared" ref="BA115:BA120" si="161">AZ115/(SIN(AW115)-SIN($AW$113))</f>
        <v>28.305176709846513</v>
      </c>
      <c r="BB115" s="18">
        <f t="shared" ref="BB115:BB121" si="162">BA115*(COS(AW115)-COS($AW$113))</f>
        <v>-0.51031540078096393</v>
      </c>
      <c r="BC115" s="18">
        <v>29.3</v>
      </c>
      <c r="BD115" s="18">
        <f t="shared" ref="BD115:BD121" si="163">BC115*(COS(AW115)-COS($AW$113))</f>
        <v>-0.52825111802537561</v>
      </c>
      <c r="BE115" s="17">
        <f t="shared" si="145"/>
        <v>12.491666666666688</v>
      </c>
      <c r="BF115" s="2">
        <f>(A115-A114)</f>
        <v>0.12491666666666745</v>
      </c>
      <c r="BG115">
        <f t="shared" si="146"/>
        <v>28.677074966367801</v>
      </c>
      <c r="BH115" s="18">
        <f t="shared" si="147"/>
        <v>0.2584427993631373</v>
      </c>
      <c r="BI115" s="18">
        <f>SUM($BH$16:BH115)</f>
        <v>9.5838143392990283</v>
      </c>
      <c r="BJ115">
        <v>8.5</v>
      </c>
      <c r="BK115" s="2">
        <f t="shared" si="129"/>
        <v>0.91618566070097174</v>
      </c>
      <c r="BL115" s="1"/>
      <c r="BM115" s="1">
        <v>1.2</v>
      </c>
      <c r="BO115" s="2">
        <f>BM115*SQRT(AP115)+(2-BM115)</f>
        <v>3.2</v>
      </c>
      <c r="BP115" s="1">
        <f>BO115+AN115</f>
        <v>5.3846215965273334</v>
      </c>
      <c r="BR115" s="1">
        <f t="shared" si="130"/>
        <v>3.1229166666666726</v>
      </c>
      <c r="BS115" s="1">
        <f t="shared" si="148"/>
        <v>3.1229166666667751E-2</v>
      </c>
      <c r="BT115" s="1">
        <f t="shared" si="98"/>
        <v>20.960342949544035</v>
      </c>
      <c r="BU115" s="2">
        <f t="shared" si="131"/>
        <v>1.3449645460713668</v>
      </c>
      <c r="BW115" s="1">
        <v>4</v>
      </c>
      <c r="BX115" s="1">
        <f t="shared" si="99"/>
        <v>0.23169045339008337</v>
      </c>
      <c r="BY115" s="2">
        <f t="shared" si="100"/>
        <v>13.281618347202231</v>
      </c>
      <c r="CA115" s="1">
        <f t="shared" si="132"/>
        <v>0.46338090678016675</v>
      </c>
      <c r="CB115" s="2">
        <f t="shared" si="101"/>
        <v>26.563236694404463</v>
      </c>
      <c r="CD115" s="1">
        <f t="shared" si="133"/>
        <v>8.705061190835977</v>
      </c>
      <c r="CE115" s="1">
        <f t="shared" si="134"/>
        <v>-1.5526075040553271E-2</v>
      </c>
      <c r="CF115" s="18">
        <f>SUM(CE$15:$CE115)</f>
        <v>-0.78020433329332561</v>
      </c>
      <c r="CG115" s="18">
        <f t="shared" si="135"/>
        <v>1.2197956667066743</v>
      </c>
      <c r="CH115" s="18">
        <f t="shared" si="136"/>
        <v>0.78020433329332561</v>
      </c>
      <c r="CJ115" s="1">
        <f t="shared" si="137"/>
        <v>3.2197956667066743</v>
      </c>
      <c r="CK115" s="18">
        <f t="shared" si="138"/>
        <v>4.5647602127780411</v>
      </c>
      <c r="CL115">
        <f t="shared" si="139"/>
        <v>20.927267451131421</v>
      </c>
      <c r="CN115" s="1">
        <v>3.1229166666666726</v>
      </c>
      <c r="CO115">
        <v>2</v>
      </c>
      <c r="CP115">
        <f t="shared" si="140"/>
        <v>3.5355339059327378</v>
      </c>
      <c r="CR115" s="18">
        <f t="shared" si="102"/>
        <v>8.100294118710778</v>
      </c>
      <c r="CS115">
        <f t="shared" si="103"/>
        <v>233.28847061887041</v>
      </c>
    </row>
    <row r="116" spans="1:97" x14ac:dyDescent="0.2">
      <c r="A116" s="17">
        <f t="shared" si="141"/>
        <v>12.616583333333356</v>
      </c>
      <c r="B116">
        <f t="shared" si="142"/>
        <v>12.616583333333356</v>
      </c>
      <c r="C116" s="1">
        <f t="shared" si="104"/>
        <v>12.5</v>
      </c>
      <c r="D116" s="1">
        <f t="shared" si="149"/>
        <v>17.760297717294748</v>
      </c>
      <c r="E116">
        <f t="shared" si="105"/>
        <v>0.79003981765925901</v>
      </c>
      <c r="F116" s="1">
        <f t="shared" si="106"/>
        <v>45.288906744798282</v>
      </c>
      <c r="G116" s="1">
        <f t="shared" si="107"/>
        <v>3.1702938394072826E-3</v>
      </c>
      <c r="H116">
        <f t="shared" si="108"/>
        <v>0.71038129732743671</v>
      </c>
      <c r="I116">
        <f t="shared" si="109"/>
        <v>0.70381703048973454</v>
      </c>
      <c r="J116" s="18">
        <f t="shared" si="110"/>
        <v>2.648726057207019</v>
      </c>
      <c r="K116" s="2">
        <f t="shared" si="84"/>
        <v>151.83779945772719</v>
      </c>
      <c r="L116">
        <f t="shared" si="88"/>
        <v>6.3665833333333559</v>
      </c>
      <c r="M116" s="1">
        <f t="shared" si="111"/>
        <v>12.5</v>
      </c>
      <c r="N116" s="1">
        <f t="shared" si="150"/>
        <v>14.027950076197095</v>
      </c>
      <c r="O116">
        <f t="shared" si="112"/>
        <v>0.4710810731280185</v>
      </c>
      <c r="P116" s="1">
        <f t="shared" si="89"/>
        <v>27.004647504153926</v>
      </c>
      <c r="Q116" s="1">
        <f t="shared" si="113"/>
        <v>5.0817298850421673E-3</v>
      </c>
      <c r="R116">
        <f t="shared" si="114"/>
        <v>0.45384987106108265</v>
      </c>
      <c r="S116">
        <f t="shared" si="115"/>
        <v>0.89107816410112906</v>
      </c>
      <c r="T116" s="1">
        <f t="shared" si="116"/>
        <v>0.77234368073524406</v>
      </c>
      <c r="U116" s="2">
        <f t="shared" si="85"/>
        <v>44.274478513485327</v>
      </c>
      <c r="V116">
        <f t="shared" si="90"/>
        <v>18.866583333333356</v>
      </c>
      <c r="W116" s="1">
        <f t="shared" si="117"/>
        <v>12.5</v>
      </c>
      <c r="X116" s="1">
        <f t="shared" si="151"/>
        <v>22.631791061990917</v>
      </c>
      <c r="Y116">
        <f t="shared" si="118"/>
        <v>0.98565115886532073</v>
      </c>
      <c r="Z116" s="1">
        <f t="shared" si="119"/>
        <v>56.502295731133032</v>
      </c>
      <c r="AA116" s="1">
        <f t="shared" si="91"/>
        <v>1.9523701089528733E-3</v>
      </c>
      <c r="AB116">
        <f t="shared" si="92"/>
        <v>0.83363191546156246</v>
      </c>
      <c r="AC116">
        <f t="shared" si="93"/>
        <v>0.55232040476872346</v>
      </c>
      <c r="AD116" s="18">
        <f t="shared" si="120"/>
        <v>5.0977970275626117</v>
      </c>
      <c r="AE116" s="2">
        <f t="shared" si="86"/>
        <v>-67.769597146092337</v>
      </c>
      <c r="AF116" s="2"/>
      <c r="AG116" s="1">
        <f t="shared" si="94"/>
        <v>6.1860179372572469E-3</v>
      </c>
      <c r="AH116" s="1">
        <f t="shared" si="121"/>
        <v>7.8378591810879562E-3</v>
      </c>
      <c r="AI116">
        <f t="shared" si="122"/>
        <v>0.66815062869101793</v>
      </c>
      <c r="AJ116" s="2">
        <f t="shared" si="143"/>
        <v>38.301628396300387</v>
      </c>
      <c r="AK116" s="1">
        <f t="shared" si="144"/>
        <v>9.9849313699510809E-3</v>
      </c>
      <c r="AL116" s="1">
        <f t="shared" si="95"/>
        <v>2.047524237442464</v>
      </c>
      <c r="AM116">
        <f t="shared" si="123"/>
        <v>1.116475981214647</v>
      </c>
      <c r="AN116" s="17">
        <f t="shared" si="124"/>
        <v>2.2222849944559053</v>
      </c>
      <c r="AP116">
        <v>4</v>
      </c>
      <c r="AQ116">
        <f t="shared" si="125"/>
        <v>0.33407531434550902</v>
      </c>
      <c r="AR116" s="2">
        <f t="shared" si="126"/>
        <v>19.150814198150197</v>
      </c>
      <c r="AT116" s="1">
        <f>ATAN(A116/$G$8/$G$1)</f>
        <v>0.46737131247614055</v>
      </c>
      <c r="AU116" s="2">
        <f t="shared" si="127"/>
        <v>26.791986065511239</v>
      </c>
      <c r="AW116" s="2">
        <f>(AT116+AI116)/(SQRT(AP116)-1)</f>
        <v>1.1355219411671584</v>
      </c>
      <c r="AX116" s="2">
        <f t="shared" si="128"/>
        <v>65.093614461811626</v>
      </c>
      <c r="AZ116" s="2">
        <f>(A116-$A$113)</f>
        <v>0.37475000000000236</v>
      </c>
      <c r="BA116">
        <f t="shared" si="161"/>
        <v>28.675284432096134</v>
      </c>
      <c r="BB116" s="18">
        <f t="shared" si="162"/>
        <v>-0.77521993957622515</v>
      </c>
      <c r="BC116" s="18">
        <v>29.3</v>
      </c>
      <c r="BD116" s="18">
        <f t="shared" si="163"/>
        <v>-0.79210876821015141</v>
      </c>
      <c r="BE116" s="17">
        <f t="shared" si="145"/>
        <v>12.616583333333356</v>
      </c>
      <c r="BF116" s="2">
        <f>(A116-A115)</f>
        <v>0.12491666666666745</v>
      </c>
      <c r="BG116">
        <f t="shared" si="146"/>
        <v>29.445315929972022</v>
      </c>
      <c r="BH116" s="18">
        <f t="shared" si="147"/>
        <v>0.26516627543449706</v>
      </c>
      <c r="BI116" s="18">
        <f>SUM($BH$16:BH116)</f>
        <v>9.8489806147335255</v>
      </c>
      <c r="BJ116">
        <v>9.5</v>
      </c>
      <c r="BK116" s="2">
        <f t="shared" si="129"/>
        <v>1.6510193852664745</v>
      </c>
      <c r="BL116" s="1"/>
      <c r="BM116" s="1">
        <v>1.2</v>
      </c>
      <c r="BO116" s="2">
        <f>BM116*SQRT(AP116)+(2-BM116)</f>
        <v>3.2</v>
      </c>
      <c r="BP116" s="1">
        <f>BO116+AN116</f>
        <v>5.4222849944559055</v>
      </c>
      <c r="BR116" s="1">
        <f t="shared" si="130"/>
        <v>3.154145833333339</v>
      </c>
      <c r="BS116" s="1">
        <f t="shared" si="148"/>
        <v>3.1229166666666419E-2</v>
      </c>
      <c r="BT116" s="1">
        <f t="shared" si="98"/>
        <v>21.002386136851371</v>
      </c>
      <c r="BU116" s="2">
        <f t="shared" si="131"/>
        <v>1.424671131307278</v>
      </c>
      <c r="BW116" s="1">
        <v>4</v>
      </c>
      <c r="BX116" s="1">
        <f t="shared" si="99"/>
        <v>0.23368565623807028</v>
      </c>
      <c r="BY116" s="2">
        <f t="shared" si="100"/>
        <v>13.395993032755619</v>
      </c>
      <c r="CA116" s="1">
        <f t="shared" si="132"/>
        <v>0.46737131247614055</v>
      </c>
      <c r="CB116" s="2">
        <f t="shared" si="101"/>
        <v>26.791986065511239</v>
      </c>
      <c r="CD116" s="1">
        <f t="shared" si="133"/>
        <v>8.7573919771286448</v>
      </c>
      <c r="CE116" s="1">
        <f t="shared" si="134"/>
        <v>-1.5682116308703663E-2</v>
      </c>
      <c r="CF116" s="18">
        <f>SUM(CE$15:$CE116)</f>
        <v>-0.79588644960202926</v>
      </c>
      <c r="CG116" s="18">
        <f t="shared" si="135"/>
        <v>1.2041135503979707</v>
      </c>
      <c r="CH116" s="18">
        <f t="shared" si="136"/>
        <v>0.79588644960202926</v>
      </c>
      <c r="CJ116" s="1">
        <f t="shared" si="137"/>
        <v>3.2041135503979707</v>
      </c>
      <c r="CK116" s="18">
        <f t="shared" si="138"/>
        <v>4.6287846817052483</v>
      </c>
      <c r="CL116">
        <f t="shared" si="139"/>
        <v>21.220789371714606</v>
      </c>
      <c r="CN116" s="1">
        <v>3.154145833333339</v>
      </c>
      <c r="CO116">
        <v>2</v>
      </c>
      <c r="CP116">
        <f t="shared" si="140"/>
        <v>3.5355339059327378</v>
      </c>
      <c r="CR116" s="18">
        <f t="shared" si="102"/>
        <v>8.164318587637986</v>
      </c>
      <c r="CS116">
        <f t="shared" si="103"/>
        <v>235.132375323974</v>
      </c>
    </row>
    <row r="117" spans="1:97" x14ac:dyDescent="0.2">
      <c r="A117" s="17">
        <f t="shared" si="141"/>
        <v>12.741500000000023</v>
      </c>
      <c r="B117">
        <f t="shared" si="142"/>
        <v>12.741500000000023</v>
      </c>
      <c r="C117" s="1">
        <f t="shared" si="104"/>
        <v>12.5</v>
      </c>
      <c r="D117" s="1">
        <f t="shared" si="149"/>
        <v>17.849252708446944</v>
      </c>
      <c r="E117">
        <f t="shared" si="105"/>
        <v>0.79496544868369379</v>
      </c>
      <c r="F117" s="1">
        <f t="shared" si="106"/>
        <v>45.571267758937857</v>
      </c>
      <c r="G117" s="1">
        <f t="shared" si="107"/>
        <v>3.1387731105127453E-3</v>
      </c>
      <c r="H117">
        <f t="shared" si="108"/>
        <v>0.71383940874848284</v>
      </c>
      <c r="I117">
        <f t="shared" si="109"/>
        <v>0.70030943055025074</v>
      </c>
      <c r="J117" s="18">
        <f t="shared" si="110"/>
        <v>2.6934468586294971</v>
      </c>
      <c r="K117" s="2">
        <f t="shared" si="84"/>
        <v>154.40141227812401</v>
      </c>
      <c r="L117">
        <f t="shared" si="88"/>
        <v>6.4915000000000234</v>
      </c>
      <c r="M117" s="1">
        <f t="shared" si="111"/>
        <v>12.5</v>
      </c>
      <c r="N117" s="1">
        <f t="shared" si="150"/>
        <v>14.085083324212189</v>
      </c>
      <c r="O117">
        <f t="shared" si="112"/>
        <v>0.47898387853445784</v>
      </c>
      <c r="P117" s="1">
        <f t="shared" si="89"/>
        <v>27.457674565669556</v>
      </c>
      <c r="Q117" s="1">
        <f t="shared" si="113"/>
        <v>5.040587510012128E-3</v>
      </c>
      <c r="R117">
        <f t="shared" si="114"/>
        <v>0.46087764272158521</v>
      </c>
      <c r="S117">
        <f t="shared" si="115"/>
        <v>0.88746368851880064</v>
      </c>
      <c r="T117" s="1">
        <f t="shared" si="116"/>
        <v>0.8010665731329587</v>
      </c>
      <c r="U117" s="2">
        <f t="shared" si="85"/>
        <v>45.921013746475339</v>
      </c>
      <c r="V117">
        <f t="shared" si="90"/>
        <v>18.991500000000023</v>
      </c>
      <c r="W117" s="1">
        <f t="shared" si="117"/>
        <v>12.5</v>
      </c>
      <c r="X117" s="1">
        <f t="shared" si="151"/>
        <v>22.736030265857778</v>
      </c>
      <c r="Y117">
        <f t="shared" si="118"/>
        <v>0.98868573125896686</v>
      </c>
      <c r="Z117" s="1">
        <f t="shared" si="119"/>
        <v>56.676252110386635</v>
      </c>
      <c r="AA117" s="1">
        <f t="shared" si="91"/>
        <v>1.9345088575983326E-3</v>
      </c>
      <c r="AB117">
        <f t="shared" si="92"/>
        <v>0.83530413084113286</v>
      </c>
      <c r="AC117">
        <f t="shared" si="93"/>
        <v>0.5497881491990706</v>
      </c>
      <c r="AD117" s="18">
        <f t="shared" si="120"/>
        <v>5.1502017400603215</v>
      </c>
      <c r="AE117" s="2">
        <f t="shared" si="86"/>
        <v>-64.76550534686055</v>
      </c>
      <c r="AF117" s="2"/>
      <c r="AG117" s="1">
        <f t="shared" si="94"/>
        <v>6.1795772708509566E-3</v>
      </c>
      <c r="AH117" s="1">
        <f t="shared" si="121"/>
        <v>7.7350208380149756E-3</v>
      </c>
      <c r="AI117">
        <f t="shared" si="122"/>
        <v>0.67407530537905946</v>
      </c>
      <c r="AJ117" s="2">
        <f t="shared" si="143"/>
        <v>38.641259544022518</v>
      </c>
      <c r="AK117" s="1">
        <f t="shared" si="144"/>
        <v>9.9003900231730089E-3</v>
      </c>
      <c r="AL117" s="1">
        <f t="shared" si="95"/>
        <v>2.1527708256784761</v>
      </c>
      <c r="AM117">
        <f t="shared" si="123"/>
        <v>1.1359353402607997</v>
      </c>
      <c r="AN117" s="17">
        <f t="shared" si="124"/>
        <v>2.2610177951050949</v>
      </c>
      <c r="AP117">
        <v>4</v>
      </c>
      <c r="AQ117">
        <f t="shared" si="125"/>
        <v>0.33703765268952968</v>
      </c>
      <c r="AR117" s="2">
        <f t="shared" si="126"/>
        <v>19.320629772011255</v>
      </c>
      <c r="AT117" s="1">
        <f>ATAN(A117/$G$8/$G$1)</f>
        <v>0.47134571087879712</v>
      </c>
      <c r="AU117" s="2">
        <f t="shared" si="127"/>
        <v>27.019817821077542</v>
      </c>
      <c r="AW117" s="2">
        <f>(AT117+AI117)/(SQRT(AP117)-1)</f>
        <v>1.1454210162578566</v>
      </c>
      <c r="AX117" s="2">
        <f t="shared" si="128"/>
        <v>65.661077365100056</v>
      </c>
      <c r="AZ117" s="2">
        <f>(A117-$A$113)</f>
        <v>0.49966666666666981</v>
      </c>
      <c r="BA117">
        <f t="shared" si="161"/>
        <v>29.053281184329709</v>
      </c>
      <c r="BB117" s="18">
        <f t="shared" si="162"/>
        <v>-1.0468179440929561</v>
      </c>
      <c r="BC117" s="18">
        <v>29.3</v>
      </c>
      <c r="BD117" s="18">
        <f t="shared" si="163"/>
        <v>-1.0557074626898548</v>
      </c>
      <c r="BE117" s="17">
        <f t="shared" si="145"/>
        <v>12.741500000000023</v>
      </c>
      <c r="BF117" s="2">
        <f>(A117-A116)</f>
        <v>0.12491666666666745</v>
      </c>
      <c r="BG117">
        <f t="shared" si="146"/>
        <v>30.249526269197556</v>
      </c>
      <c r="BH117" s="18">
        <f t="shared" si="147"/>
        <v>0.27214114789044258</v>
      </c>
      <c r="BI117" s="18">
        <f>SUM($BH$16:BH117)</f>
        <v>10.121121762623968</v>
      </c>
      <c r="BJ117">
        <v>9.5</v>
      </c>
      <c r="BK117" s="2">
        <f t="shared" si="129"/>
        <v>1.378878237376032</v>
      </c>
      <c r="BL117" s="1"/>
      <c r="BM117" s="1">
        <v>1.2</v>
      </c>
      <c r="BO117" s="2">
        <f>BM117*SQRT(AP117)+(2-BM117)</f>
        <v>3.2</v>
      </c>
      <c r="BP117" s="1">
        <f>BO117+AN117</f>
        <v>5.4610177951050947</v>
      </c>
      <c r="BR117" s="1">
        <f t="shared" si="130"/>
        <v>3.1853750000000054</v>
      </c>
      <c r="BS117" s="1">
        <f t="shared" si="148"/>
        <v>3.1229166666666419E-2</v>
      </c>
      <c r="BT117" s="1">
        <f t="shared" si="98"/>
        <v>21.044762412905147</v>
      </c>
      <c r="BU117" s="2">
        <f t="shared" si="131"/>
        <v>1.5057802080102434</v>
      </c>
      <c r="BW117" s="1">
        <v>4</v>
      </c>
      <c r="BX117" s="1">
        <f t="shared" si="99"/>
        <v>0.23567285543939856</v>
      </c>
      <c r="BY117" s="2">
        <f t="shared" si="100"/>
        <v>13.509908910538771</v>
      </c>
      <c r="CA117" s="1">
        <f t="shared" si="132"/>
        <v>0.47134571087879712</v>
      </c>
      <c r="CB117" s="2">
        <f t="shared" si="101"/>
        <v>27.019817821077542</v>
      </c>
      <c r="CD117" s="1">
        <f t="shared" si="133"/>
        <v>8.8103520898541099</v>
      </c>
      <c r="CE117" s="1">
        <f t="shared" si="134"/>
        <v>-1.5838157583694328E-2</v>
      </c>
      <c r="CF117" s="18">
        <f>SUM(CE$15:$CE117)</f>
        <v>-0.81172460718572359</v>
      </c>
      <c r="CG117" s="18">
        <f t="shared" si="135"/>
        <v>1.1882753928142764</v>
      </c>
      <c r="CH117" s="18">
        <f t="shared" si="136"/>
        <v>0.81172460718572359</v>
      </c>
      <c r="CJ117" s="1">
        <f t="shared" si="137"/>
        <v>3.1882753928142762</v>
      </c>
      <c r="CK117" s="18">
        <f t="shared" si="138"/>
        <v>4.6940556008245196</v>
      </c>
      <c r="CL117">
        <f t="shared" si="139"/>
        <v>21.52002567713247</v>
      </c>
      <c r="CN117" s="1">
        <v>3.1853750000000054</v>
      </c>
      <c r="CO117">
        <v>2</v>
      </c>
      <c r="CP117">
        <f t="shared" si="140"/>
        <v>3.5355339059327378</v>
      </c>
      <c r="CR117" s="18">
        <f t="shared" si="102"/>
        <v>8.2295895067572573</v>
      </c>
      <c r="CS117">
        <f t="shared" si="103"/>
        <v>237.01217779460899</v>
      </c>
    </row>
    <row r="118" spans="1:97" x14ac:dyDescent="0.2">
      <c r="A118" s="17">
        <f t="shared" si="141"/>
        <v>12.866416666666691</v>
      </c>
      <c r="B118">
        <f t="shared" si="142"/>
        <v>12.866416666666691</v>
      </c>
      <c r="C118" s="1">
        <f t="shared" si="104"/>
        <v>12.5</v>
      </c>
      <c r="D118" s="1">
        <f t="shared" si="149"/>
        <v>17.938636454320555</v>
      </c>
      <c r="E118">
        <f t="shared" si="105"/>
        <v>0.79984211066765643</v>
      </c>
      <c r="F118" s="1">
        <f t="shared" si="106"/>
        <v>45.85082163062998</v>
      </c>
      <c r="G118" s="1">
        <f t="shared" si="107"/>
        <v>3.1075715941341528E-3</v>
      </c>
      <c r="H118">
        <f t="shared" si="108"/>
        <v>0.71724607940130192</v>
      </c>
      <c r="I118">
        <f t="shared" si="109"/>
        <v>0.6968199635368244</v>
      </c>
      <c r="J118" s="18">
        <f t="shared" si="110"/>
        <v>2.7383832101240624</v>
      </c>
      <c r="K118" s="2">
        <f t="shared" si="84"/>
        <v>156.97738147208</v>
      </c>
      <c r="L118">
        <f t="shared" si="88"/>
        <v>6.6164166666666908</v>
      </c>
      <c r="M118" s="1">
        <f t="shared" si="111"/>
        <v>12.5</v>
      </c>
      <c r="N118" s="1">
        <f t="shared" si="150"/>
        <v>14.14308910765059</v>
      </c>
      <c r="O118">
        <f t="shared" si="112"/>
        <v>0.48682234579907069</v>
      </c>
      <c r="P118" s="1">
        <f t="shared" si="89"/>
        <v>27.90701345344991</v>
      </c>
      <c r="Q118" s="1">
        <f t="shared" si="113"/>
        <v>4.9993258532334099E-3</v>
      </c>
      <c r="R118">
        <f t="shared" si="114"/>
        <v>0.46781976810763315</v>
      </c>
      <c r="S118">
        <f t="shared" si="115"/>
        <v>0.88382388775576803</v>
      </c>
      <c r="T118" s="1">
        <f t="shared" si="116"/>
        <v>0.83022811976349875</v>
      </c>
      <c r="U118" s="2">
        <f t="shared" si="85"/>
        <v>47.592694763512661</v>
      </c>
      <c r="V118">
        <f t="shared" si="90"/>
        <v>19.116416666666691</v>
      </c>
      <c r="W118" s="1">
        <f t="shared" si="117"/>
        <v>12.5</v>
      </c>
      <c r="X118" s="1">
        <f t="shared" si="151"/>
        <v>22.840476925266074</v>
      </c>
      <c r="Y118">
        <f t="shared" si="118"/>
        <v>0.99169257768703822</v>
      </c>
      <c r="Z118" s="1">
        <f t="shared" si="119"/>
        <v>56.848619103078619</v>
      </c>
      <c r="AA118" s="1">
        <f t="shared" si="91"/>
        <v>1.9168567738136009E-3</v>
      </c>
      <c r="AB118">
        <f t="shared" si="92"/>
        <v>0.83695348084085586</v>
      </c>
      <c r="AC118">
        <f t="shared" si="93"/>
        <v>0.54727403639161898</v>
      </c>
      <c r="AD118" s="18">
        <f t="shared" si="120"/>
        <v>5.2027107477521772</v>
      </c>
      <c r="AE118" s="2">
        <f t="shared" si="86"/>
        <v>-61.755434842231921</v>
      </c>
      <c r="AF118" s="2"/>
      <c r="AG118" s="1">
        <f t="shared" si="94"/>
        <v>6.1719969528223903E-3</v>
      </c>
      <c r="AH118" s="1">
        <f t="shared" si="121"/>
        <v>7.6329874804648926E-3</v>
      </c>
      <c r="AI118">
        <f t="shared" si="122"/>
        <v>0.6799599811585626</v>
      </c>
      <c r="AJ118" s="2">
        <f t="shared" si="143"/>
        <v>38.978597646032249</v>
      </c>
      <c r="AK118" s="1">
        <f t="shared" si="144"/>
        <v>9.8161114634351346E-3</v>
      </c>
      <c r="AL118" s="1">
        <f t="shared" si="95"/>
        <v>2.2705477622455112</v>
      </c>
      <c r="AM118">
        <f t="shared" si="123"/>
        <v>1.1559356548761106</v>
      </c>
      <c r="AN118" s="17">
        <f t="shared" si="124"/>
        <v>2.3008273385272902</v>
      </c>
      <c r="AP118">
        <v>4</v>
      </c>
      <c r="AQ118">
        <f t="shared" si="125"/>
        <v>0.3399799905792813</v>
      </c>
      <c r="AR118" s="2">
        <f t="shared" si="126"/>
        <v>19.489298823016124</v>
      </c>
      <c r="AT118" s="1">
        <f>ATAN(A118/$G$8/$G$1)</f>
        <v>0.47530407331186386</v>
      </c>
      <c r="AU118" s="2">
        <f t="shared" si="127"/>
        <v>27.246730317240601</v>
      </c>
      <c r="AW118" s="2">
        <f>(AT118+AI118)/(SQRT(AP118)-1)</f>
        <v>1.1552640544704265</v>
      </c>
      <c r="AX118" s="2">
        <f t="shared" si="128"/>
        <v>66.225327963272846</v>
      </c>
      <c r="AZ118" s="2">
        <f>(A118-$A$113)</f>
        <v>0.62458333333333727</v>
      </c>
      <c r="BA118">
        <f t="shared" si="161"/>
        <v>29.439328334826826</v>
      </c>
      <c r="BB118" s="18">
        <f t="shared" si="162"/>
        <v>-1.3252608883011425</v>
      </c>
      <c r="BC118" s="18">
        <v>29.3</v>
      </c>
      <c r="BD118" s="18">
        <f t="shared" si="163"/>
        <v>-1.3189887889285601</v>
      </c>
      <c r="BE118" s="17">
        <f t="shared" si="145"/>
        <v>12.866416666666691</v>
      </c>
      <c r="BF118" s="2">
        <f>(A118-A117)</f>
        <v>0.12491666666666745</v>
      </c>
      <c r="BG118">
        <f t="shared" si="146"/>
        <v>31.091868313336249</v>
      </c>
      <c r="BH118" s="18">
        <f t="shared" si="147"/>
        <v>0.27938253668171831</v>
      </c>
      <c r="BI118" s="18">
        <f>SUM($BH$16:BH118)</f>
        <v>10.400504299305686</v>
      </c>
      <c r="BJ118">
        <v>9.5</v>
      </c>
      <c r="BK118" s="2">
        <f t="shared" si="129"/>
        <v>1.0994957006943142</v>
      </c>
      <c r="BL118" s="1"/>
      <c r="BM118" s="1">
        <v>1.2</v>
      </c>
      <c r="BO118" s="2">
        <f>BM118*SQRT(AP118)+(2-BM118)</f>
        <v>3.2</v>
      </c>
      <c r="BP118" s="1">
        <f>BO118+AN118</f>
        <v>5.5008273385272908</v>
      </c>
      <c r="BR118" s="1">
        <f t="shared" si="130"/>
        <v>3.2166041666666727</v>
      </c>
      <c r="BS118" s="1">
        <f t="shared" si="148"/>
        <v>3.1229166666667307E-2</v>
      </c>
      <c r="BT118" s="1">
        <f t="shared" si="98"/>
        <v>21.087469769632314</v>
      </c>
      <c r="BU118" s="2">
        <f t="shared" si="131"/>
        <v>1.5882971081596047</v>
      </c>
      <c r="BW118" s="1">
        <v>4</v>
      </c>
      <c r="BX118" s="1">
        <f t="shared" si="99"/>
        <v>0.23765203665593193</v>
      </c>
      <c r="BY118" s="2">
        <f t="shared" si="100"/>
        <v>13.623365158620301</v>
      </c>
      <c r="CA118" s="1">
        <f t="shared" si="132"/>
        <v>0.47530407331186386</v>
      </c>
      <c r="CB118" s="2">
        <f t="shared" si="101"/>
        <v>27.246730317240601</v>
      </c>
      <c r="CD118" s="1">
        <f t="shared" si="133"/>
        <v>8.8639444766349627</v>
      </c>
      <c r="CE118" s="1">
        <f t="shared" si="134"/>
        <v>-1.5994198865500703E-2</v>
      </c>
      <c r="CF118" s="18">
        <f>SUM(CE$15:$CE118)</f>
        <v>-0.82771880605122428</v>
      </c>
      <c r="CG118" s="18">
        <f t="shared" si="135"/>
        <v>1.1722811939487756</v>
      </c>
      <c r="CH118" s="18">
        <f t="shared" si="136"/>
        <v>0.82771880605122428</v>
      </c>
      <c r="CJ118" s="1">
        <f t="shared" si="137"/>
        <v>3.1722811939487756</v>
      </c>
      <c r="CK118" s="18">
        <f t="shared" si="138"/>
        <v>4.7605783021083798</v>
      </c>
      <c r="CL118">
        <f t="shared" si="139"/>
        <v>21.825000811958191</v>
      </c>
      <c r="CN118" s="1">
        <v>3.2166041666666727</v>
      </c>
      <c r="CO118">
        <v>2</v>
      </c>
      <c r="CP118">
        <f t="shared" si="140"/>
        <v>3.5355339059327378</v>
      </c>
      <c r="CR118" s="18">
        <f t="shared" si="102"/>
        <v>8.2961122080411176</v>
      </c>
      <c r="CS118">
        <f t="shared" si="103"/>
        <v>238.92803159158419</v>
      </c>
    </row>
    <row r="119" spans="1:97" x14ac:dyDescent="0.2">
      <c r="A119" s="17">
        <f t="shared" si="141"/>
        <v>12.991333333333358</v>
      </c>
      <c r="B119">
        <f t="shared" si="142"/>
        <v>12.991333333333358</v>
      </c>
      <c r="C119" s="1">
        <f t="shared" si="104"/>
        <v>12.5</v>
      </c>
      <c r="D119" s="1">
        <f t="shared" si="149"/>
        <v>18.028442577709768</v>
      </c>
      <c r="E119">
        <f t="shared" si="105"/>
        <v>0.80467030172885645</v>
      </c>
      <c r="F119" s="1">
        <f t="shared" si="106"/>
        <v>46.127596914393045</v>
      </c>
      <c r="G119" s="1">
        <f t="shared" si="107"/>
        <v>3.0766888530710892E-3</v>
      </c>
      <c r="H119">
        <f t="shared" si="108"/>
        <v>0.72060208624985411</v>
      </c>
      <c r="I119">
        <f t="shared" si="109"/>
        <v>0.69334885396339818</v>
      </c>
      <c r="J119" s="18">
        <f t="shared" si="110"/>
        <v>2.7835319056451509</v>
      </c>
      <c r="K119" s="2">
        <f t="shared" si="84"/>
        <v>159.56552325354366</v>
      </c>
      <c r="L119">
        <f t="shared" si="88"/>
        <v>6.7413333333333583</v>
      </c>
      <c r="M119" s="1">
        <f t="shared" si="111"/>
        <v>12.5</v>
      </c>
      <c r="N119" s="1">
        <f t="shared" si="150"/>
        <v>14.2019567352922</v>
      </c>
      <c r="O119">
        <f t="shared" si="112"/>
        <v>0.49459630597104925</v>
      </c>
      <c r="P119" s="1">
        <f t="shared" si="89"/>
        <v>28.352654482416835</v>
      </c>
      <c r="Q119" s="1">
        <f t="shared" si="113"/>
        <v>4.9579669729943902E-3</v>
      </c>
      <c r="R119">
        <f t="shared" si="114"/>
        <v>0.47467637445909028</v>
      </c>
      <c r="S119">
        <f t="shared" si="115"/>
        <v>0.88016040556842445</v>
      </c>
      <c r="T119" s="1">
        <f t="shared" si="116"/>
        <v>0.85982294577465068</v>
      </c>
      <c r="U119" s="2">
        <f t="shared" si="85"/>
        <v>49.289213452050035</v>
      </c>
      <c r="V119">
        <f t="shared" si="90"/>
        <v>19.241333333333358</v>
      </c>
      <c r="W119" s="1">
        <f t="shared" si="117"/>
        <v>12.5</v>
      </c>
      <c r="X119" s="1">
        <f t="shared" si="151"/>
        <v>22.945128207191289</v>
      </c>
      <c r="Y119">
        <f t="shared" si="118"/>
        <v>0.99467202277477629</v>
      </c>
      <c r="Z119" s="1">
        <f t="shared" si="119"/>
        <v>57.019415318299274</v>
      </c>
      <c r="AA119" s="1">
        <f t="shared" si="91"/>
        <v>1.8994113229618985E-3</v>
      </c>
      <c r="AB119">
        <f t="shared" si="92"/>
        <v>0.83858033651356467</v>
      </c>
      <c r="AC119">
        <f t="shared" si="93"/>
        <v>0.54477795404439466</v>
      </c>
      <c r="AD119" s="18">
        <f t="shared" si="120"/>
        <v>5.2553226263771551</v>
      </c>
      <c r="AE119" s="2">
        <f t="shared" si="86"/>
        <v>-58.739467277742733</v>
      </c>
      <c r="AF119" s="2"/>
      <c r="AG119" s="1">
        <f t="shared" si="94"/>
        <v>6.1633071800806499E-3</v>
      </c>
      <c r="AH119" s="1">
        <f t="shared" si="121"/>
        <v>7.5317823264363388E-3</v>
      </c>
      <c r="AI119">
        <f t="shared" si="122"/>
        <v>0.68580425129098466</v>
      </c>
      <c r="AJ119" s="2">
        <f t="shared" si="143"/>
        <v>39.313619500757078</v>
      </c>
      <c r="AK119" s="1">
        <f t="shared" si="144"/>
        <v>9.7321169541293787E-3</v>
      </c>
      <c r="AL119" s="1">
        <f t="shared" si="95"/>
        <v>2.4032120621521011</v>
      </c>
      <c r="AM119">
        <f t="shared" si="123"/>
        <v>1.1764798229415088</v>
      </c>
      <c r="AN119" s="17">
        <f t="shared" si="124"/>
        <v>2.341719392797589</v>
      </c>
      <c r="AP119">
        <v>4</v>
      </c>
      <c r="AQ119">
        <f t="shared" si="125"/>
        <v>0.34290212564549233</v>
      </c>
      <c r="AR119" s="2">
        <f t="shared" si="126"/>
        <v>19.656809750378539</v>
      </c>
      <c r="AT119" s="1">
        <f>ATAN(A119/$G$8/$G$1)</f>
        <v>0.47924637334005021</v>
      </c>
      <c r="AU119" s="2">
        <f t="shared" si="127"/>
        <v>27.472722038601603</v>
      </c>
      <c r="AW119" s="2">
        <f>(AT119+AI119)/(SQRT(AP119)-1)</f>
        <v>1.1650506246310348</v>
      </c>
      <c r="AX119" s="2">
        <f t="shared" si="128"/>
        <v>66.786341539358673</v>
      </c>
      <c r="AZ119" s="2">
        <f>(A119-$A$113)</f>
        <v>0.74950000000000472</v>
      </c>
      <c r="BA119">
        <f t="shared" si="161"/>
        <v>29.833591651401797</v>
      </c>
      <c r="BB119" s="18">
        <f t="shared" si="162"/>
        <v>-1.6107042512178589</v>
      </c>
      <c r="BC119" s="18">
        <v>29.3</v>
      </c>
      <c r="BD119" s="18">
        <f t="shared" si="163"/>
        <v>-1.5818958411755888</v>
      </c>
      <c r="BE119" s="17">
        <f t="shared" si="145"/>
        <v>12.991333333333358</v>
      </c>
      <c r="BF119" s="2">
        <f>(A119-A118)</f>
        <v>0.12491666666666745</v>
      </c>
      <c r="BG119">
        <f t="shared" si="146"/>
        <v>31.974680510698139</v>
      </c>
      <c r="BH119" s="18">
        <f t="shared" si="147"/>
        <v>0.28690679179550049</v>
      </c>
      <c r="BI119" s="18">
        <f>SUM($BH$16:BH119)</f>
        <v>10.687411091101186</v>
      </c>
      <c r="BJ119">
        <v>9.5</v>
      </c>
      <c r="BK119" s="2">
        <f t="shared" si="129"/>
        <v>0.81258890889881386</v>
      </c>
      <c r="BL119" s="1"/>
      <c r="BM119" s="1">
        <v>1.2</v>
      </c>
      <c r="BO119" s="2">
        <f>BM119*SQRT(AP119)+(2-BM119)</f>
        <v>3.2</v>
      </c>
      <c r="BP119" s="1">
        <f>BO119+AN119</f>
        <v>5.5417193927975887</v>
      </c>
      <c r="BR119" s="1">
        <f t="shared" si="130"/>
        <v>3.2478333333333396</v>
      </c>
      <c r="BS119" s="1">
        <f t="shared" si="148"/>
        <v>3.1229166666666863E-2</v>
      </c>
      <c r="BT119" s="1">
        <f t="shared" si="98"/>
        <v>21.13050619956844</v>
      </c>
      <c r="BU119" s="2">
        <f t="shared" si="131"/>
        <v>1.6722255923660292</v>
      </c>
      <c r="BW119" s="1">
        <v>4</v>
      </c>
      <c r="BX119" s="1">
        <f t="shared" si="99"/>
        <v>0.23962318667002511</v>
      </c>
      <c r="BY119" s="2">
        <f t="shared" si="100"/>
        <v>13.736361019300801</v>
      </c>
      <c r="CA119" s="1">
        <f t="shared" si="132"/>
        <v>0.47924637334005021</v>
      </c>
      <c r="CB119" s="2">
        <f t="shared" si="101"/>
        <v>27.472722038601603</v>
      </c>
      <c r="CD119" s="1">
        <f t="shared" si="133"/>
        <v>8.918172104877673</v>
      </c>
      <c r="CE119" s="1">
        <f t="shared" si="134"/>
        <v>-1.6150240154088828E-2</v>
      </c>
      <c r="CF119" s="18">
        <f>SUM(CE$15:$CE119)</f>
        <v>-0.84386904620531311</v>
      </c>
      <c r="CG119" s="18">
        <f t="shared" si="135"/>
        <v>1.1561309537946869</v>
      </c>
      <c r="CH119" s="18">
        <f t="shared" si="136"/>
        <v>0.84386904620531311</v>
      </c>
      <c r="CJ119" s="1">
        <f t="shared" si="137"/>
        <v>3.1561309537946869</v>
      </c>
      <c r="CK119" s="18">
        <f t="shared" si="138"/>
        <v>4.8283565461607161</v>
      </c>
      <c r="CL119">
        <f t="shared" si="139"/>
        <v>22.135732016782654</v>
      </c>
      <c r="CN119" s="1">
        <v>3.2478333333333396</v>
      </c>
      <c r="CO119">
        <v>2</v>
      </c>
      <c r="CP119">
        <f t="shared" si="140"/>
        <v>3.5355339059327378</v>
      </c>
      <c r="CR119" s="18">
        <f t="shared" si="102"/>
        <v>8.3638904520934538</v>
      </c>
      <c r="CS119">
        <f t="shared" si="103"/>
        <v>240.88004502029145</v>
      </c>
    </row>
    <row r="120" spans="1:97" x14ac:dyDescent="0.2">
      <c r="A120" s="17">
        <f t="shared" si="141"/>
        <v>13.116250000000026</v>
      </c>
      <c r="B120">
        <f t="shared" si="142"/>
        <v>13.116250000000026</v>
      </c>
      <c r="C120" s="1">
        <f t="shared" si="104"/>
        <v>12.5</v>
      </c>
      <c r="D120" s="1">
        <f t="shared" si="149"/>
        <v>18.11866479800597</v>
      </c>
      <c r="E120">
        <f t="shared" si="105"/>
        <v>0.80945051917261024</v>
      </c>
      <c r="F120" s="1">
        <f t="shared" si="106"/>
        <v>46.401622118175105</v>
      </c>
      <c r="G120" s="1">
        <f t="shared" si="107"/>
        <v>3.0461242854214776E-3</v>
      </c>
      <c r="H120">
        <f t="shared" si="108"/>
        <v>0.7239081988780719</v>
      </c>
      <c r="I120">
        <f t="shared" si="109"/>
        <v>0.68989631075771518</v>
      </c>
      <c r="J120" s="18">
        <f t="shared" si="110"/>
        <v>2.8288897877100054</v>
      </c>
      <c r="K120" s="2">
        <f t="shared" si="84"/>
        <v>162.16565662031877</v>
      </c>
      <c r="L120">
        <f t="shared" si="88"/>
        <v>6.8662500000000257</v>
      </c>
      <c r="M120" s="1">
        <f t="shared" si="111"/>
        <v>12.5</v>
      </c>
      <c r="N120" s="1">
        <f t="shared" si="150"/>
        <v>14.261675534890715</v>
      </c>
      <c r="O120">
        <f t="shared" si="112"/>
        <v>0.50230562405376389</v>
      </c>
      <c r="P120" s="1">
        <f t="shared" si="89"/>
        <v>28.794589913910031</v>
      </c>
      <c r="Q120" s="1">
        <f t="shared" si="113"/>
        <v>4.9165323000154876E-3</v>
      </c>
      <c r="R120">
        <f t="shared" si="114"/>
        <v>0.4814476379862922</v>
      </c>
      <c r="S120">
        <f t="shared" si="115"/>
        <v>0.87647485524538582</v>
      </c>
      <c r="T120" s="1">
        <f t="shared" si="116"/>
        <v>0.88984568585299706</v>
      </c>
      <c r="U120" s="2">
        <f t="shared" si="85"/>
        <v>51.010262246350145</v>
      </c>
      <c r="V120">
        <f t="shared" si="90"/>
        <v>19.366250000000026</v>
      </c>
      <c r="W120" s="1">
        <f t="shared" si="117"/>
        <v>12.5</v>
      </c>
      <c r="X120" s="1">
        <f t="shared" si="151"/>
        <v>23.049981324558615</v>
      </c>
      <c r="Y120">
        <f t="shared" si="118"/>
        <v>0.99762438720390167</v>
      </c>
      <c r="Z120" s="1">
        <f t="shared" si="119"/>
        <v>57.18865913907716</v>
      </c>
      <c r="AA120" s="1">
        <f t="shared" si="91"/>
        <v>1.8821699887177699E-3</v>
      </c>
      <c r="AB120">
        <f t="shared" si="92"/>
        <v>0.84018506250875979</v>
      </c>
      <c r="AC120">
        <f t="shared" si="93"/>
        <v>0.54229978861986605</v>
      </c>
      <c r="AD120" s="18">
        <f t="shared" si="120"/>
        <v>5.3080359747747652</v>
      </c>
      <c r="AE120" s="2">
        <f t="shared" si="86"/>
        <v>-55.717682974695038</v>
      </c>
      <c r="AF120" s="2"/>
      <c r="AG120" s="1">
        <f t="shared" si="94"/>
        <v>6.1535383175669355E-3</v>
      </c>
      <c r="AH120" s="1">
        <f t="shared" si="121"/>
        <v>7.4314272296153987E-3</v>
      </c>
      <c r="AI120">
        <f t="shared" si="122"/>
        <v>0.69160774015645521</v>
      </c>
      <c r="AJ120" s="2">
        <f t="shared" si="143"/>
        <v>39.646303575847746</v>
      </c>
      <c r="AK120" s="1">
        <f t="shared" si="144"/>
        <v>9.6484270477023206E-3</v>
      </c>
      <c r="AL120" s="1">
        <f t="shared" si="95"/>
        <v>2.5537595400887181</v>
      </c>
      <c r="AM120">
        <f t="shared" si="123"/>
        <v>1.1975699722607613</v>
      </c>
      <c r="AN120" s="17">
        <f t="shared" si="124"/>
        <v>2.3836981931941907</v>
      </c>
      <c r="AP120">
        <v>4</v>
      </c>
      <c r="AQ120">
        <f t="shared" si="125"/>
        <v>0.3458038700782276</v>
      </c>
      <c r="AR120" s="2">
        <f t="shared" si="126"/>
        <v>19.823151787923873</v>
      </c>
      <c r="AT120" s="1">
        <f>ATAN(A120/$G$8/$G$1)</f>
        <v>0.48317258673922198</v>
      </c>
      <c r="AU120" s="2">
        <f t="shared" si="127"/>
        <v>27.697791596515909</v>
      </c>
      <c r="AW120" s="2">
        <f>(AT120+AI120)/(SQRT(AP120)-1)</f>
        <v>1.1747803268956771</v>
      </c>
      <c r="AX120" s="2">
        <f t="shared" si="128"/>
        <v>67.344095172363652</v>
      </c>
      <c r="AZ120" s="2">
        <f>(A120-$A$113)</f>
        <v>0.87441666666667217</v>
      </c>
      <c r="BA120">
        <f t="shared" si="161"/>
        <v>30.236241480225043</v>
      </c>
      <c r="BB120" s="18">
        <f t="shared" si="162"/>
        <v>-1.9033076662669484</v>
      </c>
      <c r="BC120" s="18">
        <v>29.3</v>
      </c>
      <c r="BD120" s="18">
        <f t="shared" si="163"/>
        <v>-1.844373238588334</v>
      </c>
      <c r="BE120" s="17">
        <f t="shared" si="145"/>
        <v>13.116250000000026</v>
      </c>
      <c r="BF120" s="2">
        <f>(A120-A119)</f>
        <v>0.12491666666666745</v>
      </c>
      <c r="BG120">
        <f t="shared" si="146"/>
        <v>32.900495748236715</v>
      </c>
      <c r="BH120" s="18">
        <f t="shared" si="147"/>
        <v>0.29473162107802953</v>
      </c>
      <c r="BI120" s="18">
        <f>SUM($BH$16:BH120)</f>
        <v>10.982142712179215</v>
      </c>
      <c r="BJ120">
        <v>10.7</v>
      </c>
      <c r="BK120" s="2">
        <f t="shared" si="129"/>
        <v>1.7178572878207845</v>
      </c>
      <c r="BL120" s="1"/>
      <c r="BM120" s="1">
        <v>1.2</v>
      </c>
      <c r="BO120" s="2">
        <f>BM120*SQRT(AP120)+(2-BM120)</f>
        <v>3.2</v>
      </c>
      <c r="BP120" s="1">
        <f>BO120+AN120</f>
        <v>5.5836981931941914</v>
      </c>
      <c r="BR120" s="1">
        <f t="shared" si="130"/>
        <v>3.2790625000000064</v>
      </c>
      <c r="BS120" s="1">
        <f t="shared" si="148"/>
        <v>3.1229166666666863E-2</v>
      </c>
      <c r="BT120" s="1">
        <f t="shared" si="98"/>
        <v>21.17386969616458</v>
      </c>
      <c r="BU120" s="2">
        <f t="shared" si="131"/>
        <v>1.7575678893587714</v>
      </c>
      <c r="BW120" s="1">
        <v>4</v>
      </c>
      <c r="BX120" s="1">
        <f t="shared" si="99"/>
        <v>0.24158629336961099</v>
      </c>
      <c r="BY120" s="2">
        <f t="shared" si="100"/>
        <v>13.848895798257955</v>
      </c>
      <c r="CA120" s="1">
        <f t="shared" si="132"/>
        <v>0.48317258673922198</v>
      </c>
      <c r="CB120" s="2">
        <f t="shared" si="101"/>
        <v>27.697791596515909</v>
      </c>
      <c r="CD120" s="1">
        <f t="shared" si="133"/>
        <v>8.9730379615739473</v>
      </c>
      <c r="CE120" s="1">
        <f t="shared" si="134"/>
        <v>-1.630628144943444E-2</v>
      </c>
      <c r="CF120" s="18">
        <f>SUM(CE$15:$CE120)</f>
        <v>-0.86017532765474758</v>
      </c>
      <c r="CG120" s="18">
        <f t="shared" si="135"/>
        <v>1.1398246723452523</v>
      </c>
      <c r="CH120" s="18">
        <f t="shared" si="136"/>
        <v>0.86017532765474758</v>
      </c>
      <c r="CJ120" s="1">
        <f t="shared" si="137"/>
        <v>3.1398246723452523</v>
      </c>
      <c r="CK120" s="18">
        <f t="shared" si="138"/>
        <v>4.8973925617040237</v>
      </c>
      <c r="CL120">
        <f t="shared" si="139"/>
        <v>22.452229509244809</v>
      </c>
      <c r="CN120" s="1">
        <v>3.2790625000000064</v>
      </c>
      <c r="CO120">
        <v>1</v>
      </c>
      <c r="CP120">
        <f t="shared" si="140"/>
        <v>2.5</v>
      </c>
      <c r="CR120" s="18">
        <f t="shared" si="102"/>
        <v>7.3973925617040237</v>
      </c>
      <c r="CS120">
        <f t="shared" si="103"/>
        <v>213.04490577707588</v>
      </c>
    </row>
    <row r="121" spans="1:97" x14ac:dyDescent="0.2">
      <c r="A121" s="17">
        <f t="shared" si="141"/>
        <v>13.241166666666693</v>
      </c>
      <c r="B121">
        <f t="shared" si="142"/>
        <v>13.241166666666693</v>
      </c>
      <c r="C121" s="1">
        <f t="shared" si="104"/>
        <v>12.5</v>
      </c>
      <c r="D121" s="1">
        <f t="shared" si="149"/>
        <v>18.209296930261889</v>
      </c>
      <c r="E121">
        <f t="shared" si="105"/>
        <v>0.81418325924140744</v>
      </c>
      <c r="F121" s="1">
        <f t="shared" si="106"/>
        <v>46.672925688997879</v>
      </c>
      <c r="G121" s="1">
        <f t="shared" si="107"/>
        <v>3.0158771331702805E-3</v>
      </c>
      <c r="H121">
        <f t="shared" si="108"/>
        <v>0.72716517926956847</v>
      </c>
      <c r="I121">
        <f t="shared" si="109"/>
        <v>0.68646252778855765</v>
      </c>
      <c r="J121" s="18">
        <f t="shared" si="110"/>
        <v>2.8744537469281917</v>
      </c>
      <c r="K121" s="2">
        <f t="shared" si="84"/>
        <v>164.77760332709377</v>
      </c>
      <c r="L121">
        <f t="shared" si="88"/>
        <v>6.9911666666666932</v>
      </c>
      <c r="M121" s="1">
        <f t="shared" si="111"/>
        <v>12.5</v>
      </c>
      <c r="N121" s="1">
        <f t="shared" si="150"/>
        <v>14.322234859166061</v>
      </c>
      <c r="O121">
        <f t="shared" si="112"/>
        <v>0.50995019801907726</v>
      </c>
      <c r="P121" s="1">
        <f t="shared" si="89"/>
        <v>29.232813899182769</v>
      </c>
      <c r="Q121" s="1">
        <f t="shared" si="113"/>
        <v>4.8750426303688713E-3</v>
      </c>
      <c r="R121">
        <f t="shared" si="114"/>
        <v>0.48813378187220757</v>
      </c>
      <c r="S121">
        <f t="shared" si="115"/>
        <v>0.87276881875737067</v>
      </c>
      <c r="T121" s="1">
        <f t="shared" si="116"/>
        <v>0.92029098723651981</v>
      </c>
      <c r="U121" s="2">
        <f t="shared" si="85"/>
        <v>52.75553430018266</v>
      </c>
      <c r="V121">
        <f t="shared" si="90"/>
        <v>19.491166666666693</v>
      </c>
      <c r="W121" s="1">
        <f t="shared" si="117"/>
        <v>12.5</v>
      </c>
      <c r="X121" s="1">
        <f t="shared" si="151"/>
        <v>23.155033535449238</v>
      </c>
      <c r="Y121">
        <f t="shared" si="118"/>
        <v>1.0005499877417177</v>
      </c>
      <c r="Z121" s="1">
        <f t="shared" si="119"/>
        <v>57.356368724047506</v>
      </c>
      <c r="AA121" s="1">
        <f t="shared" si="91"/>
        <v>1.8651302737135542E-3</v>
      </c>
      <c r="AB121">
        <f t="shared" si="92"/>
        <v>0.84176801717115457</v>
      </c>
      <c r="AC121">
        <f t="shared" si="93"/>
        <v>0.539839425447737</v>
      </c>
      <c r="AD121" s="18">
        <f t="shared" si="120"/>
        <v>5.3608494144860215</v>
      </c>
      <c r="AE121" s="2">
        <f t="shared" si="86"/>
        <v>-52.690160953030613</v>
      </c>
      <c r="AF121" s="2"/>
      <c r="AG121" s="1">
        <f t="shared" si="94"/>
        <v>6.1427208444167023E-3</v>
      </c>
      <c r="AH121" s="1">
        <f t="shared" si="121"/>
        <v>7.3319426935813505E-3</v>
      </c>
      <c r="AI121">
        <f t="shared" si="122"/>
        <v>0.69737010083181306</v>
      </c>
      <c r="AJ121" s="2">
        <f t="shared" si="143"/>
        <v>39.976629983989284</v>
      </c>
      <c r="AK121" s="1">
        <f t="shared" si="144"/>
        <v>9.565061580271839E-3</v>
      </c>
      <c r="AL121" s="1">
        <f t="shared" si="95"/>
        <v>2.7260577192968807</v>
      </c>
      <c r="AM121">
        <f t="shared" si="123"/>
        <v>1.2192074840932399</v>
      </c>
      <c r="AN121" s="17">
        <f t="shared" si="124"/>
        <v>2.4267664890390916</v>
      </c>
      <c r="AP121">
        <v>4</v>
      </c>
      <c r="AQ121">
        <f t="shared" si="125"/>
        <v>0.34868505041590653</v>
      </c>
      <c r="AR121" s="2">
        <f t="shared" si="126"/>
        <v>19.988314991994642</v>
      </c>
      <c r="AT121" s="1">
        <f>ATAN(A121/$G$8/$G$1)</f>
        <v>0.4870826914663105</v>
      </c>
      <c r="AU121" s="2">
        <f t="shared" si="127"/>
        <v>27.921937727368118</v>
      </c>
      <c r="AW121" s="2">
        <f>(AT121+AI121)/(SQRT(AP121)-1)</f>
        <v>1.1844527922981236</v>
      </c>
      <c r="AX121" s="2">
        <f t="shared" si="128"/>
        <v>67.898567711357401</v>
      </c>
      <c r="AZ121" s="2">
        <f>(A121-$A$113)</f>
        <v>0.99933333333333962</v>
      </c>
      <c r="BA121">
        <f>0.125/(SIN(AW121)-SIN(AW120))</f>
        <v>33.894658439861324</v>
      </c>
      <c r="BB121" s="18">
        <f t="shared" si="162"/>
        <v>-2.4366755888189147</v>
      </c>
      <c r="BC121" s="18">
        <v>29.3</v>
      </c>
      <c r="BD121" s="18">
        <f t="shared" si="163"/>
        <v>-2.1063671397978045</v>
      </c>
      <c r="BE121" s="17">
        <f t="shared" si="145"/>
        <v>13.241166666666693</v>
      </c>
      <c r="BF121" s="2">
        <f>(A121-A120)</f>
        <v>0.12491666666666745</v>
      </c>
      <c r="BG121">
        <f t="shared" si="146"/>
        <v>33.872062000901629</v>
      </c>
      <c r="BH121" s="18">
        <f t="shared" si="147"/>
        <v>0.3028762343216817</v>
      </c>
      <c r="BI121" s="18">
        <f>SUM($BH$16:BH121)</f>
        <v>11.285018946500896</v>
      </c>
      <c r="BJ121">
        <v>10.7</v>
      </c>
      <c r="BK121" s="2">
        <f t="shared" si="129"/>
        <v>1.414981053499103</v>
      </c>
      <c r="BL121" s="1"/>
      <c r="BM121" s="1">
        <v>1.2</v>
      </c>
      <c r="BO121" s="2">
        <f>BM121*SQRT(AP121)+(2-BM121)</f>
        <v>3.2</v>
      </c>
      <c r="BP121" s="1">
        <f>BO121+AN121</f>
        <v>5.6267664890390918</v>
      </c>
      <c r="BR121" s="1">
        <f t="shared" si="130"/>
        <v>3.3102916666666733</v>
      </c>
      <c r="BS121" s="1">
        <f t="shared" si="148"/>
        <v>3.1229166666666863E-2</v>
      </c>
      <c r="BT121" s="1">
        <f t="shared" si="98"/>
        <v>21.217558254088178</v>
      </c>
      <c r="BU121" s="2">
        <f t="shared" si="131"/>
        <v>1.8443247431272702</v>
      </c>
      <c r="BW121" s="1">
        <v>4</v>
      </c>
      <c r="BX121" s="1">
        <f t="shared" si="99"/>
        <v>0.24354134573315525</v>
      </c>
      <c r="BY121" s="2">
        <f t="shared" si="100"/>
        <v>13.960968863684059</v>
      </c>
      <c r="CA121" s="1">
        <f t="shared" si="132"/>
        <v>0.4870826914663105</v>
      </c>
      <c r="CB121" s="2">
        <f t="shared" si="101"/>
        <v>27.921937727368118</v>
      </c>
      <c r="CD121" s="1">
        <f t="shared" si="133"/>
        <v>9.0285450531042546</v>
      </c>
      <c r="CE121" s="1">
        <f t="shared" si="134"/>
        <v>-1.6462322751503559E-2</v>
      </c>
      <c r="CF121" s="18">
        <f>SUM(CE$15:$CE121)</f>
        <v>-0.87663765040625119</v>
      </c>
      <c r="CG121" s="18">
        <f t="shared" si="135"/>
        <v>1.1233623495937488</v>
      </c>
      <c r="CH121" s="18">
        <f t="shared" si="136"/>
        <v>0.87663765040625119</v>
      </c>
      <c r="CJ121" s="1">
        <f t="shared" si="137"/>
        <v>3.1233623495937488</v>
      </c>
      <c r="CK121" s="18">
        <f t="shared" si="138"/>
        <v>4.967687092721019</v>
      </c>
      <c r="CL121">
        <f t="shared" si="139"/>
        <v>22.774496700153669</v>
      </c>
      <c r="CN121" s="1">
        <v>3.3102916666666733</v>
      </c>
      <c r="CO121">
        <v>1</v>
      </c>
      <c r="CP121">
        <f t="shared" si="140"/>
        <v>2.5</v>
      </c>
      <c r="CR121" s="18">
        <f t="shared" si="102"/>
        <v>7.467687092721019</v>
      </c>
      <c r="CS121">
        <f t="shared" si="103"/>
        <v>215.06938827036535</v>
      </c>
    </row>
    <row r="122" spans="1:97" x14ac:dyDescent="0.2">
      <c r="A122" s="17">
        <f t="shared" si="141"/>
        <v>13.366083333333361</v>
      </c>
      <c r="B122">
        <f t="shared" si="142"/>
        <v>13.366083333333361</v>
      </c>
      <c r="C122" s="1">
        <f t="shared" si="104"/>
        <v>12.5</v>
      </c>
      <c r="D122" s="1">
        <f t="shared" si="149"/>
        <v>18.300332884229505</v>
      </c>
      <c r="E122">
        <f t="shared" si="105"/>
        <v>0.81886901687767055</v>
      </c>
      <c r="F122" s="1">
        <f t="shared" si="106"/>
        <v>46.941535999356908</v>
      </c>
      <c r="G122" s="1">
        <f t="shared" si="107"/>
        <v>2.9859464904969913E-3</v>
      </c>
      <c r="H122">
        <f t="shared" si="108"/>
        <v>0.73037378160764044</v>
      </c>
      <c r="I122">
        <f t="shared" si="109"/>
        <v>0.68304768438239716</v>
      </c>
      <c r="J122" s="18">
        <f t="shared" si="110"/>
        <v>2.9202207215179148</v>
      </c>
      <c r="K122" s="2">
        <f t="shared" si="84"/>
        <v>167.40118785771486</v>
      </c>
      <c r="L122">
        <f t="shared" si="88"/>
        <v>7.1160833333333606</v>
      </c>
      <c r="M122" s="1">
        <f t="shared" si="111"/>
        <v>12.5</v>
      </c>
      <c r="N122" s="1">
        <f t="shared" si="150"/>
        <v>14.383624091547473</v>
      </c>
      <c r="O122">
        <f t="shared" si="112"/>
        <v>0.51752995781200373</v>
      </c>
      <c r="P122" s="1">
        <f t="shared" si="89"/>
        <v>29.66732242234416</v>
      </c>
      <c r="Q122" s="1">
        <f t="shared" si="113"/>
        <v>4.8335181201799938E-3</v>
      </c>
      <c r="R122">
        <f t="shared" si="114"/>
        <v>0.49473507427902841</v>
      </c>
      <c r="S122">
        <f t="shared" si="115"/>
        <v>0.86904384600440288</v>
      </c>
      <c r="T122" s="1">
        <f t="shared" si="116"/>
        <v>0.95115351260185144</v>
      </c>
      <c r="U122" s="2">
        <f t="shared" si="85"/>
        <v>54.524723652335432</v>
      </c>
      <c r="V122">
        <f t="shared" si="90"/>
        <v>19.616083333333361</v>
      </c>
      <c r="W122" s="1">
        <f t="shared" si="117"/>
        <v>12.5</v>
      </c>
      <c r="X122" s="1">
        <f t="shared" si="151"/>
        <v>23.260282142318886</v>
      </c>
      <c r="Y122">
        <f t="shared" si="118"/>
        <v>1.0034491372711838</v>
      </c>
      <c r="Z122" s="1">
        <f t="shared" si="119"/>
        <v>57.522562009176134</v>
      </c>
      <c r="AA122" s="1">
        <f t="shared" si="91"/>
        <v>1.8482897001349872E-3</v>
      </c>
      <c r="AB122">
        <f t="shared" si="92"/>
        <v>0.8433295526387703</v>
      </c>
      <c r="AC122">
        <f t="shared" si="93"/>
        <v>0.53739674882352206</v>
      </c>
      <c r="AD122" s="18">
        <f t="shared" si="120"/>
        <v>5.4137615893605817</v>
      </c>
      <c r="AE122" s="2">
        <f t="shared" si="86"/>
        <v>-49.656978953852047</v>
      </c>
      <c r="AF122" s="2"/>
      <c r="AG122" s="1">
        <f t="shared" si="94"/>
        <v>6.130885302120314E-3</v>
      </c>
      <c r="AH122" s="1">
        <f t="shared" si="121"/>
        <v>7.233347888653454E-3</v>
      </c>
      <c r="AI122">
        <f t="shared" si="122"/>
        <v>0.70309101462848478</v>
      </c>
      <c r="AJ122" s="2">
        <f t="shared" si="143"/>
        <v>40.304580456409951</v>
      </c>
      <c r="AK122" s="1">
        <f t="shared" si="144"/>
        <v>9.4820396680272475E-3</v>
      </c>
      <c r="AL122" s="1">
        <f t="shared" si="95"/>
        <v>2.9251885559684414</v>
      </c>
      <c r="AM122">
        <f t="shared" si="123"/>
        <v>1.2413930200018493</v>
      </c>
      <c r="AN122" s="17">
        <f t="shared" si="124"/>
        <v>2.4709255971374389</v>
      </c>
      <c r="AP122">
        <v>4</v>
      </c>
      <c r="AQ122">
        <f t="shared" si="125"/>
        <v>0.35154550731424239</v>
      </c>
      <c r="AR122" s="2">
        <f t="shared" si="126"/>
        <v>20.152290228204976</v>
      </c>
      <c r="AT122" s="1">
        <f>ATAN(A122/$G$8/$G$1)</f>
        <v>0.4909766676289834</v>
      </c>
      <c r="AU122" s="2">
        <f t="shared" si="127"/>
        <v>28.14515929083344</v>
      </c>
      <c r="AW122" s="2">
        <f>(AT122+AI122)/(SQRT(AP122)-1)</f>
        <v>1.1940676822574683</v>
      </c>
      <c r="AX122" s="2">
        <f t="shared" si="128"/>
        <v>68.449739747243399</v>
      </c>
      <c r="BB122" s="18"/>
      <c r="BC122" s="18"/>
      <c r="BE122" s="17">
        <f t="shared" si="145"/>
        <v>13.366083333333361</v>
      </c>
      <c r="BF122" s="2">
        <f>(A122-A121)</f>
        <v>0.12491666666666745</v>
      </c>
      <c r="BG122">
        <f t="shared" si="146"/>
        <v>34.892365664219135</v>
      </c>
      <c r="BH122" s="18">
        <f t="shared" si="147"/>
        <v>0.31136150608375895</v>
      </c>
      <c r="BI122" s="18">
        <f>SUM($BH$16:BH122)</f>
        <v>11.596380452584656</v>
      </c>
      <c r="BJ122">
        <v>10.7</v>
      </c>
      <c r="BK122" s="2">
        <f t="shared" si="129"/>
        <v>1.1036195474153434</v>
      </c>
      <c r="BL122" s="1"/>
      <c r="BM122" s="1">
        <v>1.2</v>
      </c>
      <c r="BO122" s="2">
        <f>BM122*SQRT(AP122)+(2-BM122)</f>
        <v>3.2</v>
      </c>
      <c r="BP122" s="1">
        <f>BO122+AN122</f>
        <v>5.6709255971374386</v>
      </c>
      <c r="BR122" s="1">
        <f t="shared" si="130"/>
        <v>3.3415208333333406</v>
      </c>
      <c r="BS122" s="1">
        <f t="shared" si="148"/>
        <v>3.1229166666667307E-2</v>
      </c>
      <c r="BT122" s="1">
        <f t="shared" si="98"/>
        <v>21.261569869518258</v>
      </c>
      <c r="BU122" s="2">
        <f t="shared" si="131"/>
        <v>1.9324954666556948</v>
      </c>
      <c r="BW122" s="1">
        <v>4</v>
      </c>
      <c r="BX122" s="1">
        <f t="shared" si="99"/>
        <v>0.2454883338144917</v>
      </c>
      <c r="BY122" s="2">
        <f t="shared" si="100"/>
        <v>14.07257964541672</v>
      </c>
      <c r="CA122" s="1">
        <f t="shared" si="132"/>
        <v>0.4909766676289834</v>
      </c>
      <c r="CB122" s="2">
        <f t="shared" si="101"/>
        <v>28.14515929083344</v>
      </c>
      <c r="CD122" s="1">
        <f t="shared" si="133"/>
        <v>9.0846964050367571</v>
      </c>
      <c r="CE122" s="1">
        <f t="shared" si="134"/>
        <v>-1.6618364060265418E-2</v>
      </c>
      <c r="CF122" s="18">
        <f>SUM(CE$15:$CE122)</f>
        <v>-0.89325601446651659</v>
      </c>
      <c r="CG122" s="18">
        <f t="shared" si="135"/>
        <v>1.1067439855334835</v>
      </c>
      <c r="CH122" s="18">
        <f t="shared" si="136"/>
        <v>0.89325601446651659</v>
      </c>
      <c r="CJ122" s="1">
        <f t="shared" si="137"/>
        <v>3.1067439855334835</v>
      </c>
      <c r="CK122" s="18">
        <f t="shared" si="138"/>
        <v>5.0392394521891788</v>
      </c>
      <c r="CL122">
        <f t="shared" si="139"/>
        <v>23.102530439835778</v>
      </c>
      <c r="CN122" s="1">
        <v>3.3415208333333406</v>
      </c>
      <c r="CO122">
        <v>1</v>
      </c>
      <c r="CP122">
        <f>2.5*SQRT(CO122)</f>
        <v>2.5</v>
      </c>
      <c r="CR122" s="18">
        <f t="shared" si="102"/>
        <v>7.5392394521891788</v>
      </c>
      <c r="CS122">
        <f t="shared" si="103"/>
        <v>217.13009622304833</v>
      </c>
    </row>
    <row r="123" spans="1:97" x14ac:dyDescent="0.2">
      <c r="A123" s="17">
        <f t="shared" si="141"/>
        <v>13.491000000000028</v>
      </c>
      <c r="B123">
        <f t="shared" si="142"/>
        <v>13.491000000000028</v>
      </c>
      <c r="C123" s="1">
        <f t="shared" si="104"/>
        <v>12.5</v>
      </c>
      <c r="D123" s="1">
        <f t="shared" si="149"/>
        <v>18.391766663374153</v>
      </c>
      <c r="E123">
        <f t="shared" si="105"/>
        <v>0.82350828549926613</v>
      </c>
      <c r="F123" s="1">
        <f t="shared" si="106"/>
        <v>47.207481334352835</v>
      </c>
      <c r="G123" s="1">
        <f t="shared" si="107"/>
        <v>2.956331311804815E-3</v>
      </c>
      <c r="H123">
        <f t="shared" si="108"/>
        <v>0.73353475209460761</v>
      </c>
      <c r="I123">
        <f t="shared" si="109"/>
        <v>0.67965194582926225</v>
      </c>
      <c r="J123" s="18">
        <f t="shared" si="110"/>
        <v>2.9661876968103811</v>
      </c>
      <c r="K123" s="2">
        <f t="shared" si="84"/>
        <v>170.03623739677343</v>
      </c>
      <c r="L123">
        <f t="shared" si="88"/>
        <v>7.2410000000000281</v>
      </c>
      <c r="M123" s="1">
        <f t="shared" si="111"/>
        <v>12.5</v>
      </c>
      <c r="N123" s="1">
        <f t="shared" si="150"/>
        <v>14.445832651668107</v>
      </c>
      <c r="O123">
        <f t="shared" si="112"/>
        <v>0.52504486434843278</v>
      </c>
      <c r="P123" s="1">
        <f t="shared" si="89"/>
        <v>30.098113242903789</v>
      </c>
      <c r="Q123" s="1">
        <f t="shared" si="113"/>
        <v>4.7919782820260359E-3</v>
      </c>
      <c r="R123">
        <f t="shared" si="114"/>
        <v>0.50125182636418586</v>
      </c>
      <c r="S123">
        <f t="shared" si="115"/>
        <v>0.86530145415720183</v>
      </c>
      <c r="T123" s="1">
        <f t="shared" si="116"/>
        <v>0.98242794282660795</v>
      </c>
      <c r="U123" s="2">
        <f t="shared" si="85"/>
        <v>56.317525384964782</v>
      </c>
      <c r="V123">
        <f t="shared" si="90"/>
        <v>19.741000000000028</v>
      </c>
      <c r="W123" s="1">
        <f t="shared" si="117"/>
        <v>12.5</v>
      </c>
      <c r="X123" s="1">
        <f t="shared" si="151"/>
        <v>23.365724491228626</v>
      </c>
      <c r="Y123">
        <f t="shared" si="118"/>
        <v>1.0063221448218804</v>
      </c>
      <c r="Z123" s="1">
        <f t="shared" si="119"/>
        <v>57.687256709534545</v>
      </c>
      <c r="AA123" s="1">
        <f t="shared" si="91"/>
        <v>1.8316458102683674E-3</v>
      </c>
      <c r="AB123">
        <f t="shared" si="92"/>
        <v>0.84487001494050407</v>
      </c>
      <c r="AC123">
        <f t="shared" si="93"/>
        <v>0.53497164210304871</v>
      </c>
      <c r="AD123" s="18">
        <f t="shared" si="120"/>
        <v>5.4667711651700417</v>
      </c>
      <c r="AE123" s="2">
        <f t="shared" si="86"/>
        <v>-46.61821346158996</v>
      </c>
      <c r="AF123" s="2"/>
      <c r="AG123" s="1">
        <f t="shared" si="94"/>
        <v>6.1180622447644818E-3</v>
      </c>
      <c r="AH123" s="1">
        <f t="shared" si="121"/>
        <v>7.1356606711814145E-3</v>
      </c>
      <c r="AI123">
        <f t="shared" si="122"/>
        <v>0.70877019059383151</v>
      </c>
      <c r="AJ123" s="2">
        <f t="shared" si="143"/>
        <v>40.630138314296069</v>
      </c>
      <c r="AK123" s="1">
        <f t="shared" si="144"/>
        <v>9.399379705334698E-3</v>
      </c>
      <c r="AL123" s="1">
        <f t="shared" si="95"/>
        <v>3.1579665420868106</v>
      </c>
      <c r="AM123">
        <f t="shared" si="123"/>
        <v>1.2641265514875466</v>
      </c>
      <c r="AN123" s="17">
        <f t="shared" si="124"/>
        <v>2.5161754607634288</v>
      </c>
      <c r="AP123">
        <v>4</v>
      </c>
      <c r="AQ123">
        <f t="shared" si="125"/>
        <v>0.35438509529691575</v>
      </c>
      <c r="AR123" s="2">
        <f t="shared" si="126"/>
        <v>20.315069157148034</v>
      </c>
      <c r="AT123" s="1">
        <f>ATAN(A123/$G$8/$G$1)</f>
        <v>0.49485449745509769</v>
      </c>
      <c r="AU123" s="2">
        <f t="shared" si="127"/>
        <v>28.367455268126616</v>
      </c>
      <c r="AW123" s="2">
        <f>(AT123+AI123)/(SQRT(AP123)-1)</f>
        <v>1.2036246880489292</v>
      </c>
      <c r="AX123" s="2">
        <f t="shared" si="128"/>
        <v>68.997593582422681</v>
      </c>
      <c r="AZ123" s="2">
        <f>(A123-$A$122)</f>
        <v>0.12491666666666745</v>
      </c>
      <c r="BA123">
        <f>AZ123/(SIN(AW123)-SIN($AW$113))</f>
        <v>3.1496286136785048</v>
      </c>
      <c r="BB123" s="18">
        <f>BA123*(COS(AW123)-COS($AW$113))</f>
        <v>-0.28257402090147538</v>
      </c>
      <c r="BC123" s="18">
        <v>29.3</v>
      </c>
      <c r="BD123" s="18">
        <f>BC123*(COS(AW123)-COS($AW$113))</f>
        <v>-2.6286968490369262</v>
      </c>
      <c r="BE123" s="17">
        <f t="shared" si="145"/>
        <v>13.491000000000028</v>
      </c>
      <c r="BF123" s="2">
        <f>(A123-A122)</f>
        <v>0.12491666666666745</v>
      </c>
      <c r="BG123">
        <f t="shared" si="146"/>
        <v>35.964657986412988</v>
      </c>
      <c r="BH123" s="18">
        <f t="shared" si="147"/>
        <v>0.32021016014296644</v>
      </c>
      <c r="BI123" s="18">
        <f>SUM($BH$16:BH123)</f>
        <v>11.916590612727623</v>
      </c>
      <c r="BJ123">
        <v>10.7</v>
      </c>
      <c r="BK123" s="2">
        <f t="shared" si="129"/>
        <v>0.78340938727237663</v>
      </c>
      <c r="BL123" s="1"/>
      <c r="BM123" s="1">
        <v>1.2</v>
      </c>
      <c r="BO123" s="2">
        <f>BM123*SQRT(AP123)+(2-BM123)</f>
        <v>3.2</v>
      </c>
      <c r="BP123" s="1">
        <f>BO123+AN123</f>
        <v>5.716175460763429</v>
      </c>
      <c r="BR123" s="1">
        <f t="shared" si="130"/>
        <v>3.372750000000007</v>
      </c>
      <c r="BS123" s="1">
        <f t="shared" si="148"/>
        <v>3.1229166666666419E-2</v>
      </c>
      <c r="BT123" s="1">
        <f t="shared" si="98"/>
        <v>21.305902540434669</v>
      </c>
      <c r="BU123" s="2">
        <f t="shared" si="131"/>
        <v>2.0220780011980963</v>
      </c>
      <c r="BW123" s="1">
        <v>4</v>
      </c>
      <c r="BX123" s="1">
        <f t="shared" si="99"/>
        <v>0.24742724872754884</v>
      </c>
      <c r="BY123" s="2">
        <f t="shared" si="100"/>
        <v>14.183727634063308</v>
      </c>
      <c r="CA123" s="1">
        <f t="shared" si="132"/>
        <v>0.49485449745509769</v>
      </c>
      <c r="CB123" s="2">
        <f t="shared" si="101"/>
        <v>28.367455268126616</v>
      </c>
      <c r="CD123" s="1">
        <f t="shared" si="133"/>
        <v>9.1414950619353323</v>
      </c>
      <c r="CE123" s="1">
        <f t="shared" si="134"/>
        <v>-1.6774405375688015E-2</v>
      </c>
      <c r="CF123" s="18">
        <f>SUM(CE$15:$CE123)</f>
        <v>-0.91003041984220456</v>
      </c>
      <c r="CG123" s="18">
        <f t="shared" si="135"/>
        <v>1.0899695801577955</v>
      </c>
      <c r="CH123" s="18">
        <f t="shared" si="136"/>
        <v>0.91003041984220456</v>
      </c>
      <c r="CJ123" s="1">
        <f t="shared" si="137"/>
        <v>3.0899695801577955</v>
      </c>
      <c r="CK123" s="18">
        <f t="shared" si="138"/>
        <v>5.1120475813558919</v>
      </c>
      <c r="CL123">
        <f t="shared" si="139"/>
        <v>23.436321289883743</v>
      </c>
      <c r="CN123" s="1">
        <v>3.372750000000007</v>
      </c>
      <c r="CO123">
        <v>1</v>
      </c>
      <c r="CP123">
        <f>2.5*SQRT(CO123)</f>
        <v>2.5</v>
      </c>
      <c r="CR123" s="18">
        <f t="shared" si="102"/>
        <v>7.6120475813558919</v>
      </c>
      <c r="CS123">
        <f t="shared" si="103"/>
        <v>219.22697034304969</v>
      </c>
    </row>
    <row r="124" spans="1:97" x14ac:dyDescent="0.2">
      <c r="A124" s="17">
        <f t="shared" si="141"/>
        <v>13.615916666666696</v>
      </c>
      <c r="B124">
        <f t="shared" si="142"/>
        <v>13.615916666666696</v>
      </c>
      <c r="C124" s="1">
        <f t="shared" si="104"/>
        <v>12.5</v>
      </c>
      <c r="D124" s="1">
        <f t="shared" si="149"/>
        <v>18.483592363867256</v>
      </c>
      <c r="E124">
        <f t="shared" si="105"/>
        <v>0.82810155678734088</v>
      </c>
      <c r="F124" s="1">
        <f t="shared" si="106"/>
        <v>47.470789879529093</v>
      </c>
      <c r="G124" s="1">
        <f t="shared" si="107"/>
        <v>2.9270304194748886E-3</v>
      </c>
      <c r="H124">
        <f t="shared" si="108"/>
        <v>0.73664882878957227</v>
      </c>
      <c r="I124">
        <f t="shared" si="109"/>
        <v>0.67627546387766535</v>
      </c>
      <c r="J124" s="18">
        <f t="shared" si="110"/>
        <v>3.0123517047434047</v>
      </c>
      <c r="K124" s="2">
        <f t="shared" si="84"/>
        <v>172.68258180057734</v>
      </c>
      <c r="L124">
        <f t="shared" si="88"/>
        <v>7.3659166666666955</v>
      </c>
      <c r="M124" s="1">
        <f t="shared" si="111"/>
        <v>12.5</v>
      </c>
      <c r="N124" s="1">
        <f t="shared" si="150"/>
        <v>14.508850000612666</v>
      </c>
      <c r="O124">
        <f t="shared" si="112"/>
        <v>0.53249490850849668</v>
      </c>
      <c r="P124" s="1">
        <f t="shared" si="89"/>
        <v>30.525185838066687</v>
      </c>
      <c r="Q124" s="1">
        <f t="shared" si="113"/>
        <v>4.7504419829447362E-3</v>
      </c>
      <c r="R124">
        <f t="shared" si="114"/>
        <v>0.50768439031044177</v>
      </c>
      <c r="S124">
        <f t="shared" si="115"/>
        <v>0.86154312708947711</v>
      </c>
      <c r="T124" s="1">
        <f t="shared" si="116"/>
        <v>1.0141089796275549</v>
      </c>
      <c r="U124" s="2">
        <f t="shared" si="85"/>
        <v>58.13363577482798</v>
      </c>
      <c r="V124">
        <f t="shared" si="90"/>
        <v>19.865916666666696</v>
      </c>
      <c r="W124" s="1">
        <f t="shared" si="117"/>
        <v>12.5</v>
      </c>
      <c r="X124" s="1">
        <f t="shared" si="151"/>
        <v>23.471357971087777</v>
      </c>
      <c r="Y124">
        <f t="shared" si="118"/>
        <v>1.0091693156017929</v>
      </c>
      <c r="Z124" s="1">
        <f t="shared" si="119"/>
        <v>57.850470321121882</v>
      </c>
      <c r="AA124" s="1">
        <f t="shared" si="91"/>
        <v>1.8151961670016272E-3</v>
      </c>
      <c r="AB124">
        <f t="shared" si="92"/>
        <v>0.8463897440931073</v>
      </c>
      <c r="AC124">
        <f t="shared" si="93"/>
        <v>0.53256398779302028</v>
      </c>
      <c r="AD124" s="18">
        <f t="shared" si="120"/>
        <v>5.519876829227317</v>
      </c>
      <c r="AE124" s="2">
        <f t="shared" si="86"/>
        <v>-43.573939725822584</v>
      </c>
      <c r="AF124" s="2"/>
      <c r="AG124" s="1">
        <f t="shared" si="94"/>
        <v>6.1042821914213483E-3</v>
      </c>
      <c r="AH124" s="1">
        <f t="shared" si="121"/>
        <v>7.0388976050827536E-3</v>
      </c>
      <c r="AI124">
        <f t="shared" si="122"/>
        <v>0.71440736497949042</v>
      </c>
      <c r="AJ124" s="2">
        <f t="shared" si="143"/>
        <v>40.953288438314736</v>
      </c>
      <c r="AK124" s="1">
        <f t="shared" si="144"/>
        <v>9.317099364466579E-3</v>
      </c>
      <c r="AL124" s="1">
        <f t="shared" si="95"/>
        <v>3.4337466577808393</v>
      </c>
      <c r="AM124">
        <f t="shared" si="123"/>
        <v>1.2874073918957492</v>
      </c>
      <c r="AN124" s="17">
        <f t="shared" si="124"/>
        <v>2.5625147131682904</v>
      </c>
      <c r="AP124">
        <v>4</v>
      </c>
      <c r="AQ124">
        <f t="shared" si="125"/>
        <v>0.35720368248974521</v>
      </c>
      <c r="AR124" s="2">
        <f t="shared" si="126"/>
        <v>20.476644219157368</v>
      </c>
      <c r="AT124" s="1">
        <f>ATAN(A124/$G$8/$G$1)</f>
        <v>0.49871616526196022</v>
      </c>
      <c r="AU124" s="2">
        <f t="shared" si="127"/>
        <v>28.588824760239756</v>
      </c>
      <c r="AW124" s="2">
        <f>(AT124+AI124)/(SQRT(AP124)-1)</f>
        <v>1.2131235302414507</v>
      </c>
      <c r="AX124" s="2">
        <f t="shared" si="128"/>
        <v>69.542113198554489</v>
      </c>
      <c r="AZ124" s="2">
        <f>(A124-$A$122)</f>
        <v>0.24983333333333491</v>
      </c>
      <c r="BB124" s="18"/>
      <c r="BC124" s="18"/>
      <c r="BE124" s="17">
        <f t="shared" si="145"/>
        <v>13.615916666666696</v>
      </c>
      <c r="BF124" s="2">
        <f>(A124-A123)</f>
        <v>0.12491666666666745</v>
      </c>
      <c r="BG124">
        <f t="shared" si="146"/>
        <v>37.092485091618769</v>
      </c>
      <c r="BH124" s="18">
        <f t="shared" si="147"/>
        <v>0.32944697902452558</v>
      </c>
      <c r="BI124" s="18">
        <f>SUM($BH$16:BH124)</f>
        <v>12.246037591752149</v>
      </c>
      <c r="BJ124">
        <v>12</v>
      </c>
      <c r="BK124" s="2">
        <f t="shared" si="129"/>
        <v>1.7539624082478511</v>
      </c>
      <c r="BL124" s="1"/>
      <c r="BM124" s="1">
        <v>1.2</v>
      </c>
      <c r="BO124" s="2">
        <f>BM124*SQRT(AP124)+(2-BM124)</f>
        <v>3.2</v>
      </c>
      <c r="BP124" s="1">
        <f>BO124+AN124</f>
        <v>5.7625147131682901</v>
      </c>
      <c r="BR124" s="1">
        <f t="shared" si="130"/>
        <v>3.403979166666673</v>
      </c>
      <c r="BS124" s="1">
        <f t="shared" si="148"/>
        <v>3.1229166666665975E-2</v>
      </c>
      <c r="BT124" s="1">
        <f t="shared" si="98"/>
        <v>21.350554266901518</v>
      </c>
      <c r="BU124" s="2">
        <f t="shared" si="131"/>
        <v>2.1130689800698086</v>
      </c>
      <c r="BW124" s="1">
        <v>4</v>
      </c>
      <c r="BX124" s="1">
        <f t="shared" si="99"/>
        <v>0.24935808263098011</v>
      </c>
      <c r="BY124" s="2">
        <f t="shared" si="100"/>
        <v>14.294412380119878</v>
      </c>
      <c r="CA124" s="1">
        <f t="shared" si="132"/>
        <v>0.49871616526196022</v>
      </c>
      <c r="CB124" s="2">
        <f t="shared" si="101"/>
        <v>28.588824760239756</v>
      </c>
      <c r="CD124" s="1">
        <f t="shared" si="133"/>
        <v>9.1989440871618697</v>
      </c>
      <c r="CE124" s="1">
        <f t="shared" si="134"/>
        <v>-1.6930446697735194E-2</v>
      </c>
      <c r="CF124" s="18">
        <f>SUM(CE$15:$CE124)</f>
        <v>-0.92696086653993981</v>
      </c>
      <c r="CG124" s="18">
        <f t="shared" si="135"/>
        <v>1.0730391334600602</v>
      </c>
      <c r="CH124" s="18">
        <f t="shared" si="136"/>
        <v>0.92696086653993981</v>
      </c>
      <c r="CJ124" s="1">
        <f t="shared" si="137"/>
        <v>3.0730391334600604</v>
      </c>
      <c r="CK124" s="18">
        <f t="shared" si="138"/>
        <v>5.186108113529869</v>
      </c>
      <c r="CL124">
        <f t="shared" si="139"/>
        <v>23.775853815609718</v>
      </c>
      <c r="CN124" s="1">
        <v>3.403979166666673</v>
      </c>
      <c r="CO124">
        <v>1</v>
      </c>
      <c r="CP124">
        <f t="shared" si="140"/>
        <v>2.5</v>
      </c>
      <c r="CR124" s="18">
        <f t="shared" si="102"/>
        <v>7.686108113529869</v>
      </c>
      <c r="CS124">
        <f t="shared" si="103"/>
        <v>221.35991366966022</v>
      </c>
    </row>
    <row r="125" spans="1:97" x14ac:dyDescent="0.2">
      <c r="A125" s="17">
        <f t="shared" si="141"/>
        <v>13.740833333333363</v>
      </c>
      <c r="B125">
        <f t="shared" si="142"/>
        <v>13.740833333333363</v>
      </c>
      <c r="C125" s="1">
        <f t="shared" si="104"/>
        <v>12.5</v>
      </c>
      <c r="D125" s="1">
        <f t="shared" si="149"/>
        <v>18.575804173559899</v>
      </c>
      <c r="E125">
        <f t="shared" si="105"/>
        <v>0.832649320486051</v>
      </c>
      <c r="F125" s="1">
        <f t="shared" si="106"/>
        <v>47.731489709391454</v>
      </c>
      <c r="G125" s="1">
        <f t="shared" si="107"/>
        <v>2.898042511349366E-3</v>
      </c>
      <c r="H125">
        <f t="shared" si="108"/>
        <v>0.73971674146369126</v>
      </c>
      <c r="I125">
        <f t="shared" si="109"/>
        <v>0.67291837721846959</v>
      </c>
      <c r="J125" s="18">
        <f t="shared" si="110"/>
        <v>3.0587098233453895</v>
      </c>
      <c r="K125" s="2">
        <f t="shared" si="84"/>
        <v>175.3400535675701</v>
      </c>
      <c r="L125">
        <f t="shared" si="88"/>
        <v>7.490833333333363</v>
      </c>
      <c r="M125" s="1">
        <f t="shared" si="111"/>
        <v>12.5</v>
      </c>
      <c r="N125" s="1">
        <f t="shared" si="150"/>
        <v>14.572665645920043</v>
      </c>
      <c r="O125">
        <f t="shared" si="112"/>
        <v>0.53988011012802928</v>
      </c>
      <c r="P125" s="1">
        <f t="shared" si="89"/>
        <v>30.948541344918873</v>
      </c>
      <c r="Q125" s="1">
        <f t="shared" si="113"/>
        <v>4.7089274439662794E-3</v>
      </c>
      <c r="R125">
        <f t="shared" si="114"/>
        <v>0.51403315737437483</v>
      </c>
      <c r="S125">
        <f t="shared" si="115"/>
        <v>0.8577703148977186</v>
      </c>
      <c r="T125" s="1">
        <f t="shared" si="116"/>
        <v>1.0461913480756133</v>
      </c>
      <c r="U125" s="2">
        <f t="shared" si="85"/>
        <v>59.972752437455533</v>
      </c>
      <c r="V125">
        <f t="shared" si="90"/>
        <v>19.990833333333363</v>
      </c>
      <c r="W125" s="1">
        <f t="shared" si="117"/>
        <v>12.5</v>
      </c>
      <c r="X125" s="1">
        <f t="shared" si="151"/>
        <v>23.577180012908929</v>
      </c>
      <c r="Y125">
        <f t="shared" si="118"/>
        <v>1.0119909510298417</v>
      </c>
      <c r="Z125" s="1">
        <f t="shared" si="119"/>
        <v>58.012220122729772</v>
      </c>
      <c r="AA125" s="1">
        <f t="shared" si="91"/>
        <v>1.7989383542815439E-3</v>
      </c>
      <c r="AB125">
        <f t="shared" si="92"/>
        <v>0.84788907419750892</v>
      </c>
      <c r="AC125">
        <f t="shared" si="93"/>
        <v>0.53017366763777629</v>
      </c>
      <c r="AD125" s="18">
        <f t="shared" si="120"/>
        <v>5.5730772900121206</v>
      </c>
      <c r="AE125" s="2">
        <f t="shared" si="86"/>
        <v>-40.524231782744721</v>
      </c>
      <c r="AF125" s="2"/>
      <c r="AG125" s="1">
        <f t="shared" si="94"/>
        <v>6.0895755807376054E-3</v>
      </c>
      <c r="AH125" s="1">
        <f t="shared" si="121"/>
        <v>6.94307398543253E-3</v>
      </c>
      <c r="AI125">
        <f t="shared" si="122"/>
        <v>0.72000230068011994</v>
      </c>
      <c r="AJ125" s="2">
        <f t="shared" si="143"/>
        <v>41.274017236439995</v>
      </c>
      <c r="AK125" s="1">
        <f t="shared" si="144"/>
        <v>9.2352155968718833E-3</v>
      </c>
      <c r="AL125" s="1">
        <f t="shared" si="95"/>
        <v>3.7657308175158</v>
      </c>
      <c r="AM125">
        <f t="shared" si="123"/>
        <v>1.3112342301013247</v>
      </c>
      <c r="AN125" s="17">
        <f t="shared" si="124"/>
        <v>2.6099407446284326</v>
      </c>
      <c r="AP125">
        <v>4</v>
      </c>
      <c r="AQ125">
        <f t="shared" si="125"/>
        <v>0.36000115034005992</v>
      </c>
      <c r="AR125" s="2">
        <f t="shared" si="126"/>
        <v>20.637008618219994</v>
      </c>
      <c r="AT125" s="1">
        <f>ATAN(A125/$G$8/$G$1)</f>
        <v>0.50256165742541714</v>
      </c>
      <c r="AU125" s="2">
        <f t="shared" si="127"/>
        <v>28.809266986170407</v>
      </c>
      <c r="AW125" s="2">
        <f>(AT125+AI125)/(SQRT(AP125)-1)</f>
        <v>1.2225639581055372</v>
      </c>
      <c r="AX125" s="2">
        <f t="shared" si="128"/>
        <v>70.083284222610402</v>
      </c>
      <c r="AZ125" s="2">
        <f>(A125-$A$122)</f>
        <v>0.37475000000000236</v>
      </c>
      <c r="BB125" s="18"/>
      <c r="BC125" s="18"/>
      <c r="BE125" s="17">
        <f t="shared" si="145"/>
        <v>13.740833333333363</v>
      </c>
      <c r="BF125" s="2">
        <f>(A125-A124)</f>
        <v>0.12491666666666745</v>
      </c>
      <c r="BG125">
        <f t="shared" si="146"/>
        <v>38.279722177136655</v>
      </c>
      <c r="BH125" s="18">
        <f t="shared" si="147"/>
        <v>0.33909904266278784</v>
      </c>
      <c r="BI125" s="18">
        <f>SUM($BH$16:BH125)</f>
        <v>12.585136634414937</v>
      </c>
      <c r="BJ125">
        <v>12</v>
      </c>
      <c r="BK125" s="2">
        <f t="shared" si="129"/>
        <v>1.4148633655850631</v>
      </c>
      <c r="BL125" s="1"/>
      <c r="BM125" s="1">
        <v>1.2</v>
      </c>
      <c r="BO125" s="2">
        <f>BM125*SQRT(AP125)+(2-BM125)</f>
        <v>3.2</v>
      </c>
      <c r="BP125" s="1">
        <f>BO125+AN125</f>
        <v>5.8099407446284328</v>
      </c>
      <c r="BR125" s="1">
        <f t="shared" si="130"/>
        <v>3.4352083333333407</v>
      </c>
      <c r="BS125" s="1">
        <f t="shared" si="148"/>
        <v>3.1229166666667751E-2</v>
      </c>
      <c r="BT125" s="1">
        <f t="shared" si="98"/>
        <v>21.395523051344771</v>
      </c>
      <c r="BU125" s="2">
        <f t="shared" si="131"/>
        <v>2.205463795973202</v>
      </c>
      <c r="BW125" s="1">
        <v>4</v>
      </c>
      <c r="BX125" s="1">
        <f t="shared" si="99"/>
        <v>0.25128082871270857</v>
      </c>
      <c r="BY125" s="2">
        <f t="shared" si="100"/>
        <v>14.404633493085203</v>
      </c>
      <c r="CA125" s="1">
        <f t="shared" si="132"/>
        <v>0.50256165742541714</v>
      </c>
      <c r="CB125" s="2">
        <f t="shared" si="101"/>
        <v>28.809266986170407</v>
      </c>
      <c r="CD125" s="1">
        <f t="shared" si="133"/>
        <v>9.2570465626829126</v>
      </c>
      <c r="CE125" s="1">
        <f t="shared" si="134"/>
        <v>-1.7086488026376648E-2</v>
      </c>
      <c r="CF125" s="18">
        <f>SUM(CE$15:$CE125)</f>
        <v>-0.9440473545663165</v>
      </c>
      <c r="CG125" s="18">
        <f t="shared" si="135"/>
        <v>1.0559526454336834</v>
      </c>
      <c r="CH125" s="18">
        <f t="shared" si="136"/>
        <v>0.9440473545663165</v>
      </c>
      <c r="CJ125" s="1">
        <f t="shared" si="137"/>
        <v>3.0559526454336834</v>
      </c>
      <c r="CK125" s="18">
        <f t="shared" si="138"/>
        <v>5.2614164414068849</v>
      </c>
      <c r="CL125">
        <f t="shared" si="139"/>
        <v>24.121106894702052</v>
      </c>
      <c r="CN125" s="1">
        <v>3.4352083333333407</v>
      </c>
      <c r="CO125">
        <v>1</v>
      </c>
      <c r="CP125">
        <f t="shared" si="140"/>
        <v>2.5</v>
      </c>
      <c r="CR125" s="18">
        <f t="shared" si="102"/>
        <v>7.7614164414068849</v>
      </c>
      <c r="CS125">
        <f t="shared" si="103"/>
        <v>223.52879351251829</v>
      </c>
    </row>
    <row r="126" spans="1:97" x14ac:dyDescent="0.2">
      <c r="A126" s="17">
        <f t="shared" si="141"/>
        <v>13.86575000000003</v>
      </c>
      <c r="B126">
        <f t="shared" si="142"/>
        <v>13.86575000000003</v>
      </c>
      <c r="C126" s="1">
        <f t="shared" si="104"/>
        <v>12.5</v>
      </c>
      <c r="D126" s="1">
        <f t="shared" si="149"/>
        <v>18.668396370939334</v>
      </c>
      <c r="E126">
        <f t="shared" si="105"/>
        <v>0.83715206421376809</v>
      </c>
      <c r="F126" s="1">
        <f t="shared" si="106"/>
        <v>47.989608776585428</v>
      </c>
      <c r="G126" s="1">
        <f t="shared" si="107"/>
        <v>2.8693661679475711E-3</v>
      </c>
      <c r="H126">
        <f t="shared" si="108"/>
        <v>0.74273921147209654</v>
      </c>
      <c r="I126">
        <f t="shared" si="109"/>
        <v>0.66958081195760699</v>
      </c>
      <c r="J126" s="18">
        <f t="shared" si="110"/>
        <v>3.1052591762107284</v>
      </c>
      <c r="K126" s="2">
        <f t="shared" si="84"/>
        <v>178.00848780825831</v>
      </c>
      <c r="L126">
        <f t="shared" si="88"/>
        <v>7.6157500000000304</v>
      </c>
      <c r="M126" s="1">
        <f t="shared" si="111"/>
        <v>12.5</v>
      </c>
      <c r="N126" s="1">
        <f t="shared" si="150"/>
        <v>14.637269146343536</v>
      </c>
      <c r="O126">
        <f t="shared" si="112"/>
        <v>0.5472005169904266</v>
      </c>
      <c r="P126" s="1">
        <f t="shared" si="89"/>
        <v>31.368182502635918</v>
      </c>
      <c r="Q126" s="1">
        <f t="shared" si="113"/>
        <v>4.6674522410803786E-3</v>
      </c>
      <c r="R126">
        <f t="shared" si="114"/>
        <v>0.52029855595724173</v>
      </c>
      <c r="S126">
        <f t="shared" si="115"/>
        <v>0.85398443350497266</v>
      </c>
      <c r="T126" s="1">
        <f t="shared" si="116"/>
        <v>1.0786697989889851</v>
      </c>
      <c r="U126" s="2">
        <f t="shared" si="85"/>
        <v>61.834574464336718</v>
      </c>
      <c r="V126">
        <f t="shared" si="90"/>
        <v>20.11575000000003</v>
      </c>
      <c r="W126" s="1">
        <f t="shared" si="117"/>
        <v>12.5</v>
      </c>
      <c r="X126" s="1">
        <f t="shared" si="151"/>
        <v>23.683188089074942</v>
      </c>
      <c r="Y126">
        <f t="shared" si="118"/>
        <v>1.0147873487690957</v>
      </c>
      <c r="Z126" s="1">
        <f t="shared" si="119"/>
        <v>58.172523177846244</v>
      </c>
      <c r="AA126" s="1">
        <f t="shared" si="91"/>
        <v>1.7828699775292568E-3</v>
      </c>
      <c r="AB126">
        <f t="shared" si="92"/>
        <v>0.84936833353442942</v>
      </c>
      <c r="AC126">
        <f t="shared" si="93"/>
        <v>0.52780056270237752</v>
      </c>
      <c r="AD126" s="18">
        <f t="shared" si="120"/>
        <v>5.6263712768024519</v>
      </c>
      <c r="AE126" s="2">
        <f t="shared" si="86"/>
        <v>-37.469162476292581</v>
      </c>
      <c r="AF126" s="2"/>
      <c r="AG126" s="1">
        <f t="shared" si="94"/>
        <v>6.0739727277621938E-3</v>
      </c>
      <c r="AH126" s="1">
        <f t="shared" si="121"/>
        <v>6.8482038639136817E-3</v>
      </c>
      <c r="AI126">
        <f t="shared" si="122"/>
        <v>0.72555478664584816</v>
      </c>
      <c r="AJ126" s="2">
        <f t="shared" si="143"/>
        <v>41.592312610271549</v>
      </c>
      <c r="AK126" s="1">
        <f t="shared" si="144"/>
        <v>9.1537446359029034E-3</v>
      </c>
      <c r="AL126" s="1">
        <f t="shared" si="95"/>
        <v>4.1731727764675499</v>
      </c>
      <c r="AM126">
        <f t="shared" si="123"/>
        <v>1.3356051655064787</v>
      </c>
      <c r="AN126" s="17">
        <f t="shared" si="124"/>
        <v>2.6584497721068443</v>
      </c>
      <c r="AP126">
        <v>4</v>
      </c>
      <c r="AQ126">
        <f t="shared" si="125"/>
        <v>0.36277739332292414</v>
      </c>
      <c r="AR126" s="2">
        <f t="shared" si="126"/>
        <v>20.796156305135778</v>
      </c>
      <c r="AT126" s="1">
        <f>ATAN(A126/$G$8/$G$1)</f>
        <v>0.50639096234879333</v>
      </c>
      <c r="AU126" s="2">
        <f t="shared" si="127"/>
        <v>29.028781281141018</v>
      </c>
      <c r="AW126" s="2">
        <f>(AT126+AI126)/(SQRT(AP126)-1)</f>
        <v>1.2319457489946415</v>
      </c>
      <c r="AX126" s="2">
        <f t="shared" si="128"/>
        <v>70.621093891412571</v>
      </c>
      <c r="AZ126" s="2">
        <f>(A126-$A$122)</f>
        <v>0.49966666666666981</v>
      </c>
      <c r="BB126" s="18"/>
      <c r="BC126" s="18"/>
      <c r="BE126" s="17">
        <f t="shared" si="145"/>
        <v>13.86575000000003</v>
      </c>
      <c r="BF126" s="2">
        <f>(A126-A125)</f>
        <v>0.12491666666666745</v>
      </c>
      <c r="BG126">
        <f t="shared" si="146"/>
        <v>39.530612578084103</v>
      </c>
      <c r="BH126" s="18">
        <f t="shared" si="147"/>
        <v>0.34919600104121107</v>
      </c>
      <c r="BI126" s="18">
        <f>SUM($BH$16:BH126)</f>
        <v>12.934332635456148</v>
      </c>
      <c r="BJ126">
        <v>12</v>
      </c>
      <c r="BK126" s="2">
        <f t="shared" si="129"/>
        <v>1.0656673645438524</v>
      </c>
      <c r="BL126" s="1"/>
      <c r="BM126" s="1">
        <v>1.2</v>
      </c>
      <c r="BO126" s="2">
        <f>BM126*SQRT(AP126)+(2-BM126)</f>
        <v>3.2</v>
      </c>
      <c r="BP126" s="1">
        <f>BO126+AN126</f>
        <v>5.8584497721068445</v>
      </c>
      <c r="BR126" s="1">
        <f t="shared" si="130"/>
        <v>3.4664375000000081</v>
      </c>
      <c r="BS126" s="1">
        <f t="shared" si="148"/>
        <v>3.1229166666667307E-2</v>
      </c>
      <c r="BT126" s="1">
        <f t="shared" si="98"/>
        <v>21.440806898823951</v>
      </c>
      <c r="BU126" s="2">
        <f t="shared" si="131"/>
        <v>2.2992566709307951</v>
      </c>
      <c r="BW126" s="1">
        <v>4</v>
      </c>
      <c r="BX126" s="1">
        <f t="shared" si="99"/>
        <v>0.25319548117439666</v>
      </c>
      <c r="BY126" s="2">
        <f t="shared" si="100"/>
        <v>14.514390640570509</v>
      </c>
      <c r="CA126" s="1">
        <f t="shared" si="132"/>
        <v>0.50639096234879333</v>
      </c>
      <c r="CB126" s="2">
        <f t="shared" si="101"/>
        <v>29.028781281141018</v>
      </c>
      <c r="CD126" s="1">
        <f t="shared" si="133"/>
        <v>9.315805588875417</v>
      </c>
      <c r="CE126" s="1">
        <f t="shared" si="134"/>
        <v>-1.7242529361571897E-2</v>
      </c>
      <c r="CF126" s="18">
        <f>SUM(CE$15:$CE126)</f>
        <v>-0.96128988392788839</v>
      </c>
      <c r="CG126" s="18">
        <f t="shared" si="135"/>
        <v>1.0387101160721115</v>
      </c>
      <c r="CH126" s="18">
        <f t="shared" si="136"/>
        <v>0.96128988392788839</v>
      </c>
      <c r="CJ126" s="1">
        <f t="shared" si="137"/>
        <v>3.0387101160721115</v>
      </c>
      <c r="CK126" s="18">
        <f t="shared" si="138"/>
        <v>5.3379667870029071</v>
      </c>
      <c r="CL126">
        <f t="shared" si="139"/>
        <v>24.472054037835676</v>
      </c>
      <c r="CN126" s="1">
        <v>3.4664375000000081</v>
      </c>
      <c r="CO126">
        <v>1</v>
      </c>
      <c r="CP126">
        <f t="shared" si="140"/>
        <v>2.5</v>
      </c>
      <c r="CR126" s="18">
        <f t="shared" si="102"/>
        <v>7.8379667870029071</v>
      </c>
      <c r="CS126">
        <f t="shared" si="103"/>
        <v>225.73344346568373</v>
      </c>
    </row>
    <row r="127" spans="1:97" x14ac:dyDescent="0.2">
      <c r="A127" s="17">
        <f t="shared" si="141"/>
        <v>13.990666666666698</v>
      </c>
      <c r="B127">
        <f t="shared" si="142"/>
        <v>13.990666666666698</v>
      </c>
      <c r="C127" s="1">
        <f t="shared" si="104"/>
        <v>12.5</v>
      </c>
      <c r="D127" s="1">
        <f t="shared" si="149"/>
        <v>18.761363324070526</v>
      </c>
      <c r="E127">
        <f t="shared" si="105"/>
        <v>0.84161027328534799</v>
      </c>
      <c r="F127" s="1">
        <f t="shared" si="106"/>
        <v>48.245174901707841</v>
      </c>
      <c r="G127" s="1">
        <f t="shared" si="107"/>
        <v>2.8409998594197436E-3</v>
      </c>
      <c r="H127">
        <f t="shared" si="108"/>
        <v>0.74571695164161644</v>
      </c>
      <c r="I127">
        <f t="shared" si="109"/>
        <v>0.66626288207758877</v>
      </c>
      <c r="J127" s="18">
        <f t="shared" si="110"/>
        <v>3.1519969319676777</v>
      </c>
      <c r="K127" s="2">
        <f t="shared" si="84"/>
        <v>-179.31227778529237</v>
      </c>
      <c r="L127">
        <f t="shared" si="88"/>
        <v>7.7406666666666979</v>
      </c>
      <c r="M127" s="1">
        <f t="shared" si="111"/>
        <v>12.5</v>
      </c>
      <c r="N127" s="1">
        <f t="shared" si="150"/>
        <v>14.702650116371705</v>
      </c>
      <c r="O127">
        <f t="shared" si="112"/>
        <v>0.55445620382107985</v>
      </c>
      <c r="P127" s="1">
        <f t="shared" si="89"/>
        <v>31.784113594838971</v>
      </c>
      <c r="Q127" s="1">
        <f t="shared" si="113"/>
        <v>4.6260333075508284E-3</v>
      </c>
      <c r="R127">
        <f t="shared" si="114"/>
        <v>0.52648104970187004</v>
      </c>
      <c r="S127">
        <f t="shared" si="115"/>
        <v>0.85018686434501978</v>
      </c>
      <c r="T127" s="1">
        <f t="shared" si="116"/>
        <v>1.1115391112059485</v>
      </c>
      <c r="U127" s="2">
        <f t="shared" si="85"/>
        <v>63.718802553207233</v>
      </c>
      <c r="V127">
        <f t="shared" si="90"/>
        <v>20.240666666666698</v>
      </c>
      <c r="W127" s="1">
        <f t="shared" si="117"/>
        <v>12.5</v>
      </c>
      <c r="X127" s="1">
        <f t="shared" si="151"/>
        <v>23.789379712617823</v>
      </c>
      <c r="Y127">
        <f t="shared" si="118"/>
        <v>1.0175588027606004</v>
      </c>
      <c r="Z127" s="1">
        <f t="shared" si="119"/>
        <v>58.331396336594921</v>
      </c>
      <c r="AA127" s="1">
        <f t="shared" si="91"/>
        <v>1.7669886640161571E-3</v>
      </c>
      <c r="AB127">
        <f t="shared" si="92"/>
        <v>0.85082784465923267</v>
      </c>
      <c r="AC127">
        <f t="shared" si="93"/>
        <v>0.52544455345214547</v>
      </c>
      <c r="AD127" s="18">
        <f t="shared" si="120"/>
        <v>5.6797575393120683</v>
      </c>
      <c r="AE127" s="2">
        <f t="shared" si="86"/>
        <v>-34.408803478926018</v>
      </c>
      <c r="AF127" s="2"/>
      <c r="AG127" s="1">
        <f t="shared" si="94"/>
        <v>6.0575037830380898E-3</v>
      </c>
      <c r="AH127" s="1">
        <f t="shared" si="121"/>
        <v>6.7543000759402554E-3</v>
      </c>
      <c r="AI127">
        <f t="shared" si="122"/>
        <v>0.73106463727158644</v>
      </c>
      <c r="AJ127" s="2">
        <f t="shared" si="143"/>
        <v>41.908163920027242</v>
      </c>
      <c r="AK127" s="1">
        <f t="shared" si="144"/>
        <v>9.07270200091281E-3</v>
      </c>
      <c r="AL127" s="1">
        <f t="shared" si="95"/>
        <v>4.6852957038486336</v>
      </c>
      <c r="AM127">
        <f t="shared" si="123"/>
        <v>1.3605177439181513</v>
      </c>
      <c r="AN127" s="17">
        <f t="shared" si="124"/>
        <v>2.7080369106651099</v>
      </c>
      <c r="AP127">
        <v>4</v>
      </c>
      <c r="AQ127">
        <f t="shared" si="125"/>
        <v>0.36553231863579327</v>
      </c>
      <c r="AR127" s="2">
        <f t="shared" si="126"/>
        <v>20.954081960013625</v>
      </c>
      <c r="AT127" s="1">
        <f>ATAN(A127/$G$8/$G$1)</f>
        <v>0.51020407043170601</v>
      </c>
      <c r="AU127" s="2">
        <f t="shared" si="127"/>
        <v>29.247367094811171</v>
      </c>
      <c r="AW127" s="2">
        <f>(AT127+AI127)/(SQRT(AP127)-1)</f>
        <v>1.2412687077032925</v>
      </c>
      <c r="AX127" s="2">
        <f t="shared" si="128"/>
        <v>71.155531014838417</v>
      </c>
      <c r="AZ127" s="2">
        <f>(A127-$A$122)</f>
        <v>0.62458333333333727</v>
      </c>
      <c r="BB127" s="18"/>
      <c r="BC127" s="18"/>
      <c r="BE127" s="17">
        <f t="shared" si="145"/>
        <v>13.990666666666698</v>
      </c>
      <c r="BF127" s="2">
        <f>(A127-A126)</f>
        <v>0.12491666666666745</v>
      </c>
      <c r="BG127">
        <f t="shared" si="146"/>
        <v>40.849812527868238</v>
      </c>
      <c r="BH127" s="18">
        <f t="shared" si="147"/>
        <v>0.35977038659194921</v>
      </c>
      <c r="BI127" s="18">
        <f>SUM($BH$16:BH127)</f>
        <v>13.294103022048096</v>
      </c>
      <c r="BJ127">
        <v>12</v>
      </c>
      <c r="BK127" s="2">
        <f t="shared" si="129"/>
        <v>0.70589697795190354</v>
      </c>
      <c r="BL127" s="1"/>
      <c r="BM127" s="1">
        <v>1.2</v>
      </c>
      <c r="BO127" s="2">
        <f>BM127*SQRT(AP127)+(2-BM127)</f>
        <v>3.2</v>
      </c>
      <c r="BP127" s="1">
        <f>BO127+AN127</f>
        <v>5.9080369106651105</v>
      </c>
      <c r="BR127" s="1">
        <f t="shared" si="130"/>
        <v>3.4976666666666745</v>
      </c>
      <c r="BS127" s="1">
        <f t="shared" si="148"/>
        <v>3.1229166666666419E-2</v>
      </c>
      <c r="BT127" s="1">
        <f t="shared" si="98"/>
        <v>21.486403817298058</v>
      </c>
      <c r="BU127" s="2">
        <f t="shared" si="131"/>
        <v>2.3944407279631683</v>
      </c>
      <c r="BW127" s="1">
        <v>4</v>
      </c>
      <c r="BX127" s="1">
        <f t="shared" si="99"/>
        <v>0.25510203521585301</v>
      </c>
      <c r="BY127" s="2">
        <f t="shared" si="100"/>
        <v>14.623683547405586</v>
      </c>
      <c r="CA127" s="1">
        <f t="shared" si="132"/>
        <v>0.51020407043170601</v>
      </c>
      <c r="CB127" s="2">
        <f t="shared" si="101"/>
        <v>29.247367094811171</v>
      </c>
      <c r="CD127" s="1">
        <f t="shared" si="133"/>
        <v>9.3752242843357294</v>
      </c>
      <c r="CE127" s="1">
        <f t="shared" si="134"/>
        <v>-1.7398570703285481E-2</v>
      </c>
      <c r="CF127" s="18">
        <f>SUM(CE$15:$CE127)</f>
        <v>-0.97868845463117382</v>
      </c>
      <c r="CG127" s="18">
        <f t="shared" si="135"/>
        <v>1.0213115453688262</v>
      </c>
      <c r="CH127" s="18">
        <f t="shared" si="136"/>
        <v>0.97868845463117382</v>
      </c>
      <c r="CJ127" s="1">
        <f t="shared" si="137"/>
        <v>3.0213115453688264</v>
      </c>
      <c r="CK127" s="18">
        <f t="shared" si="138"/>
        <v>5.4157522733319947</v>
      </c>
      <c r="CL127">
        <f t="shared" si="139"/>
        <v>24.828663717281351</v>
      </c>
      <c r="CN127" s="1">
        <v>3.4976666666666745</v>
      </c>
      <c r="CO127">
        <v>1</v>
      </c>
      <c r="CP127">
        <f t="shared" si="140"/>
        <v>2.5</v>
      </c>
      <c r="CR127" s="18">
        <f t="shared" si="102"/>
        <v>7.9157522733319947</v>
      </c>
      <c r="CS127">
        <f t="shared" si="103"/>
        <v>227.97366547196143</v>
      </c>
    </row>
    <row r="128" spans="1:97" x14ac:dyDescent="0.2">
      <c r="A128" s="17">
        <f t="shared" si="141"/>
        <v>14.115583333333365</v>
      </c>
      <c r="B128">
        <f t="shared" si="142"/>
        <v>14.115583333333365</v>
      </c>
      <c r="C128" s="1">
        <f t="shared" si="104"/>
        <v>12.5</v>
      </c>
      <c r="D128" s="1">
        <f t="shared" si="149"/>
        <v>18.854699489524585</v>
      </c>
      <c r="E128">
        <f t="shared" si="105"/>
        <v>0.84602443054505416</v>
      </c>
      <c r="F128" s="1">
        <f t="shared" si="106"/>
        <v>48.498215763729213</v>
      </c>
      <c r="G128" s="1">
        <f t="shared" si="107"/>
        <v>2.8129419522432246E-3</v>
      </c>
      <c r="H128">
        <f t="shared" si="108"/>
        <v>0.74865066617348053</v>
      </c>
      <c r="I128">
        <f t="shared" si="109"/>
        <v>0.66296468988778257</v>
      </c>
      <c r="J128" s="18">
        <f t="shared" si="110"/>
        <v>3.1989203037396443</v>
      </c>
      <c r="K128" s="2">
        <f t="shared" si="84"/>
        <v>-176.62240297033887</v>
      </c>
      <c r="L128">
        <f t="shared" si="88"/>
        <v>7.8655833333333653</v>
      </c>
      <c r="M128" s="1">
        <f t="shared" si="111"/>
        <v>12.5</v>
      </c>
      <c r="N128" s="1">
        <f t="shared" si="150"/>
        <v>14.76879823051326</v>
      </c>
      <c r="O128">
        <f t="shared" si="112"/>
        <v>0.56164727128641889</v>
      </c>
      <c r="P128" s="1">
        <f t="shared" si="89"/>
        <v>32.196340392215092</v>
      </c>
      <c r="Q128" s="1">
        <f t="shared" si="113"/>
        <v>4.5846869374903529E-3</v>
      </c>
      <c r="R128">
        <f t="shared" si="114"/>
        <v>0.53258113561891429</v>
      </c>
      <c r="S128">
        <f t="shared" si="115"/>
        <v>0.84637895412330966</v>
      </c>
      <c r="T128" s="1">
        <f t="shared" si="116"/>
        <v>1.1447940937390211</v>
      </c>
      <c r="U128" s="2">
        <f t="shared" si="85"/>
        <v>65.62513913153623</v>
      </c>
      <c r="V128">
        <f t="shared" si="90"/>
        <v>20.365583333333365</v>
      </c>
      <c r="W128" s="1">
        <f t="shared" si="117"/>
        <v>12.5</v>
      </c>
      <c r="X128" s="1">
        <f t="shared" si="151"/>
        <v>23.895752436509419</v>
      </c>
      <c r="Y128">
        <f t="shared" si="118"/>
        <v>1.0203056032577669</v>
      </c>
      <c r="Z128" s="1">
        <f t="shared" si="119"/>
        <v>58.488856237706379</v>
      </c>
      <c r="AA128" s="1">
        <f t="shared" si="91"/>
        <v>1.7512920632021371E-3</v>
      </c>
      <c r="AB128">
        <f t="shared" si="92"/>
        <v>0.85226792449596855</v>
      </c>
      <c r="AC128">
        <f t="shared" si="93"/>
        <v>0.52310551982877607</v>
      </c>
      <c r="AD128" s="18">
        <f t="shared" si="120"/>
        <v>5.7332348473338879</v>
      </c>
      <c r="AE128" s="2">
        <f t="shared" si="86"/>
        <v>-31.34322531207016</v>
      </c>
      <c r="AF128" s="2"/>
      <c r="AG128" s="1">
        <f t="shared" si="94"/>
        <v>6.0401986939715834E-3</v>
      </c>
      <c r="AH128" s="1">
        <f t="shared" si="121"/>
        <v>6.6613742692705116E-3</v>
      </c>
      <c r="AI128">
        <f t="shared" si="122"/>
        <v>0.73653169176624733</v>
      </c>
      <c r="AJ128" s="2">
        <f t="shared" si="143"/>
        <v>42.221561948383602</v>
      </c>
      <c r="AK128" s="1">
        <f t="shared" si="144"/>
        <v>8.992102502638372E-3</v>
      </c>
      <c r="AL128" s="1">
        <f t="shared" si="95"/>
        <v>5.3487052984086576</v>
      </c>
      <c r="AM128">
        <f t="shared" si="123"/>
        <v>1.3859689939071058</v>
      </c>
      <c r="AN128" s="17">
        <f t="shared" si="124"/>
        <v>2.7586962458342073</v>
      </c>
      <c r="AP128">
        <v>4</v>
      </c>
      <c r="AQ128">
        <f t="shared" si="125"/>
        <v>0.36826584588312367</v>
      </c>
      <c r="AR128" s="2">
        <f t="shared" si="126"/>
        <v>21.110780974191801</v>
      </c>
      <c r="AT128" s="1">
        <f>ATAN(A128/$G$8/$G$1)</f>
        <v>0.51400097403877043</v>
      </c>
      <c r="AU128" s="2">
        <f t="shared" si="127"/>
        <v>29.465023989483655</v>
      </c>
      <c r="AW128" s="2">
        <f>(AT128+AI128)/(SQRT(AP128)-1)</f>
        <v>1.2505326658050178</v>
      </c>
      <c r="AX128" s="2">
        <f t="shared" si="128"/>
        <v>71.68658593786725</v>
      </c>
      <c r="AZ128" s="2">
        <f>(A128-$A$122)</f>
        <v>0.74950000000000472</v>
      </c>
      <c r="BB128" s="18"/>
      <c r="BC128" s="18"/>
      <c r="BE128" s="17">
        <f t="shared" si="145"/>
        <v>14.115583333333365</v>
      </c>
      <c r="BF128" s="2">
        <f>(A128-A127)</f>
        <v>0.12491666666666745</v>
      </c>
      <c r="BG128">
        <f t="shared" si="146"/>
        <v>42.242442607866103</v>
      </c>
      <c r="BH128" s="18">
        <f t="shared" si="147"/>
        <v>0.37085797328883463</v>
      </c>
      <c r="BI128" s="18">
        <f>SUM($BH$16:BH128)</f>
        <v>13.664960995336932</v>
      </c>
      <c r="BJ128">
        <v>13.4</v>
      </c>
      <c r="BK128" s="2">
        <f t="shared" si="129"/>
        <v>1.7350390046630686</v>
      </c>
      <c r="BL128" s="1"/>
      <c r="BM128" s="1">
        <v>1.2</v>
      </c>
      <c r="BO128" s="2">
        <f>BM128*SQRT(AP128)+(2-BM128)</f>
        <v>3.2</v>
      </c>
      <c r="BP128" s="1">
        <f>BO128+AN128</f>
        <v>5.9586962458342079</v>
      </c>
      <c r="BR128" s="1">
        <f t="shared" si="130"/>
        <v>3.5288958333333413</v>
      </c>
      <c r="BS128" s="1">
        <f t="shared" si="148"/>
        <v>3.1229166666666863E-2</v>
      </c>
      <c r="BT128" s="1">
        <f t="shared" si="98"/>
        <v>21.532311817885621</v>
      </c>
      <c r="BU128" s="2">
        <f t="shared" si="131"/>
        <v>2.4910080637198284</v>
      </c>
      <c r="BW128" s="1">
        <v>4</v>
      </c>
      <c r="BX128" s="1">
        <f t="shared" si="99"/>
        <v>0.25700048701938522</v>
      </c>
      <c r="BY128" s="2">
        <f t="shared" si="100"/>
        <v>14.732511994741827</v>
      </c>
      <c r="CA128" s="1">
        <f t="shared" si="132"/>
        <v>0.51400097403877043</v>
      </c>
      <c r="CB128" s="2">
        <f t="shared" si="101"/>
        <v>29.465023989483655</v>
      </c>
      <c r="CD128" s="1">
        <f t="shared" si="133"/>
        <v>9.4353057856880831</v>
      </c>
      <c r="CE128" s="1">
        <f t="shared" si="134"/>
        <v>-1.7554612051481934E-2</v>
      </c>
      <c r="CF128" s="18">
        <f>SUM(CE$15:$CE128)</f>
        <v>-0.99624306668265572</v>
      </c>
      <c r="CG128" s="18">
        <f t="shared" si="135"/>
        <v>1.0037569333173444</v>
      </c>
      <c r="CH128" s="18">
        <f t="shared" si="136"/>
        <v>0.99624306668265572</v>
      </c>
      <c r="CJ128" s="1">
        <f t="shared" si="137"/>
        <v>3.0037569333173444</v>
      </c>
      <c r="CK128" s="18">
        <f t="shared" si="138"/>
        <v>5.4947649970371728</v>
      </c>
      <c r="CL128">
        <f t="shared" si="139"/>
        <v>25.190899699883889</v>
      </c>
      <c r="CN128" s="1">
        <v>3.5288958333333413</v>
      </c>
      <c r="CO128">
        <v>1</v>
      </c>
      <c r="CP128">
        <f t="shared" si="140"/>
        <v>2.5</v>
      </c>
      <c r="CR128" s="18">
        <f t="shared" si="102"/>
        <v>7.9947649970371728</v>
      </c>
      <c r="CS128">
        <f t="shared" si="103"/>
        <v>230.24923191467056</v>
      </c>
    </row>
    <row r="129" spans="1:97" x14ac:dyDescent="0.2">
      <c r="A129" s="17">
        <f t="shared" si="141"/>
        <v>14.240500000000033</v>
      </c>
      <c r="B129">
        <f t="shared" si="142"/>
        <v>14.240500000000033</v>
      </c>
      <c r="C129" s="1">
        <f t="shared" si="104"/>
        <v>12.5</v>
      </c>
      <c r="D129" s="1">
        <f t="shared" si="149"/>
        <v>18.948399411295956</v>
      </c>
      <c r="E129">
        <f t="shared" si="105"/>
        <v>0.85039501620974089</v>
      </c>
      <c r="F129" s="1">
        <f t="shared" si="106"/>
        <v>48.74875889100425</v>
      </c>
      <c r="G129" s="1">
        <f t="shared" si="107"/>
        <v>2.7851907156661733E-3</v>
      </c>
      <c r="H129">
        <f t="shared" si="108"/>
        <v>0.7515410505602208</v>
      </c>
      <c r="I129">
        <f t="shared" si="109"/>
        <v>0.65968632646344849</v>
      </c>
      <c r="J129" s="18">
        <f t="shared" si="110"/>
        <v>3.2460265486008222</v>
      </c>
      <c r="K129" s="2">
        <f t="shared" si="84"/>
        <v>-173.92204498466626</v>
      </c>
      <c r="L129">
        <f t="shared" si="88"/>
        <v>7.9905000000000328</v>
      </c>
      <c r="M129" s="1">
        <f t="shared" si="111"/>
        <v>12.5</v>
      </c>
      <c r="N129" s="1">
        <f t="shared" si="150"/>
        <v>14.83570322734991</v>
      </c>
      <c r="O129">
        <f t="shared" si="112"/>
        <v>0.56877384499946448</v>
      </c>
      <c r="P129" s="1">
        <f t="shared" si="89"/>
        <v>32.604870095510698</v>
      </c>
      <c r="Q129" s="1">
        <f t="shared" si="113"/>
        <v>4.5434287906094065E-3</v>
      </c>
      <c r="R129">
        <f t="shared" si="114"/>
        <v>0.53859934224549522</v>
      </c>
      <c r="S129">
        <f t="shared" si="115"/>
        <v>0.84256201465098102</v>
      </c>
      <c r="T129" s="1">
        <f t="shared" si="116"/>
        <v>1.1784295878124695</v>
      </c>
      <c r="U129" s="2">
        <f t="shared" si="85"/>
        <v>67.553288473326276</v>
      </c>
      <c r="V129">
        <f t="shared" si="90"/>
        <v>20.490500000000033</v>
      </c>
      <c r="W129" s="1">
        <f t="shared" si="117"/>
        <v>12.5</v>
      </c>
      <c r="X129" s="1">
        <f t="shared" si="151"/>
        <v>24.002303852963809</v>
      </c>
      <c r="Y129">
        <f t="shared" si="118"/>
        <v>1.0230280368612579</v>
      </c>
      <c r="Z129" s="1">
        <f t="shared" si="119"/>
        <v>58.644919310517963</v>
      </c>
      <c r="AA129" s="1">
        <f t="shared" si="91"/>
        <v>1.7357778470381065E-3</v>
      </c>
      <c r="AB129">
        <f t="shared" si="92"/>
        <v>0.85368888443056112</v>
      </c>
      <c r="AC129">
        <f t="shared" si="93"/>
        <v>0.52078334132314952</v>
      </c>
      <c r="AD129" s="18">
        <f t="shared" si="120"/>
        <v>5.7868019903892769</v>
      </c>
      <c r="AE129" s="2">
        <f t="shared" si="86"/>
        <v>-28.272497366219795</v>
      </c>
      <c r="AF129" s="2"/>
      <c r="AG129" s="1">
        <f t="shared" si="94"/>
        <v>6.0220871684810431E-3</v>
      </c>
      <c r="AH129" s="1">
        <f t="shared" si="121"/>
        <v>6.5694369339322611E-3</v>
      </c>
      <c r="AI129">
        <f t="shared" si="122"/>
        <v>0.74195581350476569</v>
      </c>
      <c r="AJ129" s="2">
        <f t="shared" si="143"/>
        <v>42.532498863330517</v>
      </c>
      <c r="AK129" s="1">
        <f t="shared" si="144"/>
        <v>8.911960249782162E-3</v>
      </c>
      <c r="AL129" s="1">
        <f t="shared" si="95"/>
        <v>6.242572962469092</v>
      </c>
      <c r="AM129">
        <f t="shared" si="123"/>
        <v>1.4119554632887967</v>
      </c>
      <c r="AN129" s="17">
        <f t="shared" si="124"/>
        <v>2.8104209062277006</v>
      </c>
      <c r="AP129">
        <v>4</v>
      </c>
      <c r="AQ129">
        <f t="shared" si="125"/>
        <v>0.37097790675238285</v>
      </c>
      <c r="AR129" s="2">
        <f t="shared" si="126"/>
        <v>21.266249431665258</v>
      </c>
      <c r="AT129" s="1">
        <f>ATAN(A129/$G$8/$G$1)</f>
        <v>0.51778166746821963</v>
      </c>
      <c r="AU129" s="2">
        <f t="shared" si="127"/>
        <v>29.681751638305581</v>
      </c>
      <c r="AW129" s="2">
        <f>(AT129+AI129)/(SQRT(AP129)-1)</f>
        <v>1.2597374809729853</v>
      </c>
      <c r="AX129" s="2">
        <f t="shared" si="128"/>
        <v>72.214250501636101</v>
      </c>
      <c r="AZ129" s="2">
        <f>(A129-$A$122)</f>
        <v>0.87441666666667217</v>
      </c>
      <c r="BB129" s="18"/>
      <c r="BC129" s="18"/>
      <c r="BE129" s="17">
        <f t="shared" si="145"/>
        <v>14.240500000000033</v>
      </c>
      <c r="BF129" s="2">
        <f>(A129-A128)</f>
        <v>0.12491666666666745</v>
      </c>
      <c r="BG129">
        <f t="shared" si="146"/>
        <v>43.714147082749186</v>
      </c>
      <c r="BH129" s="18">
        <f t="shared" si="147"/>
        <v>0.38249819078522612</v>
      </c>
      <c r="BI129" s="18">
        <f>SUM($BH$16:BH129)</f>
        <v>14.047459186122158</v>
      </c>
      <c r="BJ129">
        <v>13.4</v>
      </c>
      <c r="BK129" s="2">
        <f t="shared" si="129"/>
        <v>1.3525408138778428</v>
      </c>
      <c r="BL129" s="1"/>
      <c r="BM129" s="1">
        <v>1.2</v>
      </c>
      <c r="BO129" s="2">
        <f>BM129*SQRT(AP129)+(2-BM129)</f>
        <v>3.2</v>
      </c>
      <c r="BP129" s="1">
        <f>BO129+AN129</f>
        <v>6.0104209062277008</v>
      </c>
      <c r="BR129" s="1">
        <f t="shared" si="130"/>
        <v>3.5601250000000091</v>
      </c>
      <c r="BS129" s="1">
        <f t="shared" si="148"/>
        <v>3.1229166666667751E-2</v>
      </c>
      <c r="BT129" s="1">
        <f t="shared" si="98"/>
        <v>21.578528915118973</v>
      </c>
      <c r="BU129" s="2">
        <f t="shared" si="131"/>
        <v>2.5889498213466737</v>
      </c>
      <c r="BW129" s="1">
        <v>4</v>
      </c>
      <c r="BX129" s="1">
        <f t="shared" si="99"/>
        <v>0.25889083373410982</v>
      </c>
      <c r="BY129" s="2">
        <f t="shared" si="100"/>
        <v>14.840875819152791</v>
      </c>
      <c r="CA129" s="1">
        <f t="shared" si="132"/>
        <v>0.51778166746821963</v>
      </c>
      <c r="CB129" s="2">
        <f t="shared" si="101"/>
        <v>29.681751638305581</v>
      </c>
      <c r="CD129" s="1">
        <f t="shared" si="133"/>
        <v>9.4960532473943928</v>
      </c>
      <c r="CE129" s="1">
        <f t="shared" si="134"/>
        <v>-1.771065340612267E-2</v>
      </c>
      <c r="CF129" s="18">
        <f>SUM(CE$15:$CE129)</f>
        <v>-1.0139537200887785</v>
      </c>
      <c r="CG129" s="18">
        <f t="shared" si="135"/>
        <v>0.98604627991122151</v>
      </c>
      <c r="CH129" s="18">
        <f t="shared" si="136"/>
        <v>1.0139537200887785</v>
      </c>
      <c r="CJ129" s="1">
        <f t="shared" si="137"/>
        <v>2.9860462799112213</v>
      </c>
      <c r="CK129" s="18">
        <f t="shared" si="138"/>
        <v>5.574996101257895</v>
      </c>
      <c r="CL129">
        <f t="shared" si="139"/>
        <v>25.558721381125022</v>
      </c>
      <c r="CN129" s="1">
        <v>3.5601250000000091</v>
      </c>
      <c r="CO129">
        <v>1</v>
      </c>
      <c r="CP129">
        <f t="shared" si="140"/>
        <v>2.5</v>
      </c>
      <c r="CR129" s="18">
        <f t="shared" si="102"/>
        <v>8.074996101257895</v>
      </c>
      <c r="CS129">
        <f t="shared" si="103"/>
        <v>232.55988771622737</v>
      </c>
    </row>
    <row r="130" spans="1:97" x14ac:dyDescent="0.2">
      <c r="A130" s="17">
        <f t="shared" si="141"/>
        <v>14.3654166666667</v>
      </c>
      <c r="B130">
        <f t="shared" si="142"/>
        <v>14.3654166666667</v>
      </c>
      <c r="C130" s="1">
        <f t="shared" si="104"/>
        <v>12.5</v>
      </c>
      <c r="D130" s="1">
        <f t="shared" si="149"/>
        <v>19.042457719710065</v>
      </c>
      <c r="E130">
        <f t="shared" si="105"/>
        <v>0.85472250772190317</v>
      </c>
      <c r="F130" s="1">
        <f t="shared" si="106"/>
        <v>48.996831652847952</v>
      </c>
      <c r="G130" s="1">
        <f t="shared" si="107"/>
        <v>2.7577443279041356E-3</v>
      </c>
      <c r="H130">
        <f t="shared" si="108"/>
        <v>0.75438879151600524</v>
      </c>
      <c r="I130">
        <f t="shared" si="109"/>
        <v>0.65642787207355935</v>
      </c>
      <c r="J130" s="18">
        <f t="shared" si="110"/>
        <v>3.2933129670270214</v>
      </c>
      <c r="K130" s="2">
        <f t="shared" si="84"/>
        <v>-171.21135857806885</v>
      </c>
      <c r="L130">
        <f t="shared" si="88"/>
        <v>8.1154166666667003</v>
      </c>
      <c r="M130" s="1">
        <f t="shared" si="111"/>
        <v>12.5</v>
      </c>
      <c r="N130" s="1">
        <f t="shared" si="150"/>
        <v>14.903354913361342</v>
      </c>
      <c r="O130">
        <f t="shared" si="112"/>
        <v>0.57583607453365715</v>
      </c>
      <c r="P130" s="1">
        <f t="shared" si="89"/>
        <v>33.009711278999454</v>
      </c>
      <c r="Q130" s="1">
        <f t="shared" si="113"/>
        <v>4.5022738980540116E-3</v>
      </c>
      <c r="R130">
        <f t="shared" si="114"/>
        <v>0.54453622783893885</v>
      </c>
      <c r="S130">
        <f t="shared" si="115"/>
        <v>0.83873732274827217</v>
      </c>
      <c r="T130" s="1">
        <f t="shared" si="116"/>
        <v>1.2124404687852617</v>
      </c>
      <c r="U130" s="2">
        <f t="shared" si="85"/>
        <v>69.502956809346202</v>
      </c>
      <c r="V130">
        <f t="shared" si="90"/>
        <v>20.6154166666667</v>
      </c>
      <c r="W130" s="1">
        <f t="shared" si="117"/>
        <v>12.5</v>
      </c>
      <c r="X130" s="1">
        <f t="shared" si="151"/>
        <v>24.109031592751275</v>
      </c>
      <c r="Y130">
        <f t="shared" si="118"/>
        <v>1.02572638655432</v>
      </c>
      <c r="Z130" s="1">
        <f t="shared" si="119"/>
        <v>58.799601776999232</v>
      </c>
      <c r="AA130" s="1">
        <f t="shared" si="91"/>
        <v>1.7204437102346E-3</v>
      </c>
      <c r="AB130">
        <f t="shared" si="92"/>
        <v>0.85509103040310497</v>
      </c>
      <c r="AC130">
        <f t="shared" si="93"/>
        <v>0.5184778970449524</v>
      </c>
      <c r="AD130" s="18">
        <f t="shared" si="120"/>
        <v>5.840457777383163</v>
      </c>
      <c r="AE130" s="2">
        <f t="shared" si="86"/>
        <v>-25.196687920710417</v>
      </c>
      <c r="AF130" s="2"/>
      <c r="AG130" s="1">
        <f t="shared" si="94"/>
        <v>6.0031986409168105E-3</v>
      </c>
      <c r="AH130" s="1">
        <f t="shared" si="121"/>
        <v>6.4784974332889392E-3</v>
      </c>
      <c r="AI130">
        <f t="shared" si="122"/>
        <v>0.74733688936568687</v>
      </c>
      <c r="AJ130" s="2">
        <f t="shared" si="143"/>
        <v>42.840968180198608</v>
      </c>
      <c r="AK130" s="1">
        <f t="shared" si="144"/>
        <v>8.8322886567093594E-3</v>
      </c>
      <c r="AL130" s="1">
        <f t="shared" si="95"/>
        <v>7.5131018365646431</v>
      </c>
      <c r="AM130">
        <f t="shared" si="123"/>
        <v>1.4384732554048731</v>
      </c>
      <c r="AN130" s="17">
        <f t="shared" si="124"/>
        <v>2.8632031357581069</v>
      </c>
      <c r="AP130">
        <v>4</v>
      </c>
      <c r="AQ130">
        <f t="shared" si="125"/>
        <v>0.37366844468284344</v>
      </c>
      <c r="AR130" s="2">
        <f t="shared" si="126"/>
        <v>21.420484090099304</v>
      </c>
      <c r="AT130" s="1">
        <f>ATAN(A130/$G$8/$G$1)</f>
        <v>0.52154614692045764</v>
      </c>
      <c r="AU130" s="2">
        <f t="shared" si="127"/>
        <v>29.897549823465724</v>
      </c>
      <c r="AW130" s="2">
        <f>(AT130+AI130)/(SQRT(AP130)-1)</f>
        <v>1.2688830362861445</v>
      </c>
      <c r="AX130" s="2">
        <f t="shared" si="128"/>
        <v>72.738518003664325</v>
      </c>
      <c r="AZ130" s="2">
        <f>(A130-$A$122)</f>
        <v>0.99933333333333962</v>
      </c>
      <c r="BB130" s="18"/>
      <c r="BC130" s="18"/>
      <c r="BE130" s="17">
        <f t="shared" si="145"/>
        <v>14.3654166666667</v>
      </c>
      <c r="BF130" s="2">
        <f>(A130-A129)</f>
        <v>0.12491666666666745</v>
      </c>
      <c r="BG130">
        <f t="shared" si="146"/>
        <v>45.271162568921895</v>
      </c>
      <c r="BH130" s="18">
        <f t="shared" si="147"/>
        <v>0.39473460369989932</v>
      </c>
      <c r="BI130" s="18">
        <f>SUM($BH$16:BH130)</f>
        <v>14.442193789822056</v>
      </c>
      <c r="BJ130">
        <v>13.4</v>
      </c>
      <c r="BK130" s="2">
        <f t="shared" si="129"/>
        <v>0.9578062101779441</v>
      </c>
      <c r="BL130" s="1"/>
      <c r="BM130" s="1">
        <v>1.2</v>
      </c>
      <c r="BO130" s="2">
        <f>BM130*SQRT(AP130)+(2-BM130)</f>
        <v>3.2</v>
      </c>
      <c r="BP130" s="1">
        <f>BO130+AN130</f>
        <v>6.0632031357581067</v>
      </c>
      <c r="BR130" s="1">
        <f t="shared" si="130"/>
        <v>3.5913541666666751</v>
      </c>
      <c r="BS130" s="1">
        <f t="shared" si="148"/>
        <v>3.1229166666665975E-2</v>
      </c>
      <c r="BT130" s="1">
        <f t="shared" si="98"/>
        <v>21.6250531271927</v>
      </c>
      <c r="BU130" s="2">
        <f t="shared" si="131"/>
        <v>2.6882562629508087</v>
      </c>
      <c r="BW130" s="1">
        <v>4</v>
      </c>
      <c r="BX130" s="1">
        <f t="shared" si="99"/>
        <v>0.26077307346022882</v>
      </c>
      <c r="BY130" s="2">
        <f t="shared" si="100"/>
        <v>14.948774911732862</v>
      </c>
      <c r="CA130" s="1">
        <f t="shared" si="132"/>
        <v>0.52154614692045764</v>
      </c>
      <c r="CB130" s="2">
        <f t="shared" si="101"/>
        <v>29.897549823465724</v>
      </c>
      <c r="CD130" s="1">
        <f t="shared" si="133"/>
        <v>9.5574698415650587</v>
      </c>
      <c r="CE130" s="1">
        <f t="shared" si="134"/>
        <v>-1.786669476716457E-2</v>
      </c>
      <c r="CF130" s="18">
        <f>SUM(CE$15:$CE130)</f>
        <v>-1.0318204148559431</v>
      </c>
      <c r="CG130" s="18">
        <f t="shared" si="135"/>
        <v>0.96817958514405689</v>
      </c>
      <c r="CH130" s="18">
        <f t="shared" si="136"/>
        <v>1.0318204148559431</v>
      </c>
      <c r="CJ130" s="1">
        <f t="shared" si="137"/>
        <v>2.9681795851440569</v>
      </c>
      <c r="CK130" s="18">
        <f t="shared" si="138"/>
        <v>5.6564358480948655</v>
      </c>
      <c r="CL130">
        <f t="shared" si="139"/>
        <v>25.932084117340356</v>
      </c>
      <c r="CN130" s="1">
        <v>3.5913541666666751</v>
      </c>
      <c r="CO130">
        <v>1</v>
      </c>
      <c r="CP130">
        <f t="shared" si="140"/>
        <v>2.5</v>
      </c>
      <c r="CR130" s="18">
        <f t="shared" si="102"/>
        <v>8.1564358480948655</v>
      </c>
      <c r="CS130">
        <f t="shared" si="103"/>
        <v>234.90535242513215</v>
      </c>
    </row>
    <row r="131" spans="1:97" x14ac:dyDescent="0.2">
      <c r="A131" s="17">
        <f t="shared" si="141"/>
        <v>14.490333333333368</v>
      </c>
      <c r="B131">
        <f t="shared" si="142"/>
        <v>14.490333333333368</v>
      </c>
      <c r="C131" s="1">
        <f t="shared" si="104"/>
        <v>12.5</v>
      </c>
      <c r="D131" s="1">
        <f t="shared" si="149"/>
        <v>19.13686913032307</v>
      </c>
      <c r="E131">
        <f t="shared" si="105"/>
        <v>0.85900737961221352</v>
      </c>
      <c r="F131" s="1">
        <f t="shared" si="106"/>
        <v>49.242461251655548</v>
      </c>
      <c r="G131" s="1">
        <f t="shared" si="107"/>
        <v>2.7306008820949402E-3</v>
      </c>
      <c r="H131">
        <f t="shared" si="108"/>
        <v>0.75719456691966935</v>
      </c>
      <c r="I131">
        <f t="shared" si="109"/>
        <v>0.65318939659744502</v>
      </c>
      <c r="J131" s="18">
        <f t="shared" si="110"/>
        <v>3.3407769023425389</v>
      </c>
      <c r="K131" s="2">
        <f t="shared" si="84"/>
        <v>-168.49049604405829</v>
      </c>
      <c r="L131">
        <f t="shared" si="88"/>
        <v>8.2403333333333677</v>
      </c>
      <c r="M131" s="1">
        <f t="shared" si="111"/>
        <v>12.5</v>
      </c>
      <c r="N131" s="1">
        <f t="shared" si="150"/>
        <v>14.971743166526903</v>
      </c>
      <c r="O131">
        <f t="shared" si="112"/>
        <v>0.58283413244659732</v>
      </c>
      <c r="P131" s="1">
        <f t="shared" si="89"/>
        <v>33.410873834518313</v>
      </c>
      <c r="Q131" s="1">
        <f t="shared" si="113"/>
        <v>4.4612366692491981E-3</v>
      </c>
      <c r="R131">
        <f t="shared" si="114"/>
        <v>0.55039237860803714</v>
      </c>
      <c r="S131">
        <f t="shared" si="115"/>
        <v>0.83490612021363642</v>
      </c>
      <c r="T131" s="1">
        <f t="shared" si="116"/>
        <v>1.2468216479617569</v>
      </c>
      <c r="U131" s="2">
        <f t="shared" si="85"/>
        <v>71.47385243092873</v>
      </c>
      <c r="V131">
        <f t="shared" si="90"/>
        <v>20.740333333333368</v>
      </c>
      <c r="W131" s="1">
        <f t="shared" si="117"/>
        <v>12.5</v>
      </c>
      <c r="X131" s="1">
        <f t="shared" si="151"/>
        <v>24.215933324523736</v>
      </c>
      <c r="Y131">
        <f t="shared" si="118"/>
        <v>1.0284009317385128</v>
      </c>
      <c r="Z131" s="1">
        <f t="shared" si="119"/>
        <v>58.952919653800095</v>
      </c>
      <c r="AA131" s="1">
        <f t="shared" si="91"/>
        <v>1.7052873704982395E-3</v>
      </c>
      <c r="AB131">
        <f t="shared" si="92"/>
        <v>0.85647466299923325</v>
      </c>
      <c r="AC131">
        <f t="shared" si="93"/>
        <v>0.51618906578922208</v>
      </c>
      <c r="AD131" s="18">
        <f t="shared" si="120"/>
        <v>5.8942010362649011</v>
      </c>
      <c r="AE131" s="2">
        <f t="shared" si="86"/>
        <v>-22.115864163158562</v>
      </c>
      <c r="AF131" s="2"/>
      <c r="AG131" s="1">
        <f t="shared" si="94"/>
        <v>5.9835622402341368E-3</v>
      </c>
      <c r="AH131" s="1">
        <f t="shared" si="121"/>
        <v>6.3885640360813439E-3</v>
      </c>
      <c r="AI131">
        <f t="shared" si="122"/>
        <v>0.75267482905693928</v>
      </c>
      <c r="AJ131" s="2">
        <f t="shared" si="143"/>
        <v>43.146964723009255</v>
      </c>
      <c r="AK131" s="1">
        <f t="shared" si="144"/>
        <v>8.7531004521750871E-3</v>
      </c>
      <c r="AL131" s="1">
        <f t="shared" si="95"/>
        <v>9.4635183502172868</v>
      </c>
      <c r="AM131">
        <f t="shared" si="123"/>
        <v>1.4655180649231618</v>
      </c>
      <c r="AN131" s="17">
        <f t="shared" si="124"/>
        <v>2.9170343648948287</v>
      </c>
      <c r="AP131">
        <v>4</v>
      </c>
      <c r="AQ131">
        <f t="shared" si="125"/>
        <v>0.37633741452846964</v>
      </c>
      <c r="AR131" s="2">
        <f t="shared" si="126"/>
        <v>21.573482361504627</v>
      </c>
      <c r="AT131" s="1">
        <f>ATAN(A131/$G$8/$G$1)</f>
        <v>0.52529441046656711</v>
      </c>
      <c r="AU131" s="2">
        <f t="shared" si="127"/>
        <v>30.112418434389195</v>
      </c>
      <c r="AW131" s="2">
        <f>(AT131+AI131)/(SQRT(AP131)-1)</f>
        <v>1.2779692395235065</v>
      </c>
      <c r="AX131" s="2">
        <f t="shared" si="128"/>
        <v>73.25938315739846</v>
      </c>
      <c r="AZ131" s="1"/>
      <c r="BB131" s="18"/>
      <c r="BC131" s="18"/>
      <c r="BE131" s="17">
        <f t="shared" si="145"/>
        <v>14.490333333333368</v>
      </c>
      <c r="BF131" s="2">
        <f>(A131-A130)</f>
        <v>0.12491666666666745</v>
      </c>
      <c r="BG131">
        <f t="shared" si="146"/>
        <v>46.920397795278824</v>
      </c>
      <c r="BH131" s="18">
        <f t="shared" si="147"/>
        <v>0.40761546833048501</v>
      </c>
      <c r="BI131" s="18">
        <f>SUM($BH$16:BH131)</f>
        <v>14.849809258152542</v>
      </c>
      <c r="BJ131">
        <v>13.4</v>
      </c>
      <c r="BK131" s="2">
        <f t="shared" si="129"/>
        <v>0.55019074184745875</v>
      </c>
      <c r="BL131" s="1"/>
      <c r="BM131" s="1">
        <v>1.2</v>
      </c>
      <c r="BO131" s="2">
        <f>BM131*SQRT(AP131)+(2-BM131)</f>
        <v>3.2</v>
      </c>
      <c r="BP131" s="1">
        <f>BO131+AN131</f>
        <v>6.1170343648948293</v>
      </c>
      <c r="BR131" s="1">
        <f t="shared" si="130"/>
        <v>3.6225833333333424</v>
      </c>
      <c r="BS131" s="1">
        <f t="shared" si="148"/>
        <v>3.1229166666667307E-2</v>
      </c>
      <c r="BT131" s="1">
        <f t="shared" si="98"/>
        <v>21.671882476206367</v>
      </c>
      <c r="BU131" s="2">
        <f t="shared" si="131"/>
        <v>2.788916841101198</v>
      </c>
      <c r="BW131" s="1">
        <v>4</v>
      </c>
      <c r="BX131" s="1">
        <f t="shared" si="99"/>
        <v>0.26264720523328355</v>
      </c>
      <c r="BY131" s="2">
        <f t="shared" si="100"/>
        <v>15.056209217194597</v>
      </c>
      <c r="CA131" s="1">
        <f t="shared" si="132"/>
        <v>0.52529441046656711</v>
      </c>
      <c r="CB131" s="2">
        <f t="shared" si="101"/>
        <v>30.112418434389195</v>
      </c>
      <c r="CD131" s="1">
        <f t="shared" si="133"/>
        <v>9.6195587577721327</v>
      </c>
      <c r="CE131" s="1">
        <f t="shared" si="134"/>
        <v>-1.8022736134574099E-2</v>
      </c>
      <c r="CF131" s="18">
        <f>SUM(CE$15:$CE131)</f>
        <v>-1.0498431509905173</v>
      </c>
      <c r="CG131" s="18">
        <f t="shared" si="135"/>
        <v>0.95015684900948272</v>
      </c>
      <c r="CH131" s="18">
        <f t="shared" si="136"/>
        <v>1.0498431509905173</v>
      </c>
      <c r="CJ131" s="1">
        <f t="shared" si="137"/>
        <v>2.9501568490094829</v>
      </c>
      <c r="CK131" s="18">
        <f t="shared" si="138"/>
        <v>5.7390736901106809</v>
      </c>
      <c r="CL131">
        <f t="shared" si="139"/>
        <v>26.310939553516015</v>
      </c>
      <c r="CN131" s="1">
        <v>3.6225833333333424</v>
      </c>
      <c r="CO131">
        <v>1</v>
      </c>
      <c r="CP131">
        <f t="shared" si="140"/>
        <v>2.5</v>
      </c>
      <c r="CR131" s="18">
        <f t="shared" si="102"/>
        <v>8.2390736901106809</v>
      </c>
      <c r="CS131">
        <f t="shared" si="103"/>
        <v>237.28532227518761</v>
      </c>
    </row>
    <row r="132" spans="1:97" x14ac:dyDescent="0.2">
      <c r="A132" s="17">
        <f t="shared" si="141"/>
        <v>14.615250000000035</v>
      </c>
      <c r="B132">
        <f t="shared" si="142"/>
        <v>14.615250000000035</v>
      </c>
      <c r="C132" s="1">
        <f t="shared" si="104"/>
        <v>12.5</v>
      </c>
      <c r="D132" s="1">
        <f t="shared" si="149"/>
        <v>19.231628442815264</v>
      </c>
      <c r="E132">
        <f t="shared" si="105"/>
        <v>0.86325010337117181</v>
      </c>
      <c r="F132" s="1">
        <f t="shared" si="106"/>
        <v>49.485674715544874</v>
      </c>
      <c r="G132" s="1">
        <f t="shared" si="107"/>
        <v>2.7037583920175973E-3</v>
      </c>
      <c r="H132">
        <f t="shared" si="108"/>
        <v>0.75995904576973772</v>
      </c>
      <c r="I132">
        <f t="shared" si="109"/>
        <v>0.64997095993032616</v>
      </c>
      <c r="J132" s="18">
        <f t="shared" si="110"/>
        <v>3.3884157401638313</v>
      </c>
      <c r="K132" s="2">
        <f t="shared" si="84"/>
        <v>-165.75960725175491</v>
      </c>
      <c r="L132">
        <f t="shared" si="88"/>
        <v>8.3652500000000352</v>
      </c>
      <c r="M132" s="1">
        <f t="shared" si="111"/>
        <v>12.5</v>
      </c>
      <c r="N132" s="1">
        <f t="shared" si="150"/>
        <v>15.040857939708777</v>
      </c>
      <c r="O132">
        <f t="shared" si="112"/>
        <v>0.58976821331520335</v>
      </c>
      <c r="P132" s="1">
        <f t="shared" si="89"/>
        <v>33.808368916158152</v>
      </c>
      <c r="Q132" s="1">
        <f t="shared" si="113"/>
        <v>4.4203308996666408E-3</v>
      </c>
      <c r="R132">
        <f t="shared" si="114"/>
        <v>0.55616840698397041</v>
      </c>
      <c r="S132">
        <f t="shared" si="115"/>
        <v>0.83106961385488798</v>
      </c>
      <c r="T132" s="1">
        <f t="shared" si="116"/>
        <v>1.2815680742925513</v>
      </c>
      <c r="U132" s="2">
        <f t="shared" si="85"/>
        <v>73.465685787471088</v>
      </c>
      <c r="V132">
        <f t="shared" si="90"/>
        <v>20.865250000000035</v>
      </c>
      <c r="W132" s="1">
        <f t="shared" si="117"/>
        <v>12.5</v>
      </c>
      <c r="X132" s="1">
        <f t="shared" si="151"/>
        <v>24.323006754151542</v>
      </c>
      <c r="Y132">
        <f t="shared" si="118"/>
        <v>1.031051948269778</v>
      </c>
      <c r="Z132" s="1">
        <f t="shared" si="119"/>
        <v>59.10488875431848</v>
      </c>
      <c r="AA132" s="1">
        <f t="shared" si="91"/>
        <v>1.6903065687377187E-3</v>
      </c>
      <c r="AB132">
        <f t="shared" si="92"/>
        <v>0.85784007754052349</v>
      </c>
      <c r="AC132">
        <f t="shared" si="93"/>
        <v>0.51391672609992811</v>
      </c>
      <c r="AD132" s="18">
        <f t="shared" si="120"/>
        <v>5.9480306136948649</v>
      </c>
      <c r="AE132" s="2">
        <f t="shared" si="86"/>
        <v>-19.030092208574672</v>
      </c>
      <c r="AF132" s="2"/>
      <c r="AG132" s="1">
        <f t="shared" si="94"/>
        <v>5.9632067603924508E-3</v>
      </c>
      <c r="AH132" s="1">
        <f t="shared" si="121"/>
        <v>6.2996439492870298E-3</v>
      </c>
      <c r="AI132">
        <f t="shared" si="122"/>
        <v>0.75796956443227737</v>
      </c>
      <c r="AJ132" s="2">
        <f t="shared" si="143"/>
        <v>43.450484585289786</v>
      </c>
      <c r="AK132" s="1">
        <f t="shared" si="144"/>
        <v>8.6744076889998037E-3</v>
      </c>
      <c r="AL132" s="1">
        <f t="shared" si="95"/>
        <v>12.842258121036144</v>
      </c>
      <c r="AM132">
        <f t="shared" si="123"/>
        <v>1.4930852129121956</v>
      </c>
      <c r="AN132" s="17">
        <f t="shared" si="124"/>
        <v>2.9719052804780963</v>
      </c>
      <c r="AP132">
        <v>4</v>
      </c>
      <c r="AQ132">
        <f t="shared" si="125"/>
        <v>0.37898478221613868</v>
      </c>
      <c r="AR132" s="2">
        <f t="shared" si="126"/>
        <v>21.725242292644893</v>
      </c>
      <c r="AT132" s="1">
        <f>ATAN(A132/$G$8/$G$1)</f>
        <v>0.52902645801678605</v>
      </c>
      <c r="AU132" s="2">
        <f t="shared" si="127"/>
        <v>30.326357465930407</v>
      </c>
      <c r="AW132" s="2">
        <f>(AT132+AI132)/(SQRT(AP132)-1)</f>
        <v>1.2869960224490633</v>
      </c>
      <c r="AX132" s="2">
        <f t="shared" si="128"/>
        <v>73.776842051220186</v>
      </c>
      <c r="AZ132" s="1"/>
      <c r="BB132" s="18"/>
      <c r="BC132" s="18"/>
      <c r="BE132" s="17">
        <f t="shared" si="145"/>
        <v>14.615250000000035</v>
      </c>
      <c r="BF132" s="2">
        <f>(A132-A131)</f>
        <v>0.12491666666666745</v>
      </c>
      <c r="BG132">
        <f t="shared" si="146"/>
        <v>48.66952660490594</v>
      </c>
      <c r="BH132" s="18">
        <f t="shared" si="147"/>
        <v>0.42119438179195934</v>
      </c>
      <c r="BI132" s="18">
        <f>SUM($BH$16:BH132)</f>
        <v>15.271003639944501</v>
      </c>
      <c r="BJ132">
        <v>15</v>
      </c>
      <c r="BK132" s="2">
        <f t="shared" si="129"/>
        <v>1.7289963600554987</v>
      </c>
      <c r="BL132" s="1"/>
      <c r="BM132" s="1">
        <v>1.2</v>
      </c>
      <c r="BO132" s="2">
        <f>BM132*SQRT(AP132)+(2-BM132)</f>
        <v>3.2</v>
      </c>
      <c r="BP132" s="1">
        <f>BO132+AN132</f>
        <v>6.1719052804780965</v>
      </c>
      <c r="BR132" s="1">
        <f t="shared" si="130"/>
        <v>3.6538125000000088</v>
      </c>
      <c r="BS132" s="1">
        <f t="shared" si="148"/>
        <v>3.1229166666666419E-2</v>
      </c>
      <c r="BT132" s="1">
        <f t="shared" si="98"/>
        <v>21.719014988401447</v>
      </c>
      <c r="BU132" s="2">
        <f t="shared" si="131"/>
        <v>2.8909202688795439</v>
      </c>
      <c r="BW132" s="1">
        <v>4</v>
      </c>
      <c r="BX132" s="1">
        <f t="shared" si="99"/>
        <v>0.26451322900839302</v>
      </c>
      <c r="BY132" s="2">
        <f t="shared" si="100"/>
        <v>15.163178732965203</v>
      </c>
      <c r="CA132" s="1">
        <f t="shared" si="132"/>
        <v>0.52902645801678605</v>
      </c>
      <c r="CB132" s="2">
        <f t="shared" si="101"/>
        <v>30.326357465930407</v>
      </c>
      <c r="CD132" s="1">
        <f t="shared" si="133"/>
        <v>9.6823232028615944</v>
      </c>
      <c r="CE132" s="1">
        <f t="shared" si="134"/>
        <v>-1.8178777508304371E-2</v>
      </c>
      <c r="CF132" s="18">
        <f>SUM(CE$15:$CE132)</f>
        <v>-1.0680219284988217</v>
      </c>
      <c r="CG132" s="18">
        <f t="shared" si="135"/>
        <v>0.93197807150117828</v>
      </c>
      <c r="CH132" s="18">
        <f t="shared" si="136"/>
        <v>1.0680219284988217</v>
      </c>
      <c r="CJ132" s="1">
        <f t="shared" si="137"/>
        <v>2.9319780715011783</v>
      </c>
      <c r="CK132" s="18">
        <f t="shared" si="138"/>
        <v>5.8228983403807222</v>
      </c>
      <c r="CL132">
        <f t="shared" si="139"/>
        <v>26.695235944438839</v>
      </c>
      <c r="CN132" s="1">
        <v>3.6538125000000088</v>
      </c>
      <c r="CO132">
        <v>1</v>
      </c>
      <c r="CP132">
        <f t="shared" si="140"/>
        <v>2.5</v>
      </c>
      <c r="CR132" s="18">
        <f t="shared" si="102"/>
        <v>8.3228983403807213</v>
      </c>
      <c r="CS132">
        <f t="shared" si="103"/>
        <v>239.69947220296478</v>
      </c>
    </row>
    <row r="133" spans="1:97" x14ac:dyDescent="0.2">
      <c r="A133" s="17">
        <f t="shared" si="141"/>
        <v>14.740166666666703</v>
      </c>
      <c r="B133">
        <f t="shared" si="142"/>
        <v>14.740166666666703</v>
      </c>
      <c r="C133" s="1">
        <f t="shared" si="104"/>
        <v>12.5</v>
      </c>
      <c r="D133" s="1">
        <f t="shared" si="149"/>
        <v>19.326730539879531</v>
      </c>
      <c r="E133">
        <f t="shared" si="105"/>
        <v>0.86745114732950468</v>
      </c>
      <c r="F133" s="1">
        <f t="shared" si="106"/>
        <v>49.726498891500263</v>
      </c>
      <c r="G133" s="1">
        <f t="shared" si="107"/>
        <v>2.6772147975809564E-3</v>
      </c>
      <c r="H133">
        <f t="shared" si="108"/>
        <v>0.76268288815075402</v>
      </c>
      <c r="I133">
        <f t="shared" si="109"/>
        <v>0.6467726123778158</v>
      </c>
      <c r="J133" s="18">
        <f t="shared" si="110"/>
        <v>3.4362269078407031</v>
      </c>
      <c r="K133" s="2">
        <f t="shared" si="84"/>
        <v>-163.01883967792151</v>
      </c>
      <c r="L133">
        <f t="shared" si="88"/>
        <v>8.4901666666667026</v>
      </c>
      <c r="M133" s="1">
        <f t="shared" si="111"/>
        <v>12.5</v>
      </c>
      <c r="N133" s="1">
        <f t="shared" si="150"/>
        <v>15.110689263821767</v>
      </c>
      <c r="O133">
        <f t="shared" si="112"/>
        <v>0.5966385327836683</v>
      </c>
      <c r="P133" s="1">
        <f t="shared" si="89"/>
        <v>34.202208885687988</v>
      </c>
      <c r="Q133" s="1">
        <f t="shared" si="113"/>
        <v>4.3795697794371691E-3</v>
      </c>
      <c r="R133">
        <f t="shared" si="114"/>
        <v>0.56186494993275948</v>
      </c>
      <c r="S133">
        <f t="shared" si="115"/>
        <v>0.82722897557874364</v>
      </c>
      <c r="T133" s="1">
        <f t="shared" si="116"/>
        <v>1.3166747359680342</v>
      </c>
      <c r="U133" s="2">
        <f t="shared" si="85"/>
        <v>75.478169577785394</v>
      </c>
      <c r="V133">
        <f t="shared" si="90"/>
        <v>20.990166666666703</v>
      </c>
      <c r="W133" s="1">
        <f t="shared" si="117"/>
        <v>12.5</v>
      </c>
      <c r="X133" s="1">
        <f t="shared" si="151"/>
        <v>24.430249624071507</v>
      </c>
      <c r="Y133">
        <f t="shared" si="118"/>
        <v>1.0336797084948128</v>
      </c>
      <c r="Z133" s="1">
        <f t="shared" si="119"/>
        <v>59.255524690785442</v>
      </c>
      <c r="AA133" s="1">
        <f t="shared" si="91"/>
        <v>1.6754990692409244E-3</v>
      </c>
      <c r="AB133">
        <f t="shared" si="92"/>
        <v>0.85918756417391506</v>
      </c>
      <c r="AC133">
        <f t="shared" si="93"/>
        <v>0.51166075633069086</v>
      </c>
      <c r="AD133" s="18">
        <f t="shared" si="120"/>
        <v>6.0019453747166693</v>
      </c>
      <c r="AE133" s="2">
        <f t="shared" si="86"/>
        <v>-15.939437118152739</v>
      </c>
      <c r="AF133" s="2"/>
      <c r="AG133" s="1">
        <f t="shared" si="94"/>
        <v>5.9421606329462433E-3</v>
      </c>
      <c r="AH133" s="1">
        <f t="shared" si="121"/>
        <v>6.2117433516465943E-3</v>
      </c>
      <c r="AI133">
        <f t="shared" si="122"/>
        <v>0.76322104880073027</v>
      </c>
      <c r="AJ133" s="2">
        <f t="shared" si="143"/>
        <v>43.751525090487718</v>
      </c>
      <c r="AK133" s="1">
        <f t="shared" si="144"/>
        <v>8.5962217546118342E-3</v>
      </c>
      <c r="AL133" s="1">
        <f>((G133*SIN(J133)+Q133*SIN(T133)+AA133*SIN(AD133))/(G133*COS(J133)+Q133*COS(T133)+AA133*COS(AD133)))</f>
        <v>20.133920279768912</v>
      </c>
      <c r="AM133">
        <f t="shared" si="123"/>
        <v>1.5211696809832775</v>
      </c>
      <c r="AN133" s="17">
        <f t="shared" si="124"/>
        <v>3.0278058936769057</v>
      </c>
      <c r="AP133">
        <v>4</v>
      </c>
      <c r="AQ133">
        <f t="shared" si="125"/>
        <v>0.38161052440036514</v>
      </c>
      <c r="AR133" s="2">
        <f t="shared" si="126"/>
        <v>21.875762545243859</v>
      </c>
      <c r="AT133" s="1">
        <f>ATAN(A133/$G$8/$G$1)</f>
        <v>0.53274229128897765</v>
      </c>
      <c r="AU133" s="2">
        <f t="shared" si="127"/>
        <v>30.539367016565595</v>
      </c>
      <c r="AW133" s="2">
        <f>(AT133+AI133)/(SQRT(AP133)-1)</f>
        <v>1.2959633400897079</v>
      </c>
      <c r="AX133" s="2">
        <f t="shared" si="128"/>
        <v>74.29089210705331</v>
      </c>
      <c r="AZ133" s="1"/>
      <c r="BB133" s="18"/>
      <c r="BC133" s="18"/>
      <c r="BE133" s="17">
        <f t="shared" si="145"/>
        <v>14.740166666666703</v>
      </c>
      <c r="BF133" s="2">
        <f>(A133-A132)</f>
        <v>0.12491666666666745</v>
      </c>
      <c r="BG133">
        <f t="shared" si="146"/>
        <v>50.527096835538224</v>
      </c>
      <c r="BH133" s="18">
        <f t="shared" si="147"/>
        <v>0.43553104199268011</v>
      </c>
      <c r="BI133" s="18">
        <f>SUM($BH$16:BH133)</f>
        <v>15.706534681937182</v>
      </c>
      <c r="BJ133">
        <v>15</v>
      </c>
      <c r="BK133" s="2">
        <f t="shared" si="129"/>
        <v>1.2934653180628182</v>
      </c>
      <c r="BL133" s="1"/>
      <c r="BM133" s="1">
        <v>1.2</v>
      </c>
      <c r="BO133" s="2">
        <f>BM133*SQRT(AP133)+(2-BM133)</f>
        <v>3.2</v>
      </c>
      <c r="BP133" s="1">
        <f>BO133+AN133</f>
        <v>6.2278058936769058</v>
      </c>
      <c r="BR133" s="1">
        <f t="shared" si="130"/>
        <v>3.6850416666666748</v>
      </c>
      <c r="BS133" s="1">
        <f t="shared" si="148"/>
        <v>3.1229166666665975E-2</v>
      </c>
      <c r="BT133" s="1">
        <f t="shared" si="98"/>
        <v>21.766448694392604</v>
      </c>
      <c r="BU133" s="2">
        <f t="shared" si="131"/>
        <v>2.9942545880695093</v>
      </c>
      <c r="BW133" s="1">
        <v>4</v>
      </c>
      <c r="BX133" s="1">
        <f t="shared" si="99"/>
        <v>0.26637114564448883</v>
      </c>
      <c r="BY133" s="2">
        <f t="shared" si="100"/>
        <v>15.269683508282798</v>
      </c>
      <c r="CA133" s="1">
        <f t="shared" si="132"/>
        <v>0.53274229128897765</v>
      </c>
      <c r="CB133" s="2">
        <f t="shared" si="101"/>
        <v>30.539367016565595</v>
      </c>
      <c r="CD133" s="1">
        <f t="shared" si="133"/>
        <v>9.745766400769293</v>
      </c>
      <c r="CE133" s="1">
        <f t="shared" si="134"/>
        <v>-1.8334818888319355E-2</v>
      </c>
      <c r="CF133" s="18">
        <f>SUM(CE$15:$CE133)</f>
        <v>-1.0863567473871412</v>
      </c>
      <c r="CG133" s="18">
        <f t="shared" si="135"/>
        <v>0.91364325261285884</v>
      </c>
      <c r="CH133" s="18">
        <f t="shared" si="136"/>
        <v>1.0863567473871412</v>
      </c>
      <c r="CJ133" s="1">
        <f t="shared" si="137"/>
        <v>2.9136432526128591</v>
      </c>
      <c r="CK133" s="18">
        <f t="shared" si="138"/>
        <v>5.9078978406823683</v>
      </c>
      <c r="CL133">
        <f t="shared" si="139"/>
        <v>27.084918467311716</v>
      </c>
      <c r="CN133" s="1">
        <v>3.6850416666666748</v>
      </c>
      <c r="CO133">
        <v>1</v>
      </c>
      <c r="CP133">
        <f t="shared" si="140"/>
        <v>2.5</v>
      </c>
      <c r="CR133" s="18">
        <f t="shared" si="102"/>
        <v>8.4078978406823683</v>
      </c>
      <c r="CS133">
        <f t="shared" si="103"/>
        <v>242.1474578116522</v>
      </c>
    </row>
    <row r="134" spans="1:97" x14ac:dyDescent="0.2">
      <c r="A134" s="17">
        <f t="shared" si="141"/>
        <v>14.86508333333337</v>
      </c>
      <c r="B134">
        <f t="shared" si="142"/>
        <v>14.86508333333337</v>
      </c>
      <c r="C134" s="1">
        <f t="shared" si="104"/>
        <v>12.5</v>
      </c>
      <c r="D134" s="1">
        <f t="shared" si="149"/>
        <v>19.422170386106327</v>
      </c>
      <c r="E134">
        <f t="shared" si="105"/>
        <v>0.87161097654695885</v>
      </c>
      <c r="F134" s="1">
        <f t="shared" si="106"/>
        <v>49.964960438997636</v>
      </c>
      <c r="G134" s="1">
        <f t="shared" si="107"/>
        <v>2.6509679700879819E-3</v>
      </c>
      <c r="H134">
        <f t="shared" si="108"/>
        <v>0.76536674521026382</v>
      </c>
      <c r="I134">
        <f t="shared" si="109"/>
        <v>0.64359439503949001</v>
      </c>
      <c r="J134" s="18">
        <f t="shared" si="110"/>
        <v>3.4842078738957487</v>
      </c>
      <c r="K134" s="2">
        <f t="shared" si="84"/>
        <v>-160.26833843909722</v>
      </c>
      <c r="L134">
        <f t="shared" si="88"/>
        <v>8.6150833333333701</v>
      </c>
      <c r="M134" s="1">
        <f t="shared" si="111"/>
        <v>12.5</v>
      </c>
      <c r="N134" s="1">
        <f t="shared" si="150"/>
        <v>15.181227250794924</v>
      </c>
      <c r="O134">
        <f t="shared" si="112"/>
        <v>0.60344532662547368</v>
      </c>
      <c r="P134" s="1">
        <f t="shared" si="89"/>
        <v>34.592407258785116</v>
      </c>
      <c r="Q134" s="1">
        <f t="shared" si="113"/>
        <v>4.3389659027312346E-3</v>
      </c>
      <c r="R134">
        <f t="shared" si="114"/>
        <v>0.56748266731085684</v>
      </c>
      <c r="S134">
        <f t="shared" si="115"/>
        <v>0.8233853425351676</v>
      </c>
      <c r="T134" s="1">
        <f t="shared" si="116"/>
        <v>1.3521366619073079</v>
      </c>
      <c r="U134" s="2">
        <f t="shared" si="85"/>
        <v>77.51101883545077</v>
      </c>
      <c r="V134">
        <f t="shared" si="90"/>
        <v>21.11508333333337</v>
      </c>
      <c r="W134" s="1">
        <f t="shared" si="117"/>
        <v>12.5</v>
      </c>
      <c r="X134" s="1">
        <f t="shared" si="151"/>
        <v>24.537659712646043</v>
      </c>
      <c r="Y134">
        <f t="shared" si="118"/>
        <v>1.0362844812876952</v>
      </c>
      <c r="Z134" s="1">
        <f t="shared" si="119"/>
        <v>59.40484287636469</v>
      </c>
      <c r="AA134" s="1">
        <f t="shared" si="91"/>
        <v>1.660862659824736E-3</v>
      </c>
      <c r="AB134">
        <f t="shared" si="92"/>
        <v>0.86051740796010912</v>
      </c>
      <c r="AC134">
        <f t="shared" si="93"/>
        <v>0.50942103470274469</v>
      </c>
      <c r="AD134" s="18">
        <f t="shared" si="120"/>
        <v>6.0559442024349952</v>
      </c>
      <c r="AE134" s="2">
        <f t="shared" si="86"/>
        <v>-12.843962917739134</v>
      </c>
      <c r="AF134" s="2"/>
      <c r="AG134" s="1">
        <f t="shared" si="94"/>
        <v>5.9204519017857938E-3</v>
      </c>
      <c r="AH134" s="1">
        <f t="shared" si="121"/>
        <v>6.1248674277136796E-3</v>
      </c>
      <c r="AI134">
        <f t="shared" si="122"/>
        <v>0.76842925623125513</v>
      </c>
      <c r="AJ134" s="2">
        <f t="shared" si="143"/>
        <v>44.050084752110166</v>
      </c>
      <c r="AK134" s="1">
        <f t="shared" si="144"/>
        <v>8.5185533823781967E-3</v>
      </c>
      <c r="AL134" s="1">
        <f>((G134*SIN(J134)+Q134*SIN(T134)+AA134*SIN(AD134))/(G134*COS(J134)+Q134*COS(T134)+AA134*COS(AD134)))</f>
        <v>47.543694609903071</v>
      </c>
      <c r="AM134">
        <f t="shared" si="123"/>
        <v>1.5497661443280368</v>
      </c>
      <c r="AN134" s="17">
        <f t="shared" si="124"/>
        <v>3.0847256057484809</v>
      </c>
      <c r="AP134">
        <v>4</v>
      </c>
      <c r="AQ134">
        <f t="shared" si="125"/>
        <v>0.38421462811562757</v>
      </c>
      <c r="AR134" s="2">
        <f t="shared" si="126"/>
        <v>22.025042376055083</v>
      </c>
      <c r="AT134" s="1">
        <f>ATAN(A134/$G$8/$G$1)</f>
        <v>0.53644191377710593</v>
      </c>
      <c r="AU134" s="2">
        <f t="shared" si="127"/>
        <v>30.751447286585687</v>
      </c>
      <c r="AW134" s="2">
        <f>(AT134+AI134)/(SQRT(AP134)-1)</f>
        <v>1.3048711700083611</v>
      </c>
      <c r="AX134" s="2">
        <f t="shared" si="128"/>
        <v>74.801532038695854</v>
      </c>
      <c r="AZ134" s="1"/>
      <c r="BB134" s="18"/>
      <c r="BC134" s="18"/>
      <c r="BE134" s="17">
        <f t="shared" si="145"/>
        <v>14.86508333333337</v>
      </c>
      <c r="BF134" s="2">
        <f>(A134-A133)</f>
        <v>0.12491666666666745</v>
      </c>
      <c r="BG134">
        <f t="shared" si="146"/>
        <v>52.502658334753811</v>
      </c>
      <c r="BH134" s="18">
        <f t="shared" si="147"/>
        <v>0.45069214117434658</v>
      </c>
      <c r="BI134" s="18">
        <f>SUM($BH$16:BH134)</f>
        <v>16.157226823111529</v>
      </c>
      <c r="BJ134">
        <v>15</v>
      </c>
      <c r="BK134" s="2">
        <f t="shared" si="129"/>
        <v>0.8427731768884712</v>
      </c>
      <c r="BL134" s="1"/>
      <c r="BM134" s="1">
        <v>1.2</v>
      </c>
      <c r="BO134" s="2">
        <f>BM134*SQRT(AP134)+(2-BM134)</f>
        <v>3.2</v>
      </c>
      <c r="BP134" s="1">
        <f>BO134+AN134</f>
        <v>6.2847256057484806</v>
      </c>
      <c r="BR134" s="1">
        <f t="shared" si="130"/>
        <v>3.7162708333333425</v>
      </c>
      <c r="BS134" s="1">
        <f t="shared" si="148"/>
        <v>3.1229166666667751E-2</v>
      </c>
      <c r="BT134" s="1">
        <f t="shared" si="98"/>
        <v>21.814181629393225</v>
      </c>
      <c r="BU134" s="2">
        <f t="shared" si="131"/>
        <v>3.0989072351417057</v>
      </c>
      <c r="BW134" s="1">
        <v>4</v>
      </c>
      <c r="BX134" s="1">
        <f t="shared" si="99"/>
        <v>0.26822095688855296</v>
      </c>
      <c r="BY134" s="2">
        <f t="shared" si="100"/>
        <v>15.375723643292844</v>
      </c>
      <c r="CA134" s="1">
        <f t="shared" si="132"/>
        <v>0.53644191377710593</v>
      </c>
      <c r="CB134" s="2">
        <f t="shared" si="101"/>
        <v>30.751447286585687</v>
      </c>
      <c r="CD134" s="1">
        <f t="shared" si="133"/>
        <v>9.8098915923346421</v>
      </c>
      <c r="CE134" s="1">
        <f t="shared" si="134"/>
        <v>-1.8490860274574417E-2</v>
      </c>
      <c r="CF134" s="18">
        <f>SUM(CE$15:$CE134)</f>
        <v>-1.1048476076617155</v>
      </c>
      <c r="CG134" s="18">
        <f t="shared" si="135"/>
        <v>0.89515239233828447</v>
      </c>
      <c r="CH134" s="18">
        <f t="shared" si="136"/>
        <v>1.1048476076617155</v>
      </c>
      <c r="CJ134" s="1">
        <f t="shared" si="137"/>
        <v>2.8951523923382845</v>
      </c>
      <c r="CK134" s="18">
        <f t="shared" si="138"/>
        <v>5.9940596274799898</v>
      </c>
      <c r="CL134">
        <f t="shared" si="139"/>
        <v>27.479929524263564</v>
      </c>
      <c r="CN134" s="1">
        <v>3.7162708333333425</v>
      </c>
      <c r="CO134">
        <v>1</v>
      </c>
      <c r="CP134">
        <f t="shared" si="140"/>
        <v>2.5</v>
      </c>
      <c r="CR134" s="18">
        <f t="shared" si="102"/>
        <v>8.4940596274799898</v>
      </c>
      <c r="CS134">
        <f t="shared" si="103"/>
        <v>244.62891727142372</v>
      </c>
    </row>
    <row r="135" spans="1:97" x14ac:dyDescent="0.2">
      <c r="A135" s="17">
        <f t="shared" si="141"/>
        <v>14.990000000000038</v>
      </c>
      <c r="B135">
        <f t="shared" si="142"/>
        <v>14.990000000000038</v>
      </c>
      <c r="C135" s="1">
        <f t="shared" si="104"/>
        <v>12.5</v>
      </c>
      <c r="D135" s="1">
        <f t="shared" si="149"/>
        <v>19.517943026866359</v>
      </c>
      <c r="E135">
        <f t="shared" si="105"/>
        <v>0.8757300527091435</v>
      </c>
      <c r="F135" s="1">
        <f t="shared" si="106"/>
        <v>50.201085824091024</v>
      </c>
      <c r="G135" s="1">
        <f t="shared" si="107"/>
        <v>2.6250157172815992E-3</v>
      </c>
      <c r="H135">
        <f t="shared" si="108"/>
        <v>0.76801125914582136</v>
      </c>
      <c r="I135">
        <f t="shared" si="109"/>
        <v>0.64043634018163731</v>
      </c>
      <c r="J135" s="18">
        <f t="shared" si="110"/>
        <v>3.5323561474626333</v>
      </c>
      <c r="K135" s="2">
        <f t="shared" si="84"/>
        <v>-157.50824632379812</v>
      </c>
      <c r="L135">
        <f t="shared" si="88"/>
        <v>8.7400000000000375</v>
      </c>
      <c r="M135" s="1">
        <f t="shared" si="111"/>
        <v>12.5</v>
      </c>
      <c r="N135" s="1">
        <f t="shared" si="150"/>
        <v>15.252462096330568</v>
      </c>
      <c r="O135">
        <f t="shared" si="112"/>
        <v>0.61018884982060184</v>
      </c>
      <c r="P135" s="1">
        <f t="shared" si="89"/>
        <v>34.978978652136412</v>
      </c>
      <c r="Q135" s="1">
        <f t="shared" si="113"/>
        <v>4.2985312778329784E-3</v>
      </c>
      <c r="R135">
        <f t="shared" si="114"/>
        <v>0.57302224026524251</v>
      </c>
      <c r="S135">
        <f t="shared" si="115"/>
        <v>0.8195398173129862</v>
      </c>
      <c r="T135" s="1">
        <f t="shared" si="116"/>
        <v>1.3879489231452407</v>
      </c>
      <c r="U135" s="2">
        <f t="shared" si="85"/>
        <v>79.563951008325887</v>
      </c>
      <c r="V135">
        <f t="shared" si="90"/>
        <v>21.240000000000038</v>
      </c>
      <c r="W135" s="1">
        <f t="shared" si="117"/>
        <v>12.5</v>
      </c>
      <c r="X135" s="1">
        <f t="shared" si="151"/>
        <v>24.645234833533269</v>
      </c>
      <c r="Y135">
        <f t="shared" si="118"/>
        <v>1.038866532086723</v>
      </c>
      <c r="Z135" s="1">
        <f t="shared" si="119"/>
        <v>59.55285852726437</v>
      </c>
      <c r="AA135" s="1">
        <f t="shared" si="91"/>
        <v>1.6463951519589751E-3</v>
      </c>
      <c r="AB135">
        <f t="shared" si="92"/>
        <v>0.86182988896093071</v>
      </c>
      <c r="AC135">
        <f t="shared" si="93"/>
        <v>0.50719743936024553</v>
      </c>
      <c r="AD135" s="18">
        <f t="shared" si="120"/>
        <v>6.1100259976989131</v>
      </c>
      <c r="AE135" s="2">
        <f t="shared" si="86"/>
        <v>-9.7437326159858912</v>
      </c>
      <c r="AF135" s="2"/>
      <c r="AG135" s="1">
        <f t="shared" si="94"/>
        <v>5.8981081999796986E-3</v>
      </c>
      <c r="AH135" s="1">
        <f t="shared" si="121"/>
        <v>6.0390204022932135E-3</v>
      </c>
      <c r="AI135">
        <f t="shared" si="122"/>
        <v>0.77359418085465781</v>
      </c>
      <c r="AJ135" s="2">
        <f t="shared" si="143"/>
        <v>44.346163233706498</v>
      </c>
      <c r="AK135" s="1">
        <f t="shared" si="144"/>
        <v>8.4414126636470892E-3</v>
      </c>
      <c r="AL135" s="1">
        <f>((G135*SIN(J135)+Q135*SIN(T135)+AA135*SIN(AD135))/(G135*COS(J135)+Q135*COS(T135)+AA135*COS(AD135)))</f>
        <v>-123.87195873289595</v>
      </c>
      <c r="AM135">
        <f>ABS(ATAN((G135*SIN(J135)+Q135*SIN(T135)+AA135*SIN(AD135))/(G135*COS(J135)+Q135*COS(T135)+AA135*COS(AD135))))</f>
        <v>1.5627236500774908</v>
      </c>
      <c r="AN135" s="17">
        <f t="shared" si="124"/>
        <v>3.1105168194217572</v>
      </c>
      <c r="AP135">
        <v>4</v>
      </c>
      <c r="AQ135">
        <f t="shared" si="125"/>
        <v>0.38679709042732896</v>
      </c>
      <c r="AR135" s="2">
        <f t="shared" si="126"/>
        <v>22.173081616853253</v>
      </c>
      <c r="AT135" s="1">
        <f>ATAN(A135/$G$8/$G$1)</f>
        <v>0.54012533071973667</v>
      </c>
      <c r="AU135" s="2">
        <f t="shared" si="127"/>
        <v>30.962598576290635</v>
      </c>
      <c r="AW135" s="2">
        <f>(AT135+AI135)/(SQRT(AP135)-1)</f>
        <v>1.3137195115743945</v>
      </c>
      <c r="AX135" s="2">
        <f t="shared" si="128"/>
        <v>75.308761809997137</v>
      </c>
      <c r="BB135" s="18"/>
      <c r="BC135" s="18"/>
      <c r="BE135" s="17">
        <f t="shared" si="145"/>
        <v>14.990000000000038</v>
      </c>
      <c r="BF135" s="2">
        <f>(A135-A134)</f>
        <v>0.12491666666666745</v>
      </c>
      <c r="BG135">
        <f t="shared" si="146"/>
        <v>54.60691415175517</v>
      </c>
      <c r="BH135" s="18">
        <f t="shared" si="147"/>
        <v>0.46675242122937688</v>
      </c>
      <c r="BI135" s="18">
        <f>SUM($BH$16:BH135)</f>
        <v>16.623979244340905</v>
      </c>
      <c r="BJ135">
        <v>15</v>
      </c>
      <c r="BK135" s="2">
        <f t="shared" si="129"/>
        <v>0.37602075565909487</v>
      </c>
      <c r="BL135" s="1"/>
      <c r="BM135" s="1">
        <v>1.2</v>
      </c>
      <c r="BO135" s="2">
        <f>BM135*SQRT(AP135)+(2-BM135)</f>
        <v>3.2</v>
      </c>
      <c r="BP135" s="1">
        <f>BO135+AN135</f>
        <v>6.3105168194217569</v>
      </c>
      <c r="BR135" s="1">
        <f>0.5*12.5*TAN(AT135)</f>
        <v>3.7475000000000098</v>
      </c>
      <c r="BS135" s="1">
        <f t="shared" si="148"/>
        <v>3.1229166666667307E-2</v>
      </c>
      <c r="BT135" s="1">
        <f>1.5*12.5/COS(AT135)</f>
        <v>21.862211833435349</v>
      </c>
      <c r="BU135" s="2">
        <f t="shared" si="131"/>
        <v>3.1727286528571064</v>
      </c>
      <c r="BW135" s="1">
        <v>4</v>
      </c>
      <c r="BX135" s="1">
        <f>AT135/SQRT(BW135)</f>
        <v>0.27006266535986834</v>
      </c>
      <c r="BY135" s="2">
        <f t="shared" si="100"/>
        <v>15.481299288145317</v>
      </c>
      <c r="CA135" s="1">
        <f t="shared" si="132"/>
        <v>0.54012533071973667</v>
      </c>
      <c r="CB135" s="2">
        <f t="shared" si="101"/>
        <v>30.962598576290635</v>
      </c>
      <c r="CD135" s="1">
        <f>BS135/(SIN(CA135)-SIN(CA134))</f>
        <v>9.8747020351201069</v>
      </c>
      <c r="CE135" s="1">
        <f>CD135*(COS(CA135)-COS(CA134))</f>
        <v>-1.8646901667026015E-2</v>
      </c>
      <c r="CF135" s="18">
        <f>SUM(CE$15:$CE135)</f>
        <v>-1.1234945093287416</v>
      </c>
      <c r="CG135" s="18">
        <f t="shared" si="135"/>
        <v>0.87650549067125838</v>
      </c>
      <c r="CH135" s="18">
        <f t="shared" si="136"/>
        <v>1.1234945093287416</v>
      </c>
      <c r="CJ135" s="1">
        <f t="shared" si="137"/>
        <v>2.8765054906712582</v>
      </c>
      <c r="CK135" s="18">
        <f>MOD(CJ135+BU135,12.5)</f>
        <v>6.0492341435283645</v>
      </c>
      <c r="CL135">
        <f t="shared" si="139"/>
        <v>27.732878594972448</v>
      </c>
      <c r="CN135" s="1">
        <v>3.7475000000000098</v>
      </c>
      <c r="CO135">
        <v>1</v>
      </c>
      <c r="CP135">
        <f t="shared" si="140"/>
        <v>2.5</v>
      </c>
      <c r="CR135" s="18">
        <f>CK135+CP135</f>
        <v>8.5492341435283645</v>
      </c>
      <c r="CS135">
        <f>CR135/12.5*360</f>
        <v>246.21794333361689</v>
      </c>
    </row>
    <row r="136" spans="1:97" x14ac:dyDescent="0.2">
      <c r="A136" s="17">
        <f t="shared" si="141"/>
        <v>15.114916666666705</v>
      </c>
      <c r="B136">
        <f t="shared" si="142"/>
        <v>15.114916666666705</v>
      </c>
      <c r="C136" s="1">
        <f t="shared" si="104"/>
        <v>12.5</v>
      </c>
      <c r="D136" s="1">
        <f t="shared" si="149"/>
        <v>19.614043587192288</v>
      </c>
      <c r="E136">
        <f t="shared" si="105"/>
        <v>0.87980883403208499</v>
      </c>
      <c r="F136" s="1">
        <f t="shared" si="106"/>
        <v>50.434901313941175</v>
      </c>
      <c r="G136" s="1">
        <f t="shared" si="107"/>
        <v>2.5993557881780704E-3</v>
      </c>
      <c r="H136">
        <f t="shared" si="108"/>
        <v>0.77061706320141687</v>
      </c>
      <c r="I136">
        <f t="shared" si="109"/>
        <v>0.63729847159931552</v>
      </c>
      <c r="J136" s="18">
        <f t="shared" si="110"/>
        <v>3.5806692777238878</v>
      </c>
      <c r="K136" s="2">
        <f t="shared" si="84"/>
        <v>-154.7387038247453</v>
      </c>
      <c r="L136">
        <f t="shared" si="88"/>
        <v>8.864916666666705</v>
      </c>
      <c r="M136" s="1">
        <f t="shared" si="111"/>
        <v>12.5</v>
      </c>
      <c r="N136" s="1">
        <f t="shared" si="150"/>
        <v>15.324384082466254</v>
      </c>
      <c r="O136">
        <f t="shared" si="112"/>
        <v>0.61686937564897326</v>
      </c>
      <c r="P136" s="1">
        <f t="shared" si="89"/>
        <v>35.361938731469806</v>
      </c>
      <c r="Q136" s="1">
        <f t="shared" si="113"/>
        <v>4.2582773378362585E-3</v>
      </c>
      <c r="R136">
        <f t="shared" si="114"/>
        <v>0.57848436967915096</v>
      </c>
      <c r="S136">
        <f t="shared" si="115"/>
        <v>0.81569346818330923</v>
      </c>
      <c r="T136" s="1">
        <f t="shared" si="116"/>
        <v>1.4241066341204596</v>
      </c>
      <c r="U136" s="2">
        <f t="shared" si="85"/>
        <v>81.636686032383025</v>
      </c>
      <c r="V136">
        <f t="shared" si="90"/>
        <v>21.364916666666705</v>
      </c>
      <c r="W136" s="1">
        <f t="shared" si="117"/>
        <v>12.5</v>
      </c>
      <c r="X136" s="1">
        <f t="shared" si="151"/>
        <v>24.752972835067968</v>
      </c>
      <c r="Y136">
        <f t="shared" si="118"/>
        <v>1.0414261229314281</v>
      </c>
      <c r="Z136" s="1">
        <f t="shared" si="119"/>
        <v>59.699586664858934</v>
      </c>
      <c r="AA136" s="1">
        <f t="shared" si="91"/>
        <v>1.6320943808659227E-3</v>
      </c>
      <c r="AB136">
        <f t="shared" si="92"/>
        <v>0.86312528232563057</v>
      </c>
      <c r="AC136">
        <f t="shared" si="93"/>
        <v>0.50498984842301575</v>
      </c>
      <c r="AD136" s="18">
        <f t="shared" si="120"/>
        <v>6.1641896787906747</v>
      </c>
      <c r="AE136" s="2">
        <f t="shared" si="86"/>
        <v>-6.6388082221906188</v>
      </c>
      <c r="AF136" s="2"/>
      <c r="AG136" s="1">
        <f t="shared" si="94"/>
        <v>5.8751567286655839E-3</v>
      </c>
      <c r="AH136" s="1">
        <f t="shared" si="121"/>
        <v>5.954205575140304E-3</v>
      </c>
      <c r="AI136">
        <f t="shared" si="122"/>
        <v>0.77871583616470286</v>
      </c>
      <c r="AJ136" s="2">
        <f t="shared" si="143"/>
        <v>44.639761308804623</v>
      </c>
      <c r="AK136" s="1">
        <f t="shared" si="144"/>
        <v>8.3648090604278805E-3</v>
      </c>
      <c r="AL136" s="1">
        <f>((G136*SIN(J136)+Q136*SIN(T136)+AA136*SIN(AD136))/(G136*COS(J136)+Q136*COS(T136)+AA136*COS(AD136)))</f>
        <v>-26.529473798677412</v>
      </c>
      <c r="AM136">
        <f>ATAN((G136*SIN(J136)+Q136*SIN(T136)+AA136*SIN(AD136))/(G136*COS(J136)+Q136*COS(T136)+AA136*COS(AD136)))</f>
        <v>-1.5331202386725424</v>
      </c>
      <c r="AN136" s="17">
        <f t="shared" si="124"/>
        <v>-3.0515928317526719</v>
      </c>
      <c r="AR136" s="2"/>
      <c r="AT136" s="1">
        <f t="shared" ref="AT136:AT180" si="164">ATAN(A136/$G$8/$G$1)</f>
        <v>0.5437925490685811</v>
      </c>
      <c r="BB136" s="18"/>
      <c r="BC136" s="18"/>
      <c r="BE136" s="17"/>
      <c r="BG136" s="18"/>
      <c r="BI136" s="18"/>
      <c r="BL136" s="1"/>
      <c r="BM136" s="1"/>
      <c r="BO136" s="18"/>
      <c r="BR136" s="1">
        <f t="shared" ref="BR136:BR180" si="165">0.5*12.5*TAN(AT136)</f>
        <v>3.7787291666666762</v>
      </c>
      <c r="BS136" s="1">
        <f t="shared" si="148"/>
        <v>3.1229166666666419E-2</v>
      </c>
      <c r="BT136" s="1">
        <f t="shared" ref="BT136:BT180" si="166">1.5*12.5/COS(AT136)</f>
        <v>21.910537351583983</v>
      </c>
      <c r="BU136" s="2">
        <f t="shared" si="131"/>
        <v>9.410537351583983</v>
      </c>
      <c r="BW136" s="1">
        <v>4</v>
      </c>
      <c r="BX136" s="1">
        <f t="shared" ref="BX136:BX180" si="167">AT136/SQRT(BW136)</f>
        <v>0.27189627453429055</v>
      </c>
      <c r="BY136" s="2">
        <f t="shared" si="100"/>
        <v>15.586410642093087</v>
      </c>
      <c r="CA136" s="1">
        <f t="shared" si="132"/>
        <v>0.5437925490685811</v>
      </c>
      <c r="CB136" s="2">
        <f t="shared" si="101"/>
        <v>31.172821284186174</v>
      </c>
      <c r="CD136" s="1">
        <f t="shared" ref="CD136:CD180" si="168">BS136/(SIN(CA136)-SIN(CA135))</f>
        <v>9.9402010032271395</v>
      </c>
      <c r="CE136" s="1">
        <f t="shared" ref="CE136:CE180" si="169">CD136*(COS(CA136)-COS(CA135))</f>
        <v>-1.8802943065632679E-2</v>
      </c>
      <c r="CF136" s="18">
        <f>SUM(CE$15:$CE136)</f>
        <v>-1.1422974523943743</v>
      </c>
      <c r="CG136" s="18">
        <f t="shared" si="135"/>
        <v>0.8577025476056257</v>
      </c>
      <c r="CH136" s="18">
        <f t="shared" si="136"/>
        <v>1.1422974523943743</v>
      </c>
    </row>
    <row r="137" spans="1:97" x14ac:dyDescent="0.2">
      <c r="A137" s="17">
        <f t="shared" si="141"/>
        <v>15.239833333333372</v>
      </c>
      <c r="B137">
        <f t="shared" si="142"/>
        <v>15.239833333333372</v>
      </c>
      <c r="C137" s="1">
        <f t="shared" si="104"/>
        <v>12.5</v>
      </c>
      <c r="D137" s="1">
        <f t="shared" si="149"/>
        <v>19.710467270660505</v>
      </c>
      <c r="E137">
        <f t="shared" si="105"/>
        <v>0.88384777517416602</v>
      </c>
      <c r="F137" s="1">
        <f t="shared" si="106"/>
        <v>50.666432971767478</v>
      </c>
      <c r="G137" s="1">
        <f t="shared" si="107"/>
        <v>2.5739858776939141E-3</v>
      </c>
      <c r="H137">
        <f t="shared" si="108"/>
        <v>0.77318478167274207</v>
      </c>
      <c r="I137">
        <f t="shared" si="109"/>
        <v>0.63418080496785312</v>
      </c>
      <c r="J137" s="18">
        <f t="shared" si="110"/>
        <v>3.6291448533487363</v>
      </c>
      <c r="K137" s="2">
        <f t="shared" si="84"/>
        <v>-151.95984917109158</v>
      </c>
      <c r="L137">
        <f t="shared" si="88"/>
        <v>8.9898333333333724</v>
      </c>
      <c r="M137" s="1">
        <f t="shared" si="111"/>
        <v>12.5</v>
      </c>
      <c r="N137" s="1">
        <f t="shared" si="150"/>
        <v>15.396983579945516</v>
      </c>
      <c r="O137">
        <f t="shared" si="112"/>
        <v>0.62348719480102577</v>
      </c>
      <c r="P137" s="1">
        <f t="shared" si="89"/>
        <v>35.741304160568355</v>
      </c>
      <c r="Q137" s="1">
        <f t="shared" si="113"/>
        <v>4.2182149518938221E-3</v>
      </c>
      <c r="R137">
        <f t="shared" si="114"/>
        <v>0.58386977466434264</v>
      </c>
      <c r="S137">
        <f t="shared" si="115"/>
        <v>0.81184732938737303</v>
      </c>
      <c r="T137" s="1">
        <f t="shared" si="116"/>
        <v>1.4606049538672052</v>
      </c>
      <c r="U137" s="2">
        <f t="shared" si="85"/>
        <v>83.728946400030864</v>
      </c>
      <c r="V137">
        <f t="shared" si="90"/>
        <v>21.489833333333372</v>
      </c>
      <c r="W137" s="1">
        <f t="shared" si="117"/>
        <v>12.5</v>
      </c>
      <c r="X137" s="1">
        <f t="shared" si="151"/>
        <v>24.860871599653262</v>
      </c>
      <c r="Y137">
        <f t="shared" si="118"/>
        <v>1.0439635124997282</v>
      </c>
      <c r="Z137" s="1">
        <f t="shared" si="119"/>
        <v>59.845042117818807</v>
      </c>
      <c r="AA137" s="1">
        <f t="shared" si="91"/>
        <v>1.6179582055967441E-3</v>
      </c>
      <c r="AB137">
        <f t="shared" si="92"/>
        <v>0.86440385837611167</v>
      </c>
      <c r="AC137">
        <f t="shared" si="93"/>
        <v>0.50279814003682544</v>
      </c>
      <c r="AD137" s="18">
        <f t="shared" si="120"/>
        <v>6.2184341811198784</v>
      </c>
      <c r="AE137" s="2">
        <f t="shared" si="86"/>
        <v>-3.5292507638286565</v>
      </c>
      <c r="AF137" s="2"/>
      <c r="AG137" s="1">
        <f t="shared" si="94"/>
        <v>5.8516242379306133E-3</v>
      </c>
      <c r="AH137" s="1">
        <f t="shared" si="121"/>
        <v>5.8704253558000598E-3</v>
      </c>
      <c r="AI137">
        <f t="shared" si="122"/>
        <v>0.78379425432020067</v>
      </c>
      <c r="AJ137" s="2">
        <f t="shared" si="143"/>
        <v>44.930880820903219</v>
      </c>
      <c r="AK137" s="1">
        <f t="shared" si="144"/>
        <v>8.2887514186370248E-3</v>
      </c>
      <c r="AL137" s="1">
        <f>((G137*SIN(J137)+Q137*SIN(T137)+AA137*SIN(AD137))/(G137*COS(J137)+Q137*COS(T137)+AA137*COS(AD137)))</f>
        <v>-14.732324048616778</v>
      </c>
      <c r="AM137">
        <f>ATAN((G137*SIN(J137)+Q137*SIN(T137)+AA137*SIN(AD137))/(G137*COS(J137)+Q137*COS(T137)+AA137*COS(AD137)))</f>
        <v>-1.5030223338432989</v>
      </c>
      <c r="AN137" s="17">
        <f t="shared" si="124"/>
        <v>-2.9916845816944639</v>
      </c>
      <c r="AR137" s="2"/>
      <c r="AT137" s="1">
        <f t="shared" si="164"/>
        <v>0.54744357745709638</v>
      </c>
      <c r="BB137" s="18"/>
      <c r="BC137" s="18"/>
      <c r="BE137" s="18"/>
      <c r="BG137" s="18"/>
      <c r="BI137" s="18"/>
      <c r="BL137" s="1"/>
      <c r="BM137" s="1"/>
      <c r="BO137" s="18"/>
      <c r="BR137" s="1">
        <f t="shared" si="165"/>
        <v>3.8099583333333435</v>
      </c>
      <c r="BS137" s="1">
        <f t="shared" si="148"/>
        <v>3.1229166666667307E-2</v>
      </c>
      <c r="BT137" s="1">
        <f t="shared" si="166"/>
        <v>21.95915623414583</v>
      </c>
      <c r="BU137" s="2">
        <f t="shared" si="131"/>
        <v>9.45915623414583</v>
      </c>
      <c r="BW137" s="1">
        <v>4</v>
      </c>
      <c r="BX137" s="1">
        <f t="shared" si="167"/>
        <v>0.27372178872854819</v>
      </c>
      <c r="BY137" s="2">
        <f t="shared" si="100"/>
        <v>15.691057952591933</v>
      </c>
      <c r="CA137" s="1">
        <f t="shared" si="132"/>
        <v>0.54744357745709638</v>
      </c>
      <c r="CB137" s="2">
        <f t="shared" si="101"/>
        <v>31.382115905183866</v>
      </c>
      <c r="CD137" s="1">
        <f t="shared" si="168"/>
        <v>10.006391787117426</v>
      </c>
      <c r="CE137" s="1">
        <f t="shared" si="169"/>
        <v>-1.8958984470348481E-2</v>
      </c>
      <c r="CF137" s="18">
        <f>SUM(CE$15:$CE137)</f>
        <v>-1.1612564368647227</v>
      </c>
      <c r="CG137" s="18">
        <f t="shared" si="135"/>
        <v>0.83874356313527731</v>
      </c>
      <c r="CH137" s="18">
        <f t="shared" si="136"/>
        <v>1.1612564368647227</v>
      </c>
    </row>
    <row r="138" spans="1:97" x14ac:dyDescent="0.2">
      <c r="A138" s="17">
        <f t="shared" si="141"/>
        <v>15.36475000000004</v>
      </c>
      <c r="C138" s="1"/>
      <c r="D138" s="1"/>
      <c r="F138" s="1"/>
      <c r="G138" s="1"/>
      <c r="K138" s="2"/>
      <c r="M138" s="1"/>
      <c r="N138" s="1"/>
      <c r="P138" s="1"/>
      <c r="Q138" s="1"/>
      <c r="T138" s="1"/>
      <c r="U138" s="2"/>
      <c r="W138" s="1"/>
      <c r="X138" s="1"/>
      <c r="Z138" s="1"/>
      <c r="AA138" s="1"/>
      <c r="AE138" s="2"/>
      <c r="AF138" s="2"/>
      <c r="AG138" s="1"/>
      <c r="AH138" s="1"/>
      <c r="AJ138" s="21">
        <f>((G133*SIN(J133)+Q133*SIN(T133)+AA133*SIN(AD133)))</f>
        <v>2.9964517239778809E-3</v>
      </c>
      <c r="AK138" s="1">
        <f>((G134*SIN(J134)+Q134*SIN(T134)+AA134*SIN(AD134)))</f>
        <v>2.9708781052144298E-3</v>
      </c>
      <c r="AL138" s="1">
        <f>((G135*SIN(J135)+Q135*SIN(T135)+AA135*SIN(AD135)))</f>
        <v>2.9433544312324859E-3</v>
      </c>
      <c r="AN138" s="17"/>
      <c r="AR138" s="2"/>
      <c r="AT138" s="1">
        <f t="shared" si="164"/>
        <v>0.55107842616915992</v>
      </c>
      <c r="BB138" s="18"/>
      <c r="BC138" s="18"/>
      <c r="BE138" s="18"/>
      <c r="BG138" s="18"/>
      <c r="BI138" s="18"/>
      <c r="BL138" s="1"/>
      <c r="BM138" s="1"/>
      <c r="BO138" s="18"/>
      <c r="BR138" s="1">
        <f t="shared" si="165"/>
        <v>3.8411875000000104</v>
      </c>
      <c r="BS138" s="1">
        <f t="shared" si="148"/>
        <v>3.1229166666666863E-2</v>
      </c>
      <c r="BT138" s="1">
        <f t="shared" si="166"/>
        <v>22.008066536872494</v>
      </c>
      <c r="BU138" s="2">
        <f t="shared" si="131"/>
        <v>9.5080665368724944</v>
      </c>
      <c r="BW138" s="1">
        <v>4</v>
      </c>
      <c r="BX138" s="1">
        <f t="shared" si="167"/>
        <v>0.27553921308457996</v>
      </c>
      <c r="BY138" s="2">
        <f t="shared" si="100"/>
        <v>15.795241514402672</v>
      </c>
      <c r="CA138" s="1">
        <f t="shared" si="132"/>
        <v>0.55107842616915992</v>
      </c>
      <c r="CB138" s="2">
        <f t="shared" si="101"/>
        <v>31.590483028805345</v>
      </c>
      <c r="CD138" s="1">
        <f t="shared" si="168"/>
        <v>10.073277693432797</v>
      </c>
      <c r="CE138" s="1">
        <f t="shared" si="169"/>
        <v>-1.9115025881132047E-2</v>
      </c>
      <c r="CF138" s="18">
        <f>SUM(CE$15:$CE138)</f>
        <v>-1.1803714627458548</v>
      </c>
      <c r="CG138" s="18">
        <f t="shared" si="135"/>
        <v>0.8196285372541452</v>
      </c>
      <c r="CH138" s="18">
        <f t="shared" si="136"/>
        <v>1.1803714627458548</v>
      </c>
    </row>
    <row r="139" spans="1:97" x14ac:dyDescent="0.2">
      <c r="A139" s="17">
        <f t="shared" si="141"/>
        <v>15.489666666666707</v>
      </c>
      <c r="C139" s="1"/>
      <c r="D139" s="1"/>
      <c r="F139" s="1"/>
      <c r="G139" s="1"/>
      <c r="K139" s="2"/>
      <c r="M139" s="1"/>
      <c r="N139" s="1"/>
      <c r="P139" s="1"/>
      <c r="Q139" s="1"/>
      <c r="T139" s="1"/>
      <c r="U139" s="2"/>
      <c r="W139" s="1"/>
      <c r="X139" s="1"/>
      <c r="Z139" s="1"/>
      <c r="AA139" s="1"/>
      <c r="AE139" s="2"/>
      <c r="AF139" s="2"/>
      <c r="AG139" s="1"/>
      <c r="AH139" s="1"/>
      <c r="AJ139" s="21">
        <f>((G133*COS(J133)+Q133*COS(T133)+AA133*COS(AD133)))</f>
        <v>1.4882604492026295E-4</v>
      </c>
      <c r="AK139" s="1">
        <f>((G134*COS(J134)+Q134*COS(T134)+AA134*COS(AD134)))</f>
        <v>6.2487320970541771E-5</v>
      </c>
      <c r="AL139" s="1">
        <f>((G135*COS(J135)+Q135*COS(T135)+AA135*COS(AD135)))</f>
        <v>-2.3761264949230488E-5</v>
      </c>
      <c r="AM139">
        <f>AM134*180/3.141</f>
        <v>88.811813428540802</v>
      </c>
      <c r="AN139" s="17"/>
      <c r="AR139" s="2"/>
      <c r="AT139" s="1">
        <f t="shared" si="164"/>
        <v>0.55469710710783215</v>
      </c>
      <c r="BB139" s="18"/>
      <c r="BC139" s="18"/>
      <c r="BE139" s="18"/>
      <c r="BG139" s="18"/>
      <c r="BI139" s="18"/>
      <c r="BL139" s="1"/>
      <c r="BM139" s="1"/>
      <c r="BO139" s="18"/>
      <c r="BR139" s="1">
        <f t="shared" si="165"/>
        <v>3.8724166666666768</v>
      </c>
      <c r="BS139" s="1">
        <f>BR139-BR138</f>
        <v>3.1229166666666419E-2</v>
      </c>
      <c r="BT139" s="1">
        <f t="shared" si="166"/>
        <v>22.05726632115822</v>
      </c>
      <c r="BU139" s="2">
        <f t="shared" si="131"/>
        <v>9.5572663211582203</v>
      </c>
      <c r="BW139" s="1">
        <v>4</v>
      </c>
      <c r="BX139" s="1">
        <f t="shared" si="167"/>
        <v>0.27734855355391608</v>
      </c>
      <c r="BY139" s="2">
        <f t="shared" si="100"/>
        <v>15.898961668695826</v>
      </c>
      <c r="CA139" s="1">
        <f t="shared" si="132"/>
        <v>0.55469710710783215</v>
      </c>
      <c r="CB139" s="2">
        <f t="shared" si="101"/>
        <v>31.797923337391651</v>
      </c>
      <c r="CD139" s="1">
        <f t="shared" si="168"/>
        <v>10.140862044816705</v>
      </c>
      <c r="CE139" s="1">
        <f t="shared" si="169"/>
        <v>-1.9271067297935644E-2</v>
      </c>
      <c r="CF139" s="18">
        <f>SUM(CE$15:$CE139)</f>
        <v>-1.1996425300437905</v>
      </c>
      <c r="CG139" s="18">
        <f t="shared" si="135"/>
        <v>0.80035746995620949</v>
      </c>
      <c r="CH139" s="18">
        <f t="shared" si="136"/>
        <v>1.1996425300437905</v>
      </c>
    </row>
    <row r="140" spans="1:97" x14ac:dyDescent="0.2">
      <c r="A140" s="17">
        <f t="shared" si="141"/>
        <v>15.614583333333375</v>
      </c>
      <c r="C140" s="1"/>
      <c r="D140" s="1"/>
      <c r="F140" s="1"/>
      <c r="G140" s="1"/>
      <c r="K140" s="2"/>
      <c r="M140" s="1"/>
      <c r="N140" s="1"/>
      <c r="P140" s="1"/>
      <c r="Q140" s="1"/>
      <c r="T140" s="1"/>
      <c r="U140" s="2"/>
      <c r="W140" s="1"/>
      <c r="X140" s="1"/>
      <c r="Z140" s="1"/>
      <c r="AA140" s="1"/>
      <c r="AE140" s="2"/>
      <c r="AF140" s="2"/>
      <c r="AG140" s="1"/>
      <c r="AH140" s="1"/>
      <c r="AJ140" s="21">
        <f>((G133*SIN(J133)+Q133*SIN(T133)+AA133*SIN(AD133))/(G133*COS(J133)+Q133*COS(T133)+AA133*COS(AD133)))</f>
        <v>20.133920279768912</v>
      </c>
      <c r="AL140" s="1">
        <f>((G135*SIN(J135)+Q135*SIN(T135)+AA135*SIN(AD135))/(G135*COS(J135)+Q135*COS(T135)+AA135*COS(AD135)))</f>
        <v>-123.87195873289595</v>
      </c>
      <c r="AM140">
        <f>AM135*180/3.141</f>
        <v>89.554363901288866</v>
      </c>
      <c r="AN140" s="17"/>
      <c r="AR140" s="2"/>
      <c r="AT140" s="1">
        <f t="shared" si="164"/>
        <v>0.55829963376422265</v>
      </c>
      <c r="BR140" s="1">
        <f t="shared" si="165"/>
        <v>3.9036458333333446</v>
      </c>
      <c r="BS140" s="1">
        <f t="shared" si="148"/>
        <v>3.1229166666667751E-2</v>
      </c>
      <c r="BT140" s="1">
        <f t="shared" si="166"/>
        <v>22.106753654232161</v>
      </c>
      <c r="BU140" s="2">
        <f t="shared" si="131"/>
        <v>9.6067536542321612</v>
      </c>
      <c r="BW140" s="1">
        <v>4</v>
      </c>
      <c r="BX140" s="1">
        <f t="shared" si="167"/>
        <v>0.27914981688211132</v>
      </c>
      <c r="BY140" s="2">
        <f t="shared" si="100"/>
        <v>16.002218802159248</v>
      </c>
      <c r="CA140" s="1">
        <f t="shared" si="132"/>
        <v>0.55829963376422265</v>
      </c>
      <c r="CB140" s="2">
        <f t="shared" si="101"/>
        <v>32.004437604318497</v>
      </c>
      <c r="CD140" s="1">
        <f t="shared" si="168"/>
        <v>10.20914817973876</v>
      </c>
      <c r="CE140" s="1">
        <f t="shared" si="169"/>
        <v>-1.9427108720716041E-2</v>
      </c>
      <c r="CF140" s="18">
        <f>SUM(CE$15:$CE140)</f>
        <v>-1.2190696387645066</v>
      </c>
      <c r="CG140" s="18">
        <f t="shared" si="135"/>
        <v>0.78093036123549342</v>
      </c>
      <c r="CH140" s="18">
        <f t="shared" si="136"/>
        <v>1.2190696387645066</v>
      </c>
    </row>
    <row r="141" spans="1:97" x14ac:dyDescent="0.2">
      <c r="A141" s="17">
        <f t="shared" si="141"/>
        <v>15.739500000000042</v>
      </c>
      <c r="C141" s="1"/>
      <c r="D141" s="1"/>
      <c r="F141" s="1"/>
      <c r="G141" s="1"/>
      <c r="K141" s="2"/>
      <c r="M141" s="1"/>
      <c r="N141" s="1"/>
      <c r="P141" s="1"/>
      <c r="Q141" s="1"/>
      <c r="T141" s="1"/>
      <c r="U141" s="2"/>
      <c r="W141" s="1"/>
      <c r="X141" s="1"/>
      <c r="Z141" s="1"/>
      <c r="AA141" s="1"/>
      <c r="AE141" s="2"/>
      <c r="AF141" s="2"/>
      <c r="AG141" s="1"/>
      <c r="AH141" s="1"/>
      <c r="AL141" s="1"/>
      <c r="AM141">
        <f>AM136*180/3.141</f>
        <v>-87.857893333670049</v>
      </c>
      <c r="AN141" s="17"/>
      <c r="AR141" s="2"/>
      <c r="AT141" s="1">
        <f t="shared" si="164"/>
        <v>0.56188602118647235</v>
      </c>
      <c r="BR141" s="1">
        <f t="shared" si="165"/>
        <v>3.9348750000000114</v>
      </c>
      <c r="BS141" s="1">
        <f t="shared" si="148"/>
        <v>3.1229166666666863E-2</v>
      </c>
      <c r="BT141" s="1">
        <f t="shared" si="166"/>
        <v>22.156526609345288</v>
      </c>
      <c r="BU141" s="2">
        <f t="shared" si="131"/>
        <v>9.6565266093452884</v>
      </c>
      <c r="BW141" s="1">
        <v>4</v>
      </c>
      <c r="BX141" s="1">
        <f t="shared" si="167"/>
        <v>0.28094301059323618</v>
      </c>
      <c r="BY141" s="2">
        <f t="shared" si="100"/>
        <v>16.105013346109079</v>
      </c>
      <c r="CA141" s="1">
        <f t="shared" si="132"/>
        <v>0.56188602118647235</v>
      </c>
      <c r="CB141" s="2">
        <f t="shared" si="101"/>
        <v>32.210026692218158</v>
      </c>
      <c r="CD141" s="1">
        <f t="shared" si="168"/>
        <v>10.278139452318641</v>
      </c>
      <c r="CE141" s="1">
        <f t="shared" si="169"/>
        <v>-1.958315014942396E-2</v>
      </c>
      <c r="CF141" s="18">
        <f>SUM(CE$15:$CE141)</f>
        <v>-1.2386527889139305</v>
      </c>
      <c r="CG141" s="18">
        <f t="shared" si="135"/>
        <v>0.76134721108606951</v>
      </c>
      <c r="CH141" s="18">
        <f t="shared" si="136"/>
        <v>1.2386527889139305</v>
      </c>
    </row>
    <row r="142" spans="1:97" x14ac:dyDescent="0.2">
      <c r="A142" s="17">
        <f t="shared" si="141"/>
        <v>15.86441666666671</v>
      </c>
      <c r="C142" s="1"/>
      <c r="D142" s="1"/>
      <c r="F142" s="1"/>
      <c r="G142" s="1"/>
      <c r="K142" s="2"/>
      <c r="M142" s="1"/>
      <c r="N142" s="1"/>
      <c r="P142" s="1"/>
      <c r="Q142" s="1"/>
      <c r="T142" s="1"/>
      <c r="U142" s="2"/>
      <c r="W142" s="1"/>
      <c r="X142" s="1"/>
      <c r="Z142" s="1"/>
      <c r="AA142" s="1"/>
      <c r="AE142" s="2"/>
      <c r="AF142" s="2"/>
      <c r="AG142" s="1"/>
      <c r="AH142" s="1"/>
      <c r="AL142" s="1"/>
      <c r="AN142" s="17"/>
      <c r="AR142" s="2"/>
      <c r="AT142" s="1">
        <f t="shared" si="164"/>
        <v>0.5654562859488681</v>
      </c>
      <c r="BR142" s="1">
        <f t="shared" si="165"/>
        <v>3.966104166666677</v>
      </c>
      <c r="BS142" s="1">
        <f t="shared" si="148"/>
        <v>3.1229166666665531E-2</v>
      </c>
      <c r="BT142" s="1">
        <f t="shared" si="166"/>
        <v>22.206583265951949</v>
      </c>
      <c r="BU142" s="2">
        <f t="shared" si="131"/>
        <v>9.7065832659519486</v>
      </c>
      <c r="BW142" s="1">
        <v>4</v>
      </c>
      <c r="BX142" s="1">
        <f t="shared" si="167"/>
        <v>0.28272814297443405</v>
      </c>
      <c r="BY142" s="2">
        <f t="shared" si="100"/>
        <v>16.207345775604498</v>
      </c>
      <c r="CA142" s="1">
        <f t="shared" si="132"/>
        <v>0.5654562859488681</v>
      </c>
      <c r="CB142" s="2">
        <f t="shared" si="101"/>
        <v>32.414691551208996</v>
      </c>
      <c r="CD142" s="1">
        <f t="shared" si="168"/>
        <v>10.347839232151191</v>
      </c>
      <c r="CE142" s="1">
        <f t="shared" si="169"/>
        <v>-1.9739191584014548E-2</v>
      </c>
      <c r="CF142" s="18">
        <f>SUM(CE$15:$CE142)</f>
        <v>-1.2583919804979451</v>
      </c>
      <c r="CG142" s="18">
        <f t="shared" si="135"/>
        <v>0.7416080195020549</v>
      </c>
      <c r="CH142" s="18">
        <f t="shared" si="136"/>
        <v>1.2583919804979451</v>
      </c>
    </row>
    <row r="143" spans="1:97" x14ac:dyDescent="0.2">
      <c r="A143" s="17">
        <f t="shared" si="141"/>
        <v>15.989333333333377</v>
      </c>
      <c r="C143" s="1"/>
      <c r="D143" s="1"/>
      <c r="F143" s="1"/>
      <c r="G143" s="1"/>
      <c r="K143" s="2"/>
      <c r="M143" s="1"/>
      <c r="N143" s="1"/>
      <c r="P143" s="1"/>
      <c r="Q143" s="1"/>
      <c r="T143" s="1"/>
      <c r="U143" s="2"/>
      <c r="W143" s="1"/>
      <c r="X143" s="1"/>
      <c r="Z143" s="1"/>
      <c r="AA143" s="1"/>
      <c r="AE143" s="2"/>
      <c r="AF143" s="2"/>
      <c r="AG143" s="1"/>
      <c r="AH143" s="1"/>
      <c r="AL143" s="1"/>
      <c r="AN143" s="17"/>
      <c r="AR143" s="2"/>
      <c r="AT143" s="1">
        <f t="shared" si="164"/>
        <v>0.56901044612109886</v>
      </c>
      <c r="BR143" s="1">
        <f t="shared" si="165"/>
        <v>3.9973333333333443</v>
      </c>
      <c r="BS143" s="1">
        <f t="shared" si="148"/>
        <v>3.1229166666667307E-2</v>
      </c>
      <c r="BT143" s="1">
        <f t="shared" si="166"/>
        <v>22.256921709886136</v>
      </c>
      <c r="BU143" s="2">
        <f t="shared" si="131"/>
        <v>9.7569217098861358</v>
      </c>
      <c r="BW143" s="1">
        <v>4</v>
      </c>
      <c r="BX143" s="1">
        <f t="shared" si="167"/>
        <v>0.28450522306054943</v>
      </c>
      <c r="BY143" s="2">
        <f t="shared" ref="BY143:BY180" si="170">BX143*(180/$D$6)</f>
        <v>16.309216608566526</v>
      </c>
      <c r="CA143" s="1">
        <f t="shared" si="132"/>
        <v>0.56901044612109886</v>
      </c>
      <c r="CB143" s="2">
        <f t="shared" ref="CB143:CB180" si="171">CA143*(180/$D$6)</f>
        <v>32.618433217133052</v>
      </c>
      <c r="CD143" s="1">
        <f t="shared" si="168"/>
        <v>10.418250904136563</v>
      </c>
      <c r="CE143" s="1">
        <f t="shared" si="169"/>
        <v>-1.989523302444356E-2</v>
      </c>
      <c r="CF143" s="18">
        <f>SUM(CE$15:$CE143)</f>
        <v>-1.2782872135223886</v>
      </c>
      <c r="CG143" s="18">
        <f t="shared" si="135"/>
        <v>0.72171278647761139</v>
      </c>
      <c r="CH143" s="18">
        <f t="shared" si="136"/>
        <v>1.2782872135223886</v>
      </c>
    </row>
    <row r="144" spans="1:97" x14ac:dyDescent="0.2">
      <c r="A144" s="17">
        <f t="shared" si="141"/>
        <v>16.114250000000045</v>
      </c>
      <c r="C144" s="1"/>
      <c r="D144" s="1"/>
      <c r="F144" s="1"/>
      <c r="G144" s="1"/>
      <c r="K144" s="2"/>
      <c r="M144" s="1"/>
      <c r="N144" s="1"/>
      <c r="P144" s="1"/>
      <c r="Q144" s="1"/>
      <c r="T144" s="1"/>
      <c r="U144" s="2"/>
      <c r="W144" s="1"/>
      <c r="X144" s="1"/>
      <c r="Z144" s="1"/>
      <c r="AA144" s="1"/>
      <c r="AE144" s="2"/>
      <c r="AF144" s="2"/>
      <c r="AG144" s="1"/>
      <c r="AH144" s="1"/>
      <c r="AL144" s="1"/>
      <c r="AN144" s="17"/>
      <c r="AR144" s="2"/>
      <c r="AT144" s="1">
        <f t="shared" si="164"/>
        <v>0.57254852123766942</v>
      </c>
      <c r="BR144" s="1">
        <f t="shared" si="165"/>
        <v>4.0285625000000103</v>
      </c>
      <c r="BS144" s="1">
        <f t="shared" si="148"/>
        <v>3.1229166666665975E-2</v>
      </c>
      <c r="BT144" s="1">
        <f t="shared" si="166"/>
        <v>22.30754003353254</v>
      </c>
      <c r="BU144" s="2">
        <f t="shared" ref="BU144:BU180" si="172">MOD(BT144+BP144,12.5)</f>
        <v>9.8075400335325398</v>
      </c>
      <c r="BW144" s="1">
        <v>4</v>
      </c>
      <c r="BX144" s="1">
        <f t="shared" si="167"/>
        <v>0.28627426061883471</v>
      </c>
      <c r="BY144" s="2">
        <f t="shared" si="170"/>
        <v>16.41062640490135</v>
      </c>
      <c r="CA144" s="1">
        <f t="shared" ref="CA144:CA180" si="173">AT144/((SQRT(BW144)-1))</f>
        <v>0.57254852123766942</v>
      </c>
      <c r="CB144" s="2">
        <f t="shared" si="171"/>
        <v>32.821252809802701</v>
      </c>
      <c r="CD144" s="1">
        <f t="shared" si="168"/>
        <v>10.489377868304592</v>
      </c>
      <c r="CE144" s="1">
        <f t="shared" si="169"/>
        <v>-2.0051274470659332E-2</v>
      </c>
      <c r="CF144" s="18">
        <f>SUM(CE$15:$CE144)</f>
        <v>-1.298338487993048</v>
      </c>
      <c r="CG144" s="18">
        <f t="shared" ref="CG144:CG179" si="174">2+CF144</f>
        <v>0.70166151200695204</v>
      </c>
      <c r="CH144" s="18">
        <f t="shared" ref="CH144:CH180" si="175">-CF144</f>
        <v>1.298338487993048</v>
      </c>
    </row>
    <row r="145" spans="1:86" x14ac:dyDescent="0.2">
      <c r="A145" s="17">
        <f t="shared" ref="A145:A180" si="176">$D$5*$D$4+A144</f>
        <v>16.239166666666712</v>
      </c>
      <c r="C145" s="1"/>
      <c r="D145" s="1"/>
      <c r="F145" s="1"/>
      <c r="G145" s="1"/>
      <c r="K145" s="2"/>
      <c r="M145" s="1"/>
      <c r="N145" s="1"/>
      <c r="P145" s="1"/>
      <c r="Q145" s="1"/>
      <c r="T145" s="1"/>
      <c r="U145" s="2"/>
      <c r="W145" s="1"/>
      <c r="X145" s="1"/>
      <c r="Z145" s="1"/>
      <c r="AA145" s="1"/>
      <c r="AE145" s="2"/>
      <c r="AF145" s="2"/>
      <c r="AG145" s="1"/>
      <c r="AH145" s="1"/>
      <c r="AL145" s="1"/>
      <c r="AN145" s="17"/>
      <c r="AR145" s="2"/>
      <c r="AT145" s="1">
        <f t="shared" si="164"/>
        <v>0.57607053226748139</v>
      </c>
      <c r="BR145" s="1">
        <f t="shared" si="165"/>
        <v>4.059791666666678</v>
      </c>
      <c r="BS145" s="1">
        <f t="shared" ref="BS145:BS180" si="177">BR145-BR144</f>
        <v>3.1229166666667751E-2</v>
      </c>
      <c r="BT145" s="1">
        <f t="shared" si="166"/>
        <v>22.358436335992415</v>
      </c>
      <c r="BU145" s="2">
        <f t="shared" si="172"/>
        <v>9.8584363359924154</v>
      </c>
      <c r="BW145" s="1">
        <v>4</v>
      </c>
      <c r="BX145" s="1">
        <f t="shared" si="167"/>
        <v>0.2880352661337407</v>
      </c>
      <c r="BY145" s="2">
        <f t="shared" si="170"/>
        <v>16.511575765628447</v>
      </c>
      <c r="CA145" s="1">
        <f t="shared" si="173"/>
        <v>0.57607053226748139</v>
      </c>
      <c r="CB145" s="2">
        <f t="shared" si="171"/>
        <v>33.023151531256893</v>
      </c>
      <c r="CD145" s="1">
        <f t="shared" si="168"/>
        <v>10.561223539648422</v>
      </c>
      <c r="CE145" s="1">
        <f t="shared" si="169"/>
        <v>-2.0207315922620553E-2</v>
      </c>
      <c r="CF145" s="18">
        <f>SUM(CE$15:$CE145)</f>
        <v>-1.3185458039156686</v>
      </c>
      <c r="CG145" s="18">
        <f t="shared" si="174"/>
        <v>0.68145419608433144</v>
      </c>
      <c r="CH145" s="18">
        <f t="shared" si="175"/>
        <v>1.3185458039156686</v>
      </c>
    </row>
    <row r="146" spans="1:86" x14ac:dyDescent="0.2">
      <c r="A146" s="17">
        <f t="shared" si="176"/>
        <v>16.364083333333379</v>
      </c>
      <c r="C146" s="1"/>
      <c r="D146" s="1"/>
      <c r="F146" s="1"/>
      <c r="G146" s="1"/>
      <c r="K146" s="2"/>
      <c r="M146" s="1"/>
      <c r="N146" s="1"/>
      <c r="P146" s="1"/>
      <c r="Q146" s="1"/>
      <c r="T146" s="1"/>
      <c r="U146" s="2"/>
      <c r="W146" s="1"/>
      <c r="X146" s="1"/>
      <c r="Z146" s="1"/>
      <c r="AA146" s="1"/>
      <c r="AE146" s="2"/>
      <c r="AF146" s="2"/>
      <c r="AG146" s="1"/>
      <c r="AH146" s="1"/>
      <c r="AL146" s="1"/>
      <c r="AN146" s="17"/>
      <c r="AR146" s="2"/>
      <c r="AT146" s="1">
        <f t="shared" si="164"/>
        <v>0.57957650158359375</v>
      </c>
      <c r="BR146" s="1">
        <f t="shared" si="165"/>
        <v>4.091020833333344</v>
      </c>
      <c r="BS146" s="1">
        <f t="shared" si="177"/>
        <v>3.1229166666665975E-2</v>
      </c>
      <c r="BT146" s="1">
        <f t="shared" si="166"/>
        <v>22.4096087232443</v>
      </c>
      <c r="BU146" s="2">
        <f t="shared" si="172"/>
        <v>9.9096087232443004</v>
      </c>
      <c r="BW146" s="1">
        <v>4</v>
      </c>
      <c r="BX146" s="1">
        <f t="shared" si="167"/>
        <v>0.28978825079179688</v>
      </c>
      <c r="BY146" s="2">
        <f t="shared" si="170"/>
        <v>16.612065332013831</v>
      </c>
      <c r="CA146" s="1">
        <f t="shared" si="173"/>
        <v>0.57957650158359375</v>
      </c>
      <c r="CB146" s="2">
        <f t="shared" si="171"/>
        <v>33.224130664027662</v>
      </c>
      <c r="CD146" s="1">
        <f t="shared" si="168"/>
        <v>10.63379134795332</v>
      </c>
      <c r="CE146" s="1">
        <f t="shared" si="169"/>
        <v>-2.0363357380269644E-2</v>
      </c>
      <c r="CF146" s="18">
        <f>SUM(CE$15:$CE146)</f>
        <v>-1.3389091612959383</v>
      </c>
      <c r="CG146" s="18">
        <f t="shared" si="174"/>
        <v>0.66109083870406171</v>
      </c>
      <c r="CH146" s="18">
        <f t="shared" si="175"/>
        <v>1.3389091612959383</v>
      </c>
    </row>
    <row r="147" spans="1:86" x14ac:dyDescent="0.2">
      <c r="A147" s="17">
        <f t="shared" si="176"/>
        <v>16.489000000000047</v>
      </c>
      <c r="C147" s="1"/>
      <c r="D147" s="1"/>
      <c r="F147" s="1"/>
      <c r="G147" s="1"/>
      <c r="K147" s="2"/>
      <c r="M147" s="1"/>
      <c r="N147" s="1"/>
      <c r="P147" s="1"/>
      <c r="Q147" s="1"/>
      <c r="T147" s="1"/>
      <c r="U147" s="2"/>
      <c r="W147" s="1"/>
      <c r="X147" s="1"/>
      <c r="Z147" s="1"/>
      <c r="AA147" s="1"/>
      <c r="AE147" s="2"/>
      <c r="AF147" s="2"/>
      <c r="AG147" s="1"/>
      <c r="AH147" s="1"/>
      <c r="AL147" s="1"/>
      <c r="AN147" s="17"/>
      <c r="AR147" s="2"/>
      <c r="AT147" s="1">
        <f t="shared" si="164"/>
        <v>0.58306645293317449</v>
      </c>
      <c r="BR147" s="1">
        <f>0.5*12.5*TAN(AT147)</f>
        <v>4.1222500000000117</v>
      </c>
      <c r="BS147" s="1">
        <f t="shared" si="177"/>
        <v>3.1229166666667751E-2</v>
      </c>
      <c r="BT147" s="1">
        <f t="shared" si="166"/>
        <v>22.461055308299763</v>
      </c>
      <c r="BU147" s="2">
        <f t="shared" si="172"/>
        <v>9.9610553082997626</v>
      </c>
      <c r="BW147" s="1">
        <v>4</v>
      </c>
      <c r="BX147" s="1">
        <f t="shared" si="167"/>
        <v>0.29153322646658725</v>
      </c>
      <c r="BY147" s="2">
        <f t="shared" si="170"/>
        <v>16.712095784708822</v>
      </c>
      <c r="CA147" s="1">
        <f t="shared" si="173"/>
        <v>0.58306645293317449</v>
      </c>
      <c r="CB147" s="2">
        <f t="shared" si="171"/>
        <v>33.424191569417644</v>
      </c>
      <c r="CD147" s="1">
        <f t="shared" si="168"/>
        <v>10.707084737631497</v>
      </c>
      <c r="CE147" s="1">
        <f t="shared" si="169"/>
        <v>-2.051939884356787E-2</v>
      </c>
      <c r="CF147" s="18">
        <f>SUM(CE$15:$CE147)</f>
        <v>-1.3594285601395062</v>
      </c>
      <c r="CG147" s="18">
        <f t="shared" si="174"/>
        <v>0.64057143986049381</v>
      </c>
      <c r="CH147" s="18">
        <f t="shared" si="175"/>
        <v>1.3594285601395062</v>
      </c>
    </row>
    <row r="148" spans="1:86" x14ac:dyDescent="0.2">
      <c r="A148" s="17">
        <f t="shared" si="176"/>
        <v>16.613916666666714</v>
      </c>
      <c r="C148" s="1"/>
      <c r="D148" s="1"/>
      <c r="F148" s="1"/>
      <c r="G148" s="1"/>
      <c r="K148" s="2"/>
      <c r="M148" s="1"/>
      <c r="N148" s="1"/>
      <c r="P148" s="1"/>
      <c r="Q148" s="1"/>
      <c r="T148" s="1"/>
      <c r="U148" s="2"/>
      <c r="W148" s="1"/>
      <c r="X148" s="1"/>
      <c r="Z148" s="1"/>
      <c r="AA148" s="1"/>
      <c r="AE148" s="2"/>
      <c r="AF148" s="2"/>
      <c r="AG148" s="1"/>
      <c r="AH148" s="1"/>
      <c r="AL148" s="1"/>
      <c r="AN148" s="17"/>
      <c r="AR148" s="2"/>
      <c r="AT148" s="1">
        <f t="shared" si="164"/>
        <v>0.58654041140765256</v>
      </c>
      <c r="BR148" s="1">
        <f t="shared" si="165"/>
        <v>4.1534791666666786</v>
      </c>
      <c r="BS148" s="1">
        <f t="shared" si="177"/>
        <v>3.1229166666666863E-2</v>
      </c>
      <c r="BT148" s="1">
        <f t="shared" si="166"/>
        <v>22.512774211354035</v>
      </c>
      <c r="BU148" s="2">
        <f t="shared" si="172"/>
        <v>10.012774211354035</v>
      </c>
      <c r="BW148" s="1">
        <v>4</v>
      </c>
      <c r="BX148" s="1">
        <f t="shared" si="167"/>
        <v>0.29327020570382628</v>
      </c>
      <c r="BY148" s="2">
        <f t="shared" si="170"/>
        <v>16.811667842894501</v>
      </c>
      <c r="CA148" s="1">
        <f t="shared" si="173"/>
        <v>0.58654041140765256</v>
      </c>
      <c r="CB148" s="2">
        <f t="shared" si="171"/>
        <v>33.623335685789002</v>
      </c>
      <c r="CD148" s="1">
        <f t="shared" si="168"/>
        <v>10.781107167553648</v>
      </c>
      <c r="CE148" s="1">
        <f t="shared" si="169"/>
        <v>-2.0675440312461383E-2</v>
      </c>
      <c r="CF148" s="18">
        <f>SUM(CE$15:$CE148)</f>
        <v>-1.3801040004519676</v>
      </c>
      <c r="CG148" s="18">
        <f t="shared" si="174"/>
        <v>0.61989599954803243</v>
      </c>
      <c r="CH148" s="18">
        <f t="shared" si="175"/>
        <v>1.3801040004519676</v>
      </c>
    </row>
    <row r="149" spans="1:86" x14ac:dyDescent="0.2">
      <c r="A149" s="17">
        <f t="shared" si="176"/>
        <v>16.738833333333382</v>
      </c>
      <c r="C149" s="1"/>
      <c r="D149" s="1"/>
      <c r="F149" s="1"/>
      <c r="G149" s="1"/>
      <c r="K149" s="2"/>
      <c r="M149" s="1"/>
      <c r="N149" s="1"/>
      <c r="P149" s="1"/>
      <c r="Q149" s="1"/>
      <c r="T149" s="1"/>
      <c r="U149" s="2"/>
      <c r="W149" s="1"/>
      <c r="X149" s="1"/>
      <c r="Z149" s="1"/>
      <c r="AA149" s="1"/>
      <c r="AE149" s="2"/>
      <c r="AF149" s="2"/>
      <c r="AG149" s="1"/>
      <c r="AH149" s="1"/>
      <c r="AL149" s="1"/>
      <c r="AN149" s="17"/>
      <c r="AR149" s="2"/>
      <c r="AT149" s="1">
        <f t="shared" si="164"/>
        <v>0.58999840341308118</v>
      </c>
      <c r="BR149" s="1">
        <f t="shared" si="165"/>
        <v>4.1847083333333455</v>
      </c>
      <c r="BS149" s="1">
        <f t="shared" si="177"/>
        <v>3.1229166666666863E-2</v>
      </c>
      <c r="BT149" s="1">
        <f t="shared" si="166"/>
        <v>22.564763559931798</v>
      </c>
      <c r="BU149" s="2">
        <f t="shared" si="172"/>
        <v>10.064763559931798</v>
      </c>
      <c r="BW149" s="1">
        <v>4</v>
      </c>
      <c r="BX149" s="1">
        <f t="shared" si="167"/>
        <v>0.29499920170654059</v>
      </c>
      <c r="BY149" s="2">
        <f t="shared" si="170"/>
        <v>16.910782263432264</v>
      </c>
      <c r="CA149" s="1">
        <f t="shared" si="173"/>
        <v>0.58999840341308118</v>
      </c>
      <c r="CB149" s="2">
        <f t="shared" si="171"/>
        <v>33.821564526864528</v>
      </c>
      <c r="CD149" s="1">
        <f t="shared" si="168"/>
        <v>10.855862110886465</v>
      </c>
      <c r="CE149" s="1">
        <f t="shared" si="169"/>
        <v>-2.0831481786899819E-2</v>
      </c>
      <c r="CF149" s="18">
        <f>SUM(CE$15:$CE149)</f>
        <v>-1.4009354822388673</v>
      </c>
      <c r="CG149" s="18">
        <f t="shared" si="174"/>
        <v>0.59906451776113268</v>
      </c>
      <c r="CH149" s="18">
        <f t="shared" si="175"/>
        <v>1.4009354822388673</v>
      </c>
    </row>
    <row r="150" spans="1:86" x14ac:dyDescent="0.2">
      <c r="A150" s="17">
        <f t="shared" si="176"/>
        <v>16.863750000000049</v>
      </c>
      <c r="C150" s="1"/>
      <c r="D150" s="1"/>
      <c r="F150" s="1"/>
      <c r="G150" s="1"/>
      <c r="K150" s="2"/>
      <c r="M150" s="1"/>
      <c r="N150" s="1"/>
      <c r="P150" s="1"/>
      <c r="Q150" s="1"/>
      <c r="T150" s="1"/>
      <c r="U150" s="2"/>
      <c r="W150" s="1"/>
      <c r="X150" s="1"/>
      <c r="Z150" s="1"/>
      <c r="AA150" s="1"/>
      <c r="AE150" s="2"/>
      <c r="AF150" s="2"/>
      <c r="AG150" s="1"/>
      <c r="AH150" s="1"/>
      <c r="AL150" s="1"/>
      <c r="AN150" s="17"/>
      <c r="AR150" s="2"/>
      <c r="AT150" s="1">
        <f t="shared" si="164"/>
        <v>0.59344045664072209</v>
      </c>
      <c r="BR150" s="1">
        <f t="shared" si="165"/>
        <v>4.2159375000000123</v>
      </c>
      <c r="BS150" s="1">
        <f t="shared" si="177"/>
        <v>3.1229166666666863E-2</v>
      </c>
      <c r="BT150" s="1">
        <f t="shared" si="166"/>
        <v>22.617021489028062</v>
      </c>
      <c r="BU150" s="2">
        <f t="shared" si="172"/>
        <v>10.117021489028062</v>
      </c>
      <c r="BW150" s="1">
        <v>4</v>
      </c>
      <c r="BX150" s="1">
        <f t="shared" si="167"/>
        <v>0.29672022832036105</v>
      </c>
      <c r="BY150" s="2">
        <f t="shared" si="170"/>
        <v>17.009439840020697</v>
      </c>
      <c r="CA150" s="1">
        <f t="shared" si="173"/>
        <v>0.59344045664072209</v>
      </c>
      <c r="CB150" s="2">
        <f t="shared" si="171"/>
        <v>34.018879680041394</v>
      </c>
      <c r="CD150" s="1">
        <f t="shared" si="168"/>
        <v>10.931353054929412</v>
      </c>
      <c r="CE150" s="1">
        <f t="shared" si="169"/>
        <v>-2.0987523266840717E-2</v>
      </c>
      <c r="CF150" s="18">
        <f>SUM(CE$15:$CE150)</f>
        <v>-1.4219230055057079</v>
      </c>
      <c r="CG150" s="18">
        <f t="shared" si="174"/>
        <v>0.57807699449429206</v>
      </c>
      <c r="CH150" s="18">
        <f t="shared" si="175"/>
        <v>1.4219230055057079</v>
      </c>
    </row>
    <row r="151" spans="1:86" x14ac:dyDescent="0.2">
      <c r="A151" s="17">
        <f t="shared" si="176"/>
        <v>16.988666666666717</v>
      </c>
      <c r="C151" s="1"/>
      <c r="D151" s="1"/>
      <c r="F151" s="1"/>
      <c r="G151" s="1"/>
      <c r="K151" s="2"/>
      <c r="M151" s="1"/>
      <c r="N151" s="1"/>
      <c r="P151" s="1"/>
      <c r="Q151" s="1"/>
      <c r="T151" s="1"/>
      <c r="U151" s="2"/>
      <c r="W151" s="1"/>
      <c r="X151" s="1"/>
      <c r="Z151" s="1"/>
      <c r="AA151" s="1"/>
      <c r="AE151" s="2"/>
      <c r="AF151" s="2"/>
      <c r="AG151" s="1"/>
      <c r="AH151" s="1"/>
      <c r="AL151" s="1"/>
      <c r="AN151" s="17"/>
      <c r="AR151" s="2"/>
      <c r="AT151" s="1">
        <f t="shared" si="164"/>
        <v>0.59686660003785863</v>
      </c>
      <c r="BR151" s="1">
        <f t="shared" si="165"/>
        <v>4.2471666666666792</v>
      </c>
      <c r="BS151" s="1">
        <f t="shared" si="177"/>
        <v>3.1229166666666863E-2</v>
      </c>
      <c r="BT151" s="1">
        <f t="shared" si="166"/>
        <v>22.669546141244226</v>
      </c>
      <c r="BU151" s="2">
        <f t="shared" si="172"/>
        <v>10.169546141244226</v>
      </c>
      <c r="BW151" s="1">
        <v>4</v>
      </c>
      <c r="BX151" s="1">
        <f t="shared" si="167"/>
        <v>0.29843330001892932</v>
      </c>
      <c r="BY151" s="2">
        <f t="shared" si="170"/>
        <v>17.107641402359004</v>
      </c>
      <c r="CA151" s="1">
        <f t="shared" si="173"/>
        <v>0.59686660003785863</v>
      </c>
      <c r="CB151" s="2">
        <f t="shared" si="171"/>
        <v>34.215282804718008</v>
      </c>
      <c r="CD151" s="1">
        <f t="shared" si="168"/>
        <v>11.007583500950259</v>
      </c>
      <c r="CE151" s="1">
        <f t="shared" si="169"/>
        <v>-2.1143564752228651E-2</v>
      </c>
      <c r="CF151" s="18">
        <f>SUM(CE$15:$CE151)</f>
        <v>-1.4430665702579366</v>
      </c>
      <c r="CG151" s="18">
        <f t="shared" si="174"/>
        <v>0.55693342974206339</v>
      </c>
      <c r="CH151" s="18">
        <f t="shared" si="175"/>
        <v>1.4430665702579366</v>
      </c>
    </row>
    <row r="152" spans="1:86" x14ac:dyDescent="0.2">
      <c r="A152" s="17">
        <f t="shared" si="176"/>
        <v>17.113583333333384</v>
      </c>
      <c r="C152" s="1"/>
      <c r="D152" s="1"/>
      <c r="F152" s="1"/>
      <c r="G152" s="1"/>
      <c r="K152" s="2"/>
      <c r="M152" s="1"/>
      <c r="N152" s="1"/>
      <c r="P152" s="1"/>
      <c r="Q152" s="1"/>
      <c r="T152" s="1"/>
      <c r="U152" s="2"/>
      <c r="W152" s="1"/>
      <c r="X152" s="1"/>
      <c r="Z152" s="1"/>
      <c r="AA152" s="1"/>
      <c r="AE152" s="2"/>
      <c r="AF152" s="2"/>
      <c r="AG152" s="1"/>
      <c r="AH152" s="1"/>
      <c r="AL152" s="1"/>
      <c r="AN152" s="17"/>
      <c r="AR152" s="2"/>
      <c r="AT152" s="1">
        <f t="shared" si="164"/>
        <v>0.60027686377884848</v>
      </c>
      <c r="BR152" s="1">
        <f t="shared" si="165"/>
        <v>4.2783958333333461</v>
      </c>
      <c r="BS152" s="1">
        <f t="shared" si="177"/>
        <v>3.1229166666666863E-2</v>
      </c>
      <c r="BT152" s="1">
        <f t="shared" si="166"/>
        <v>22.722335666919395</v>
      </c>
      <c r="BU152" s="2">
        <f t="shared" si="172"/>
        <v>10.222335666919395</v>
      </c>
      <c r="BW152" s="1">
        <v>4</v>
      </c>
      <c r="BX152" s="1">
        <f t="shared" si="167"/>
        <v>0.30013843188942424</v>
      </c>
      <c r="BY152" s="2">
        <f t="shared" si="170"/>
        <v>17.205387815317312</v>
      </c>
      <c r="CA152" s="1">
        <f t="shared" si="173"/>
        <v>0.60027686377884848</v>
      </c>
      <c r="CB152" s="2">
        <f t="shared" si="171"/>
        <v>34.410775630634625</v>
      </c>
      <c r="CD152" s="1">
        <f t="shared" si="168"/>
        <v>11.08455696402779</v>
      </c>
      <c r="CE152" s="1">
        <f t="shared" si="169"/>
        <v>-2.1299606243017424E-2</v>
      </c>
      <c r="CF152" s="18">
        <f>SUM(CE$15:$CE152)</f>
        <v>-1.4643661765009541</v>
      </c>
      <c r="CG152" s="18">
        <f t="shared" si="174"/>
        <v>0.53563382349904587</v>
      </c>
      <c r="CH152" s="18">
        <f t="shared" si="175"/>
        <v>1.4643661765009541</v>
      </c>
    </row>
    <row r="153" spans="1:86" x14ac:dyDescent="0.2">
      <c r="A153" s="17">
        <f t="shared" si="176"/>
        <v>17.238500000000052</v>
      </c>
      <c r="C153" s="1"/>
      <c r="D153" s="1"/>
      <c r="F153" s="1"/>
      <c r="G153" s="1"/>
      <c r="K153" s="2"/>
      <c r="M153" s="1"/>
      <c r="N153" s="1"/>
      <c r="P153" s="1"/>
      <c r="Q153" s="1"/>
      <c r="T153" s="1"/>
      <c r="U153" s="2"/>
      <c r="W153" s="1"/>
      <c r="X153" s="1"/>
      <c r="Z153" s="1"/>
      <c r="AA153" s="1"/>
      <c r="AE153" s="2"/>
      <c r="AF153" s="2"/>
      <c r="AG153" s="1"/>
      <c r="AH153" s="1"/>
      <c r="AL153" s="1"/>
      <c r="AN153" s="17"/>
      <c r="AR153" s="2"/>
      <c r="AT153" s="1">
        <f t="shared" si="164"/>
        <v>0.60367127923642139</v>
      </c>
      <c r="BR153" s="1">
        <f t="shared" si="165"/>
        <v>4.309625000000012</v>
      </c>
      <c r="BS153" s="1">
        <f t="shared" si="177"/>
        <v>3.1229166666665975E-2</v>
      </c>
      <c r="BT153" s="1">
        <f t="shared" si="166"/>
        <v>22.775388224257032</v>
      </c>
      <c r="BU153" s="2">
        <f t="shared" si="172"/>
        <v>10.275388224257032</v>
      </c>
      <c r="BW153" s="1">
        <v>4</v>
      </c>
      <c r="BX153" s="1">
        <f t="shared" si="167"/>
        <v>0.30183563961821069</v>
      </c>
      <c r="BY153" s="2">
        <f t="shared" si="170"/>
        <v>17.302679978113989</v>
      </c>
      <c r="CA153" s="1">
        <f t="shared" si="173"/>
        <v>0.60367127923642139</v>
      </c>
      <c r="CB153" s="2">
        <f t="shared" si="171"/>
        <v>34.605359956227979</v>
      </c>
      <c r="CD153" s="1">
        <f t="shared" si="168"/>
        <v>11.162276972891672</v>
      </c>
      <c r="CE153" s="1">
        <f t="shared" si="169"/>
        <v>-2.1455647739152598E-2</v>
      </c>
      <c r="CF153" s="18">
        <f>SUM(CE$15:$CE153)</f>
        <v>-1.4858218242401067</v>
      </c>
      <c r="CG153" s="18">
        <f t="shared" si="174"/>
        <v>0.51417817575989333</v>
      </c>
      <c r="CH153" s="18">
        <f t="shared" si="175"/>
        <v>1.4858218242401067</v>
      </c>
    </row>
    <row r="154" spans="1:86" x14ac:dyDescent="0.2">
      <c r="A154" s="17">
        <f t="shared" si="176"/>
        <v>17.363416666666719</v>
      </c>
      <c r="C154" s="1"/>
      <c r="D154" s="1"/>
      <c r="F154" s="1"/>
      <c r="G154" s="1"/>
      <c r="K154" s="2"/>
      <c r="M154" s="1"/>
      <c r="N154" s="1"/>
      <c r="P154" s="1"/>
      <c r="Q154" s="1"/>
      <c r="T154" s="1"/>
      <c r="U154" s="2"/>
      <c r="W154" s="1"/>
      <c r="X154" s="1"/>
      <c r="Z154" s="1"/>
      <c r="AA154" s="1"/>
      <c r="AE154" s="2"/>
      <c r="AF154" s="2"/>
      <c r="AG154" s="1"/>
      <c r="AH154" s="1"/>
      <c r="AL154" s="1"/>
      <c r="AN154" s="17"/>
      <c r="AR154" s="2"/>
      <c r="AT154" s="1">
        <f t="shared" si="164"/>
        <v>0.60704987895323315</v>
      </c>
      <c r="BR154" s="1">
        <f t="shared" si="165"/>
        <v>4.3408541666666789</v>
      </c>
      <c r="BS154" s="1">
        <f t="shared" si="177"/>
        <v>3.1229166666666863E-2</v>
      </c>
      <c r="BT154" s="1">
        <f t="shared" si="166"/>
        <v>22.828701979446997</v>
      </c>
      <c r="BU154" s="2">
        <f t="shared" si="172"/>
        <v>10.328701979446997</v>
      </c>
      <c r="BW154" s="1">
        <v>4</v>
      </c>
      <c r="BX154" s="1">
        <f t="shared" si="167"/>
        <v>0.30352493947661657</v>
      </c>
      <c r="BY154" s="2">
        <f t="shared" si="170"/>
        <v>17.399518823500312</v>
      </c>
      <c r="CA154" s="1">
        <f t="shared" si="173"/>
        <v>0.60704987895323315</v>
      </c>
      <c r="CB154" s="2">
        <f t="shared" si="171"/>
        <v>34.799037647000624</v>
      </c>
      <c r="CD154" s="1">
        <f t="shared" si="168"/>
        <v>11.240747069763696</v>
      </c>
      <c r="CE154" s="1">
        <f t="shared" si="169"/>
        <v>-2.1611689240590218E-2</v>
      </c>
      <c r="CF154" s="18">
        <f>SUM(CE$15:$CE154)</f>
        <v>-1.5074335134806969</v>
      </c>
      <c r="CG154" s="18">
        <f t="shared" si="174"/>
        <v>0.49256648651930313</v>
      </c>
      <c r="CH154" s="18">
        <f t="shared" si="175"/>
        <v>1.5074335134806969</v>
      </c>
    </row>
    <row r="155" spans="1:86" x14ac:dyDescent="0.2">
      <c r="A155" s="17">
        <f t="shared" si="176"/>
        <v>17.488333333333387</v>
      </c>
      <c r="C155" s="1"/>
      <c r="D155" s="1"/>
      <c r="F155" s="1"/>
      <c r="G155" s="1"/>
      <c r="K155" s="2"/>
      <c r="M155" s="1"/>
      <c r="N155" s="1"/>
      <c r="P155" s="1"/>
      <c r="Q155" s="1"/>
      <c r="T155" s="1"/>
      <c r="U155" s="2"/>
      <c r="W155" s="1"/>
      <c r="X155" s="1"/>
      <c r="Z155" s="1"/>
      <c r="AA155" s="1"/>
      <c r="AE155" s="2"/>
      <c r="AF155" s="2"/>
      <c r="AG155" s="1"/>
      <c r="AH155" s="1"/>
      <c r="AL155" s="1"/>
      <c r="AN155" s="17"/>
      <c r="AR155" s="2"/>
      <c r="AT155" s="1">
        <f t="shared" si="164"/>
        <v>0.61041269661367914</v>
      </c>
      <c r="BR155" s="1">
        <f t="shared" si="165"/>
        <v>4.3720833333333466</v>
      </c>
      <c r="BS155" s="1">
        <f t="shared" si="177"/>
        <v>3.1229166666667751E-2</v>
      </c>
      <c r="BT155" s="1">
        <f t="shared" si="166"/>
        <v>22.882275106783002</v>
      </c>
      <c r="BU155" s="2">
        <f t="shared" si="172"/>
        <v>10.382275106783002</v>
      </c>
      <c r="BW155" s="1">
        <v>4</v>
      </c>
      <c r="BX155" s="1">
        <f t="shared" si="167"/>
        <v>0.30520634830683957</v>
      </c>
      <c r="BY155" s="2">
        <f t="shared" si="170"/>
        <v>17.495905316952587</v>
      </c>
      <c r="CA155" s="1">
        <f t="shared" si="173"/>
        <v>0.61041269661367914</v>
      </c>
      <c r="CB155" s="2">
        <f t="shared" si="171"/>
        <v>34.991810633905175</v>
      </c>
      <c r="CD155" s="1">
        <f t="shared" si="168"/>
        <v>11.319970810204433</v>
      </c>
      <c r="CE155" s="1">
        <f t="shared" si="169"/>
        <v>-2.1767730747279442E-2</v>
      </c>
      <c r="CF155" s="18">
        <f>SUM(CE$15:$CE155)</f>
        <v>-1.5292012442279763</v>
      </c>
      <c r="CG155" s="18">
        <f t="shared" si="174"/>
        <v>0.47079875577202368</v>
      </c>
      <c r="CH155" s="18">
        <f t="shared" si="175"/>
        <v>1.5292012442279763</v>
      </c>
    </row>
    <row r="156" spans="1:86" x14ac:dyDescent="0.2">
      <c r="A156" s="17">
        <f t="shared" si="176"/>
        <v>17.613250000000054</v>
      </c>
      <c r="C156" s="1"/>
      <c r="D156" s="1"/>
      <c r="F156" s="1"/>
      <c r="G156" s="1"/>
      <c r="K156" s="2"/>
      <c r="M156" s="1"/>
      <c r="N156" s="1"/>
      <c r="P156" s="1"/>
      <c r="Q156" s="1"/>
      <c r="T156" s="1"/>
      <c r="U156" s="2"/>
      <c r="W156" s="1"/>
      <c r="X156" s="1"/>
      <c r="Z156" s="1"/>
      <c r="AA156" s="1"/>
      <c r="AE156" s="2"/>
      <c r="AF156" s="2"/>
      <c r="AG156" s="1"/>
      <c r="AH156" s="1"/>
      <c r="AL156" s="1"/>
      <c r="AN156" s="17"/>
      <c r="AR156" s="2"/>
      <c r="AT156" s="1">
        <f t="shared" si="164"/>
        <v>0.61375976701597845</v>
      </c>
      <c r="BR156" s="1">
        <f t="shared" si="165"/>
        <v>4.4033125000000144</v>
      </c>
      <c r="BS156" s="1">
        <f t="shared" si="177"/>
        <v>3.1229166666667751E-2</v>
      </c>
      <c r="BT156" s="1">
        <f t="shared" si="166"/>
        <v>22.936105788775638</v>
      </c>
      <c r="BU156" s="2">
        <f t="shared" si="172"/>
        <v>10.436105788775638</v>
      </c>
      <c r="BW156" s="1">
        <v>4</v>
      </c>
      <c r="BX156" s="1">
        <f t="shared" si="167"/>
        <v>0.30687988350798923</v>
      </c>
      <c r="BY156" s="2">
        <f t="shared" si="170"/>
        <v>17.591840455871992</v>
      </c>
      <c r="CA156" s="1">
        <f t="shared" si="173"/>
        <v>0.61375976701597845</v>
      </c>
      <c r="CB156" s="2">
        <f t="shared" si="171"/>
        <v>35.183680911743984</v>
      </c>
      <c r="CD156" s="1">
        <f t="shared" si="168"/>
        <v>11.399951762953391</v>
      </c>
      <c r="CE156" s="1">
        <f t="shared" si="169"/>
        <v>-2.1923772259164774E-2</v>
      </c>
      <c r="CF156" s="18">
        <f>SUM(CE$15:$CE156)</f>
        <v>-1.5511250164871411</v>
      </c>
      <c r="CG156" s="18">
        <f t="shared" si="174"/>
        <v>0.44887498351285893</v>
      </c>
      <c r="CH156" s="18">
        <f t="shared" si="175"/>
        <v>1.5511250164871411</v>
      </c>
    </row>
    <row r="157" spans="1:86" x14ac:dyDescent="0.2">
      <c r="A157" s="17">
        <f t="shared" si="176"/>
        <v>17.738166666666721</v>
      </c>
      <c r="C157" s="1"/>
      <c r="D157" s="1"/>
      <c r="F157" s="1"/>
      <c r="G157" s="1"/>
      <c r="K157" s="2"/>
      <c r="M157" s="1"/>
      <c r="N157" s="1"/>
      <c r="P157" s="1"/>
      <c r="Q157" s="1"/>
      <c r="T157" s="1"/>
      <c r="U157" s="2"/>
      <c r="W157" s="1"/>
      <c r="X157" s="1"/>
      <c r="Z157" s="1"/>
      <c r="AA157" s="1"/>
      <c r="AE157" s="2"/>
      <c r="AF157" s="2"/>
      <c r="AG157" s="1"/>
      <c r="AH157" s="1"/>
      <c r="AL157" s="1"/>
      <c r="AN157" s="17"/>
      <c r="AR157" s="2"/>
      <c r="AT157" s="1">
        <f t="shared" si="164"/>
        <v>0.61709112604453131</v>
      </c>
      <c r="BR157" s="1">
        <f t="shared" si="165"/>
        <v>4.4345416666666795</v>
      </c>
      <c r="BS157" s="1">
        <f t="shared" si="177"/>
        <v>3.1229166666665087E-2</v>
      </c>
      <c r="BT157" s="1">
        <f t="shared" si="166"/>
        <v>22.990192216260958</v>
      </c>
      <c r="BU157" s="2">
        <f t="shared" si="172"/>
        <v>10.490192216260958</v>
      </c>
      <c r="BW157" s="1">
        <v>4</v>
      </c>
      <c r="BX157" s="1">
        <f t="shared" si="167"/>
        <v>0.30854556302226566</v>
      </c>
      <c r="BY157" s="2">
        <f t="shared" si="170"/>
        <v>17.687325268792296</v>
      </c>
      <c r="CA157" s="1">
        <f t="shared" si="173"/>
        <v>0.61709112604453131</v>
      </c>
      <c r="CB157" s="2">
        <f t="shared" si="171"/>
        <v>35.374650537584593</v>
      </c>
      <c r="CD157" s="1">
        <f t="shared" si="168"/>
        <v>11.480693509782125</v>
      </c>
      <c r="CE157" s="1">
        <f t="shared" si="169"/>
        <v>-2.2079813776198776E-2</v>
      </c>
      <c r="CF157" s="18">
        <f>SUM(CE$15:$CE157)</f>
        <v>-1.5732048302633399</v>
      </c>
      <c r="CG157" s="18">
        <f t="shared" si="174"/>
        <v>0.4267951697366601</v>
      </c>
      <c r="CH157" s="18">
        <f t="shared" si="175"/>
        <v>1.5732048302633399</v>
      </c>
    </row>
    <row r="158" spans="1:86" x14ac:dyDescent="0.2">
      <c r="A158" s="17">
        <f t="shared" si="176"/>
        <v>17.863083333333389</v>
      </c>
      <c r="C158" s="1"/>
      <c r="D158" s="1"/>
      <c r="F158" s="1"/>
      <c r="G158" s="1"/>
      <c r="K158" s="2"/>
      <c r="M158" s="1"/>
      <c r="N158" s="1"/>
      <c r="P158" s="1"/>
      <c r="Q158" s="1"/>
      <c r="T158" s="1"/>
      <c r="U158" s="2"/>
      <c r="W158" s="1"/>
      <c r="X158" s="1"/>
      <c r="Z158" s="1"/>
      <c r="AA158" s="1"/>
      <c r="AE158" s="2"/>
      <c r="AF158" s="2"/>
      <c r="AG158" s="1"/>
      <c r="AH158" s="1"/>
      <c r="AL158" s="1"/>
      <c r="AN158" s="17"/>
      <c r="AR158" s="2"/>
      <c r="AT158" s="1">
        <f t="shared" si="164"/>
        <v>0.62040681064255965</v>
      </c>
      <c r="BR158" s="1">
        <f t="shared" si="165"/>
        <v>4.4657708333333472</v>
      </c>
      <c r="BS158" s="1">
        <f t="shared" si="177"/>
        <v>3.1229166666667751E-2</v>
      </c>
      <c r="BT158" s="1">
        <f t="shared" si="166"/>
        <v>23.044532588504747</v>
      </c>
      <c r="BU158" s="2">
        <f t="shared" si="172"/>
        <v>10.544532588504747</v>
      </c>
      <c r="BW158" s="1">
        <v>4</v>
      </c>
      <c r="BX158" s="1">
        <f t="shared" si="167"/>
        <v>0.31020340532127982</v>
      </c>
      <c r="BY158" s="2">
        <f t="shared" si="170"/>
        <v>17.782360814595659</v>
      </c>
      <c r="CA158" s="1">
        <f t="shared" si="173"/>
        <v>0.62040681064255965</v>
      </c>
      <c r="CB158" s="2">
        <f t="shared" si="171"/>
        <v>35.564721629191318</v>
      </c>
      <c r="CD158" s="1">
        <f t="shared" si="168"/>
        <v>11.562199645337403</v>
      </c>
      <c r="CE158" s="1">
        <f t="shared" si="169"/>
        <v>-2.2235855298336285E-2</v>
      </c>
      <c r="CF158" s="18">
        <f>SUM(CE$15:$CE158)</f>
        <v>-1.5954406855616763</v>
      </c>
      <c r="CG158" s="18">
        <f t="shared" si="174"/>
        <v>0.40455931443832371</v>
      </c>
      <c r="CH158" s="18">
        <f t="shared" si="175"/>
        <v>1.5954406855616763</v>
      </c>
    </row>
    <row r="159" spans="1:86" x14ac:dyDescent="0.2">
      <c r="A159" s="17">
        <f t="shared" si="176"/>
        <v>17.988000000000056</v>
      </c>
      <c r="C159" s="1"/>
      <c r="D159" s="1"/>
      <c r="F159" s="1"/>
      <c r="G159" s="1"/>
      <c r="K159" s="2"/>
      <c r="M159" s="1"/>
      <c r="N159" s="1"/>
      <c r="P159" s="1"/>
      <c r="Q159" s="1"/>
      <c r="T159" s="1"/>
      <c r="U159" s="2"/>
      <c r="W159" s="1"/>
      <c r="X159" s="1"/>
      <c r="Z159" s="1"/>
      <c r="AA159" s="1"/>
      <c r="AE159" s="2"/>
      <c r="AF159" s="2"/>
      <c r="AG159" s="1"/>
      <c r="AH159" s="1"/>
      <c r="AL159" s="1"/>
      <c r="AN159" s="17"/>
      <c r="AR159" s="2"/>
      <c r="AT159" s="1">
        <f t="shared" si="164"/>
        <v>0.62370685878503285</v>
      </c>
      <c r="BR159" s="1">
        <f t="shared" si="165"/>
        <v>4.497000000000015</v>
      </c>
      <c r="BS159" s="1">
        <f t="shared" si="177"/>
        <v>3.1229166666667751E-2</v>
      </c>
      <c r="BT159" s="1">
        <f t="shared" si="166"/>
        <v>23.099125113302478</v>
      </c>
      <c r="BU159" s="2">
        <f t="shared" si="172"/>
        <v>10.599125113302478</v>
      </c>
      <c r="BW159" s="1">
        <v>4</v>
      </c>
      <c r="BX159" s="1">
        <f t="shared" si="167"/>
        <v>0.31185342939251642</v>
      </c>
      <c r="BY159" s="2">
        <f t="shared" si="170"/>
        <v>17.876948181736608</v>
      </c>
      <c r="CA159" s="1">
        <f t="shared" si="173"/>
        <v>0.62370685878503285</v>
      </c>
      <c r="CB159" s="2">
        <f t="shared" si="171"/>
        <v>35.753896363473217</v>
      </c>
      <c r="CD159" s="1">
        <f t="shared" si="168"/>
        <v>11.644473776991106</v>
      </c>
      <c r="CE159" s="1">
        <f t="shared" si="169"/>
        <v>-2.2391896825518141E-2</v>
      </c>
      <c r="CF159" s="18">
        <f>SUM(CE$15:$CE159)</f>
        <v>-1.6178325823871944</v>
      </c>
      <c r="CG159" s="18">
        <f t="shared" si="174"/>
        <v>0.38216741761280559</v>
      </c>
      <c r="CH159" s="18">
        <f t="shared" si="175"/>
        <v>1.6178325823871944</v>
      </c>
    </row>
    <row r="160" spans="1:86" x14ac:dyDescent="0.2">
      <c r="A160" s="17">
        <f t="shared" si="176"/>
        <v>18.112916666666724</v>
      </c>
      <c r="C160" s="1"/>
      <c r="D160" s="1"/>
      <c r="F160" s="1"/>
      <c r="G160" s="1"/>
      <c r="K160" s="2"/>
      <c r="M160" s="1"/>
      <c r="N160" s="1"/>
      <c r="P160" s="1"/>
      <c r="Q160" s="1"/>
      <c r="T160" s="1"/>
      <c r="U160" s="2"/>
      <c r="W160" s="1"/>
      <c r="X160" s="1"/>
      <c r="Z160" s="1"/>
      <c r="AA160" s="1"/>
      <c r="AE160" s="2"/>
      <c r="AF160" s="2"/>
      <c r="AG160" s="1"/>
      <c r="AH160" s="1"/>
      <c r="AL160" s="1"/>
      <c r="AN160" s="17"/>
      <c r="AR160" s="2"/>
      <c r="AT160" s="1">
        <f t="shared" si="164"/>
        <v>0.62699130945188641</v>
      </c>
      <c r="BR160" s="1">
        <f t="shared" si="165"/>
        <v>4.528229166666681</v>
      </c>
      <c r="BS160" s="1">
        <f t="shared" si="177"/>
        <v>3.1229166666665975E-2</v>
      </c>
      <c r="BT160" s="1">
        <f t="shared" si="166"/>
        <v>23.153968007075104</v>
      </c>
      <c r="BU160" s="2">
        <f t="shared" si="172"/>
        <v>10.653968007075104</v>
      </c>
      <c r="BW160" s="1">
        <v>4</v>
      </c>
      <c r="BX160" s="1">
        <f t="shared" si="167"/>
        <v>0.31349565472594321</v>
      </c>
      <c r="BY160" s="2">
        <f t="shared" si="170"/>
        <v>17.97108848747445</v>
      </c>
      <c r="CA160" s="1">
        <f t="shared" si="173"/>
        <v>0.62699130945188641</v>
      </c>
      <c r="CB160" s="2">
        <f t="shared" si="171"/>
        <v>35.9421769749489</v>
      </c>
      <c r="CD160" s="1">
        <f t="shared" si="168"/>
        <v>11.727519524693784</v>
      </c>
      <c r="CE160" s="1">
        <f t="shared" si="169"/>
        <v>-2.2547938357698027E-2</v>
      </c>
      <c r="CF160" s="18">
        <f>SUM(CE$15:$CE160)</f>
        <v>-1.6403805207448925</v>
      </c>
      <c r="CG160" s="18">
        <f t="shared" si="174"/>
        <v>0.35961947925510751</v>
      </c>
      <c r="CH160" s="18">
        <f t="shared" si="175"/>
        <v>1.6403805207448925</v>
      </c>
    </row>
    <row r="161" spans="1:86" x14ac:dyDescent="0.2">
      <c r="A161" s="17">
        <f t="shared" si="176"/>
        <v>18.237833333333391</v>
      </c>
      <c r="C161" s="1"/>
      <c r="D161" s="1"/>
      <c r="F161" s="1"/>
      <c r="G161" s="1"/>
      <c r="K161" s="2"/>
      <c r="M161" s="1"/>
      <c r="N161" s="1"/>
      <c r="P161" s="1"/>
      <c r="Q161" s="1"/>
      <c r="T161" s="1"/>
      <c r="U161" s="2"/>
      <c r="W161" s="1"/>
      <c r="X161" s="1"/>
      <c r="Z161" s="1"/>
      <c r="AA161" s="1"/>
      <c r="AE161" s="2"/>
      <c r="AF161" s="2"/>
      <c r="AG161" s="1"/>
      <c r="AH161" s="1"/>
      <c r="AL161" s="1"/>
      <c r="AN161" s="17"/>
      <c r="AR161" s="2"/>
      <c r="AT161" s="1">
        <f t="shared" si="164"/>
        <v>0.63026020260153881</v>
      </c>
      <c r="BR161" s="1">
        <f t="shared" si="165"/>
        <v>4.5594583333333478</v>
      </c>
      <c r="BS161" s="1">
        <f t="shared" si="177"/>
        <v>3.1229166666666863E-2</v>
      </c>
      <c r="BT161" s="1">
        <f t="shared" si="166"/>
        <v>23.209059494960716</v>
      </c>
      <c r="BU161" s="2">
        <f t="shared" si="172"/>
        <v>10.709059494960716</v>
      </c>
      <c r="BW161" s="1">
        <v>4</v>
      </c>
      <c r="BX161" s="1">
        <f t="shared" si="167"/>
        <v>0.31513010130076941</v>
      </c>
      <c r="BY161" s="2">
        <f t="shared" si="170"/>
        <v>18.064782877114169</v>
      </c>
      <c r="CA161" s="1">
        <f t="shared" si="173"/>
        <v>0.63026020260153881</v>
      </c>
      <c r="CB161" s="2">
        <f t="shared" si="171"/>
        <v>36.129565754228338</v>
      </c>
      <c r="CD161" s="1">
        <f t="shared" si="168"/>
        <v>11.811340520824213</v>
      </c>
      <c r="CE161" s="1">
        <f t="shared" si="169"/>
        <v>-2.2703979894825456E-2</v>
      </c>
      <c r="CF161" s="18">
        <f>SUM(CE$15:$CE161)</f>
        <v>-1.6630845006397179</v>
      </c>
      <c r="CG161" s="18">
        <f t="shared" si="174"/>
        <v>0.33691549936028209</v>
      </c>
      <c r="CH161" s="18">
        <f t="shared" si="175"/>
        <v>1.6630845006397179</v>
      </c>
    </row>
    <row r="162" spans="1:86" x14ac:dyDescent="0.2">
      <c r="A162" s="17">
        <f t="shared" si="176"/>
        <v>18.362750000000059</v>
      </c>
      <c r="C162" s="1"/>
      <c r="D162" s="1"/>
      <c r="F162" s="1"/>
      <c r="G162" s="1"/>
      <c r="K162" s="2"/>
      <c r="M162" s="1"/>
      <c r="N162" s="1"/>
      <c r="P162" s="1"/>
      <c r="Q162" s="1"/>
      <c r="T162" s="1"/>
      <c r="U162" s="2"/>
      <c r="W162" s="1"/>
      <c r="X162" s="1"/>
      <c r="Z162" s="1"/>
      <c r="AA162" s="1"/>
      <c r="AE162" s="2"/>
      <c r="AF162" s="2"/>
      <c r="AG162" s="1"/>
      <c r="AH162" s="1"/>
      <c r="AL162" s="1"/>
      <c r="AN162" s="17"/>
      <c r="AR162" s="2"/>
      <c r="AT162" s="1">
        <f t="shared" si="164"/>
        <v>0.63351357914470829</v>
      </c>
      <c r="BR162" s="1">
        <f t="shared" si="165"/>
        <v>4.5906875000000156</v>
      </c>
      <c r="BS162" s="1">
        <f t="shared" si="177"/>
        <v>3.1229166666667751E-2</v>
      </c>
      <c r="BT162" s="1">
        <f t="shared" si="166"/>
        <v>23.264397810902121</v>
      </c>
      <c r="BU162" s="2">
        <f t="shared" si="172"/>
        <v>10.764397810902121</v>
      </c>
      <c r="BW162" s="1">
        <v>4</v>
      </c>
      <c r="BX162" s="1">
        <f t="shared" si="167"/>
        <v>0.31675678957235415</v>
      </c>
      <c r="BY162" s="2">
        <f t="shared" si="170"/>
        <v>18.158032523255969</v>
      </c>
      <c r="CA162" s="1">
        <f t="shared" si="173"/>
        <v>0.63351357914470829</v>
      </c>
      <c r="CB162" s="2">
        <f t="shared" si="171"/>
        <v>36.316065046511937</v>
      </c>
      <c r="CD162" s="1">
        <f t="shared" si="168"/>
        <v>11.89594041004535</v>
      </c>
      <c r="CE162" s="1">
        <f t="shared" si="169"/>
        <v>-2.2860021436851702E-2</v>
      </c>
      <c r="CF162" s="18">
        <f>SUM(CE$15:$CE162)</f>
        <v>-1.6859445220765696</v>
      </c>
      <c r="CG162" s="18">
        <f t="shared" si="174"/>
        <v>0.31405547792343036</v>
      </c>
      <c r="CH162" s="18">
        <f t="shared" si="175"/>
        <v>1.6859445220765696</v>
      </c>
    </row>
    <row r="163" spans="1:86" x14ac:dyDescent="0.2">
      <c r="A163" s="17">
        <f t="shared" si="176"/>
        <v>18.487666666666726</v>
      </c>
      <c r="C163" s="1"/>
      <c r="D163" s="1"/>
      <c r="F163" s="1"/>
      <c r="G163" s="1"/>
      <c r="K163" s="2"/>
      <c r="M163" s="1"/>
      <c r="N163" s="1"/>
      <c r="P163" s="1"/>
      <c r="Q163" s="1"/>
      <c r="T163" s="1"/>
      <c r="U163" s="2"/>
      <c r="W163" s="1"/>
      <c r="X163" s="1"/>
      <c r="Z163" s="1"/>
      <c r="AA163" s="1"/>
      <c r="AE163" s="2"/>
      <c r="AF163" s="2"/>
      <c r="AG163" s="1"/>
      <c r="AH163" s="1"/>
      <c r="AL163" s="1"/>
      <c r="AN163" s="17"/>
      <c r="AR163" s="2"/>
      <c r="AT163" s="1">
        <f t="shared" si="164"/>
        <v>0.63675148091853717</v>
      </c>
      <c r="BR163" s="1">
        <f t="shared" si="165"/>
        <v>4.6219166666666816</v>
      </c>
      <c r="BS163" s="1">
        <f t="shared" si="177"/>
        <v>3.1229166666665975E-2</v>
      </c>
      <c r="BT163" s="1">
        <f t="shared" si="166"/>
        <v>23.319981197730439</v>
      </c>
      <c r="BU163" s="2">
        <f t="shared" si="172"/>
        <v>10.819981197730439</v>
      </c>
      <c r="BW163" s="1">
        <v>4</v>
      </c>
      <c r="BX163" s="1">
        <f t="shared" si="167"/>
        <v>0.31837574045926859</v>
      </c>
      <c r="BY163" s="2">
        <f t="shared" si="170"/>
        <v>18.250838625053611</v>
      </c>
      <c r="CA163" s="1">
        <f t="shared" si="173"/>
        <v>0.63675148091853717</v>
      </c>
      <c r="CB163" s="2">
        <f t="shared" si="171"/>
        <v>36.501677250107221</v>
      </c>
      <c r="CD163" s="1">
        <f t="shared" si="168"/>
        <v>11.981322849155294</v>
      </c>
      <c r="CE163" s="1">
        <f t="shared" si="169"/>
        <v>-2.301606298372097E-2</v>
      </c>
      <c r="CF163" s="18">
        <f>SUM(CE$15:$CE163)</f>
        <v>-1.7089605850602907</v>
      </c>
      <c r="CG163" s="18">
        <f t="shared" si="174"/>
        <v>0.29103941493970931</v>
      </c>
      <c r="CH163" s="18">
        <f t="shared" si="175"/>
        <v>1.7089605850602907</v>
      </c>
    </row>
    <row r="164" spans="1:86" x14ac:dyDescent="0.2">
      <c r="A164" s="17">
        <f t="shared" si="176"/>
        <v>18.612583333333394</v>
      </c>
      <c r="C164" s="1"/>
      <c r="D164" s="1"/>
      <c r="F164" s="1"/>
      <c r="G164" s="1"/>
      <c r="K164" s="2"/>
      <c r="M164" s="1"/>
      <c r="N164" s="1"/>
      <c r="P164" s="1"/>
      <c r="Q164" s="1"/>
      <c r="T164" s="1"/>
      <c r="U164" s="2"/>
      <c r="W164" s="1"/>
      <c r="X164" s="1"/>
      <c r="Z164" s="1"/>
      <c r="AA164" s="1"/>
      <c r="AE164" s="2"/>
      <c r="AF164" s="2"/>
      <c r="AG164" s="1"/>
      <c r="AH164" s="1"/>
      <c r="AL164" s="1"/>
      <c r="AN164" s="17"/>
      <c r="AR164" s="2"/>
      <c r="AT164" s="1">
        <f t="shared" si="164"/>
        <v>0.63997395066102591</v>
      </c>
      <c r="BR164" s="1">
        <f t="shared" si="165"/>
        <v>4.6531458333333493</v>
      </c>
      <c r="BS164" s="1">
        <f t="shared" si="177"/>
        <v>3.1229166666667751E-2</v>
      </c>
      <c r="BT164" s="1">
        <f t="shared" si="166"/>
        <v>23.375807907244781</v>
      </c>
      <c r="BU164" s="2">
        <f t="shared" si="172"/>
        <v>10.875807907244781</v>
      </c>
      <c r="BW164" s="1">
        <v>4</v>
      </c>
      <c r="BX164" s="1">
        <f t="shared" si="167"/>
        <v>0.31998697533051296</v>
      </c>
      <c r="BY164" s="2">
        <f t="shared" si="170"/>
        <v>18.343202407481634</v>
      </c>
      <c r="CA164" s="1">
        <f t="shared" si="173"/>
        <v>0.63997395066102591</v>
      </c>
      <c r="CB164" s="2">
        <f t="shared" si="171"/>
        <v>36.686404814963268</v>
      </c>
      <c r="CD164" s="1">
        <f t="shared" si="168"/>
        <v>12.067491506949535</v>
      </c>
      <c r="CE164" s="1">
        <f t="shared" si="169"/>
        <v>-2.317210453538977E-2</v>
      </c>
      <c r="CF164" s="18">
        <f>SUM(CE$15:$CE164)</f>
        <v>-1.7321326895956806</v>
      </c>
      <c r="CG164" s="18">
        <f t="shared" si="174"/>
        <v>0.26786731040431944</v>
      </c>
      <c r="CH164" s="18">
        <f t="shared" si="175"/>
        <v>1.7321326895956806</v>
      </c>
    </row>
    <row r="165" spans="1:86" x14ac:dyDescent="0.2">
      <c r="A165" s="17">
        <f t="shared" si="176"/>
        <v>18.737500000000061</v>
      </c>
      <c r="C165" s="1"/>
      <c r="D165" s="1"/>
      <c r="F165" s="1"/>
      <c r="G165" s="1"/>
      <c r="K165" s="2"/>
      <c r="M165" s="1"/>
      <c r="N165" s="1"/>
      <c r="P165" s="1"/>
      <c r="Q165" s="1"/>
      <c r="T165" s="1"/>
      <c r="U165" s="2"/>
      <c r="W165" s="1"/>
      <c r="X165" s="1"/>
      <c r="Z165" s="1"/>
      <c r="AA165" s="1"/>
      <c r="AE165" s="2"/>
      <c r="AF165" s="2"/>
      <c r="AG165" s="1"/>
      <c r="AH165" s="1"/>
      <c r="AL165" s="1"/>
      <c r="AN165" s="17"/>
      <c r="AR165" s="2"/>
      <c r="AT165" s="1">
        <f t="shared" si="164"/>
        <v>0.64318103198578014</v>
      </c>
      <c r="BR165" s="1">
        <f t="shared" si="165"/>
        <v>4.6843750000000162</v>
      </c>
      <c r="BS165" s="1">
        <f t="shared" si="177"/>
        <v>3.1229166666666863E-2</v>
      </c>
      <c r="BT165" s="1">
        <f t="shared" si="166"/>
        <v>23.43187620028807</v>
      </c>
      <c r="BU165" s="2">
        <f t="shared" si="172"/>
        <v>10.93187620028807</v>
      </c>
      <c r="BW165" s="1">
        <v>4</v>
      </c>
      <c r="BX165" s="1">
        <f t="shared" si="167"/>
        <v>0.32159051599289007</v>
      </c>
      <c r="BY165" s="2">
        <f t="shared" si="170"/>
        <v>18.435125120611531</v>
      </c>
      <c r="CA165" s="1">
        <f t="shared" si="173"/>
        <v>0.64318103198578014</v>
      </c>
      <c r="CB165" s="2">
        <f t="shared" si="171"/>
        <v>36.870250241223061</v>
      </c>
      <c r="CD165" s="1">
        <f t="shared" si="168"/>
        <v>12.154450064073801</v>
      </c>
      <c r="CE165" s="1">
        <f t="shared" si="169"/>
        <v>-2.3328146091799909E-2</v>
      </c>
      <c r="CF165" s="18">
        <f>SUM(CE$15:$CE165)</f>
        <v>-1.7554608356874806</v>
      </c>
      <c r="CG165" s="18">
        <f t="shared" si="174"/>
        <v>0.24453916431251943</v>
      </c>
      <c r="CH165" s="18">
        <f t="shared" si="175"/>
        <v>1.7554608356874806</v>
      </c>
    </row>
    <row r="166" spans="1:86" x14ac:dyDescent="0.2">
      <c r="A166" s="17">
        <f t="shared" si="176"/>
        <v>18.862416666666729</v>
      </c>
      <c r="C166" s="1"/>
      <c r="D166" s="1"/>
      <c r="F166" s="1"/>
      <c r="G166" s="1"/>
      <c r="K166" s="2"/>
      <c r="M166" s="1"/>
      <c r="N166" s="1"/>
      <c r="P166" s="1"/>
      <c r="Q166" s="1"/>
      <c r="T166" s="1"/>
      <c r="U166" s="2"/>
      <c r="W166" s="1"/>
      <c r="X166" s="1"/>
      <c r="Z166" s="1"/>
      <c r="AA166" s="1"/>
      <c r="AE166" s="2"/>
      <c r="AF166" s="2"/>
      <c r="AG166" s="1"/>
      <c r="AH166" s="1"/>
      <c r="AL166" s="1"/>
      <c r="AN166" s="17"/>
      <c r="AR166" s="2"/>
      <c r="AT166" s="1">
        <f t="shared" si="164"/>
        <v>0.64637276935707455</v>
      </c>
      <c r="BR166" s="1">
        <f t="shared" si="165"/>
        <v>4.7156041666666821</v>
      </c>
      <c r="BS166" s="1">
        <f t="shared" si="177"/>
        <v>3.1229166666665975E-2</v>
      </c>
      <c r="BT166" s="1">
        <f t="shared" si="166"/>
        <v>23.488184346819093</v>
      </c>
      <c r="BU166" s="2">
        <f t="shared" si="172"/>
        <v>10.988184346819093</v>
      </c>
      <c r="BW166" s="1">
        <v>4</v>
      </c>
      <c r="BX166" s="1">
        <f t="shared" si="167"/>
        <v>0.32318638467853728</v>
      </c>
      <c r="BY166" s="2">
        <f t="shared" si="170"/>
        <v>18.526608038897042</v>
      </c>
      <c r="CA166" s="1">
        <f t="shared" si="173"/>
        <v>0.64637276935707455</v>
      </c>
      <c r="CB166" s="2">
        <f t="shared" si="171"/>
        <v>37.053216077794083</v>
      </c>
      <c r="CD166" s="1">
        <f t="shared" si="168"/>
        <v>12.242202212886895</v>
      </c>
      <c r="CE166" s="1">
        <f t="shared" si="169"/>
        <v>-2.3484187652904741E-2</v>
      </c>
      <c r="CF166" s="18">
        <f>SUM(CE$15:$CE166)</f>
        <v>-1.7789450233403854</v>
      </c>
      <c r="CG166" s="18">
        <f t="shared" si="174"/>
        <v>0.2210549766596146</v>
      </c>
      <c r="CH166" s="18">
        <f t="shared" si="175"/>
        <v>1.7789450233403854</v>
      </c>
    </row>
    <row r="167" spans="1:86" x14ac:dyDescent="0.2">
      <c r="A167" s="17">
        <f t="shared" si="176"/>
        <v>18.987333333333396</v>
      </c>
      <c r="C167" s="1"/>
      <c r="D167" s="1"/>
      <c r="F167" s="1"/>
      <c r="G167" s="1"/>
      <c r="K167" s="2"/>
      <c r="M167" s="1"/>
      <c r="N167" s="1"/>
      <c r="P167" s="1"/>
      <c r="Q167" s="1"/>
      <c r="T167" s="1"/>
      <c r="U167" s="2"/>
      <c r="W167" s="1"/>
      <c r="X167" s="1"/>
      <c r="Z167" s="1"/>
      <c r="AA167" s="1"/>
      <c r="AE167" s="2"/>
      <c r="AF167" s="2"/>
      <c r="AG167" s="1"/>
      <c r="AH167" s="1"/>
      <c r="AL167" s="1"/>
      <c r="AN167" s="17"/>
      <c r="AR167" s="2"/>
      <c r="AT167" s="1">
        <f t="shared" si="164"/>
        <v>0.6495492080652373</v>
      </c>
      <c r="BR167" s="1">
        <f t="shared" si="165"/>
        <v>4.746833333333349</v>
      </c>
      <c r="BS167" s="1">
        <f t="shared" si="177"/>
        <v>3.1229166666666863E-2</v>
      </c>
      <c r="BT167" s="1">
        <f t="shared" si="166"/>
        <v>23.544730625980868</v>
      </c>
      <c r="BU167" s="2">
        <f t="shared" si="172"/>
        <v>11.044730625980868</v>
      </c>
      <c r="BW167" s="1">
        <v>4</v>
      </c>
      <c r="BX167" s="1">
        <f t="shared" si="167"/>
        <v>0.32477460403261865</v>
      </c>
      <c r="BY167" s="2">
        <f t="shared" si="170"/>
        <v>18.617652460468584</v>
      </c>
      <c r="CA167" s="1">
        <f t="shared" si="173"/>
        <v>0.6495492080652373</v>
      </c>
      <c r="CB167" s="2">
        <f t="shared" si="171"/>
        <v>37.235304920937168</v>
      </c>
      <c r="CD167" s="1">
        <f t="shared" si="168"/>
        <v>12.330751657319546</v>
      </c>
      <c r="CE167" s="1">
        <f t="shared" si="169"/>
        <v>-2.3640229218659346E-2</v>
      </c>
      <c r="CF167" s="18">
        <f>SUM(CE$15:$CE167)</f>
        <v>-1.8025852525590447</v>
      </c>
      <c r="CG167" s="18">
        <f t="shared" si="174"/>
        <v>0.19741474744095533</v>
      </c>
      <c r="CH167" s="18">
        <f t="shared" si="175"/>
        <v>1.8025852525590447</v>
      </c>
    </row>
    <row r="168" spans="1:86" x14ac:dyDescent="0.2">
      <c r="A168" s="17">
        <f t="shared" si="176"/>
        <v>19.112250000000063</v>
      </c>
      <c r="C168" s="1"/>
      <c r="D168" s="1"/>
      <c r="F168" s="1"/>
      <c r="G168" s="1"/>
      <c r="K168" s="2"/>
      <c r="M168" s="1"/>
      <c r="N168" s="1"/>
      <c r="P168" s="1"/>
      <c r="Q168" s="1"/>
      <c r="T168" s="1"/>
      <c r="U168" s="2"/>
      <c r="W168" s="1"/>
      <c r="X168" s="1"/>
      <c r="Z168" s="1"/>
      <c r="AA168" s="1"/>
      <c r="AE168" s="2"/>
      <c r="AF168" s="2"/>
      <c r="AG168" s="1"/>
      <c r="AH168" s="1"/>
      <c r="AL168" s="1"/>
      <c r="AN168" s="17"/>
      <c r="AR168" s="2"/>
      <c r="AT168" s="1">
        <f t="shared" si="164"/>
        <v>0.65271039420235577</v>
      </c>
      <c r="BR168" s="1">
        <f t="shared" si="165"/>
        <v>4.7780625000000168</v>
      </c>
      <c r="BS168" s="1">
        <f t="shared" si="177"/>
        <v>3.1229166666667751E-2</v>
      </c>
      <c r="BT168" s="1">
        <f t="shared" si="166"/>
        <v>23.601513326165286</v>
      </c>
      <c r="BU168" s="2">
        <f t="shared" si="172"/>
        <v>11.101513326165286</v>
      </c>
      <c r="BW168" s="1">
        <v>4</v>
      </c>
      <c r="BX168" s="1">
        <f t="shared" si="167"/>
        <v>0.32635519710117789</v>
      </c>
      <c r="BY168" s="2">
        <f t="shared" si="170"/>
        <v>18.708259706436948</v>
      </c>
      <c r="CA168" s="1">
        <f t="shared" si="173"/>
        <v>0.65271039420235577</v>
      </c>
      <c r="CB168" s="2">
        <f t="shared" si="171"/>
        <v>37.416519412873896</v>
      </c>
      <c r="CD168" s="1">
        <f t="shared" si="168"/>
        <v>12.420102112733634</v>
      </c>
      <c r="CE168" s="1">
        <f t="shared" si="169"/>
        <v>-2.3796270789000925E-2</v>
      </c>
      <c r="CF168" s="18">
        <f>SUM(CE$15:$CE168)</f>
        <v>-1.8263815233480456</v>
      </c>
      <c r="CG168" s="18">
        <f t="shared" si="174"/>
        <v>0.1736184766519544</v>
      </c>
      <c r="CH168" s="18">
        <f t="shared" si="175"/>
        <v>1.8263815233480456</v>
      </c>
    </row>
    <row r="169" spans="1:86" x14ac:dyDescent="0.2">
      <c r="A169" s="17">
        <f t="shared" si="176"/>
        <v>19.237166666666731</v>
      </c>
      <c r="C169" s="1"/>
      <c r="D169" s="1"/>
      <c r="F169" s="1"/>
      <c r="G169" s="1"/>
      <c r="K169" s="2"/>
      <c r="M169" s="1"/>
      <c r="N169" s="1"/>
      <c r="P169" s="1"/>
      <c r="Q169" s="1"/>
      <c r="T169" s="1"/>
      <c r="U169" s="2"/>
      <c r="W169" s="1"/>
      <c r="X169" s="1"/>
      <c r="Z169" s="1"/>
      <c r="AA169" s="1"/>
      <c r="AE169" s="2"/>
      <c r="AF169" s="2"/>
      <c r="AG169" s="1"/>
      <c r="AH169" s="1"/>
      <c r="AL169" s="1"/>
      <c r="AN169" s="17"/>
      <c r="AR169" s="2"/>
      <c r="AT169" s="1">
        <f t="shared" si="164"/>
        <v>0.65585637463830671</v>
      </c>
      <c r="BR169" s="1">
        <f t="shared" si="165"/>
        <v>4.8092916666666827</v>
      </c>
      <c r="BS169" s="1">
        <f t="shared" si="177"/>
        <v>3.1229166666665975E-2</v>
      </c>
      <c r="BT169" s="1">
        <f t="shared" si="166"/>
        <v>23.658530745074309</v>
      </c>
      <c r="BU169" s="2">
        <f t="shared" si="172"/>
        <v>11.158530745074309</v>
      </c>
      <c r="BW169" s="1">
        <v>4</v>
      </c>
      <c r="BX169" s="1">
        <f t="shared" si="167"/>
        <v>0.32792818731915335</v>
      </c>
      <c r="BY169" s="2">
        <f t="shared" si="170"/>
        <v>18.798431120206242</v>
      </c>
      <c r="CA169" s="1">
        <f t="shared" si="173"/>
        <v>0.65585637463830671</v>
      </c>
      <c r="CB169" s="2">
        <f t="shared" si="171"/>
        <v>37.596862240412484</v>
      </c>
      <c r="CD169" s="1">
        <f t="shared" si="168"/>
        <v>12.51025730579495</v>
      </c>
      <c r="CE169" s="1">
        <f t="shared" si="169"/>
        <v>-2.3952312363890147E-2</v>
      </c>
      <c r="CF169" s="18">
        <f>SUM(CE$15:$CE169)</f>
        <v>-1.8503338357119357</v>
      </c>
      <c r="CG169" s="18">
        <f t="shared" si="174"/>
        <v>0.14966616428806434</v>
      </c>
      <c r="CH169" s="18">
        <f t="shared" si="175"/>
        <v>1.8503338357119357</v>
      </c>
    </row>
    <row r="170" spans="1:86" x14ac:dyDescent="0.2">
      <c r="A170" s="17">
        <f t="shared" si="176"/>
        <v>19.362083333333398</v>
      </c>
      <c r="C170" s="1"/>
      <c r="D170" s="1"/>
      <c r="F170" s="1"/>
      <c r="G170" s="1"/>
      <c r="K170" s="2"/>
      <c r="M170" s="1"/>
      <c r="N170" s="1"/>
      <c r="P170" s="1"/>
      <c r="Q170" s="1"/>
      <c r="T170" s="1"/>
      <c r="U170" s="2"/>
      <c r="W170" s="1"/>
      <c r="X170" s="1"/>
      <c r="Z170" s="1"/>
      <c r="AA170" s="1"/>
      <c r="AE170" s="2"/>
      <c r="AF170" s="2"/>
      <c r="AG170" s="1"/>
      <c r="AH170" s="1"/>
      <c r="AL170" s="1"/>
      <c r="AN170" s="17"/>
      <c r="AR170" s="2"/>
      <c r="AT170" s="1">
        <f t="shared" si="164"/>
        <v>0.65898719699711428</v>
      </c>
      <c r="BR170" s="1">
        <f t="shared" si="165"/>
        <v>4.8405208333333487</v>
      </c>
      <c r="BS170" s="1">
        <f t="shared" si="177"/>
        <v>3.1229166666665975E-2</v>
      </c>
      <c r="BT170" s="1">
        <f t="shared" si="166"/>
        <v>23.715781189777569</v>
      </c>
      <c r="BU170" s="2">
        <f t="shared" si="172"/>
        <v>11.215781189777569</v>
      </c>
      <c r="BW170" s="1">
        <v>4</v>
      </c>
      <c r="BX170" s="1">
        <f t="shared" si="167"/>
        <v>0.32949359849855714</v>
      </c>
      <c r="BY170" s="2">
        <f t="shared" si="170"/>
        <v>18.888168066796268</v>
      </c>
      <c r="CA170" s="1">
        <f t="shared" si="173"/>
        <v>0.65898719699711428</v>
      </c>
      <c r="CB170" s="2">
        <f t="shared" si="171"/>
        <v>37.776336133592537</v>
      </c>
      <c r="CD170" s="1">
        <f t="shared" si="168"/>
        <v>12.601220974325932</v>
      </c>
      <c r="CE170" s="1">
        <f t="shared" si="169"/>
        <v>-2.4108353943271359E-2</v>
      </c>
      <c r="CF170" s="18">
        <f>SUM(CE$15:$CE170)</f>
        <v>-1.874442189655207</v>
      </c>
      <c r="CG170" s="18">
        <f t="shared" si="174"/>
        <v>0.12555781034479296</v>
      </c>
      <c r="CH170" s="18">
        <f t="shared" si="175"/>
        <v>1.874442189655207</v>
      </c>
    </row>
    <row r="171" spans="1:86" x14ac:dyDescent="0.2">
      <c r="A171" s="17">
        <f t="shared" si="176"/>
        <v>19.487000000000066</v>
      </c>
      <c r="C171" s="1"/>
      <c r="D171" s="1"/>
      <c r="F171" s="1"/>
      <c r="G171" s="1"/>
      <c r="K171" s="2"/>
      <c r="M171" s="1"/>
      <c r="N171" s="1"/>
      <c r="P171" s="1"/>
      <c r="Q171" s="1"/>
      <c r="T171" s="1"/>
      <c r="U171" s="2"/>
      <c r="W171" s="1"/>
      <c r="X171" s="1"/>
      <c r="Z171" s="1"/>
      <c r="AA171" s="1"/>
      <c r="AE171" s="2"/>
      <c r="AF171" s="2"/>
      <c r="AG171" s="1"/>
      <c r="AH171" s="1"/>
      <c r="AL171" s="1"/>
      <c r="AN171" s="17"/>
      <c r="AR171" s="2"/>
      <c r="AT171" s="1">
        <f t="shared" si="164"/>
        <v>0.66210290963363494</v>
      </c>
      <c r="BR171" s="1">
        <f t="shared" si="165"/>
        <v>4.8717500000000165</v>
      </c>
      <c r="BS171" s="1">
        <f t="shared" si="177"/>
        <v>3.1229166666667751E-2</v>
      </c>
      <c r="BT171" s="1">
        <f t="shared" si="166"/>
        <v>23.773262976766599</v>
      </c>
      <c r="BU171" s="2">
        <f t="shared" si="172"/>
        <v>11.273262976766599</v>
      </c>
      <c r="BW171" s="1">
        <v>4</v>
      </c>
      <c r="BX171" s="1">
        <f t="shared" si="167"/>
        <v>0.33105145481681747</v>
      </c>
      <c r="BY171" s="2">
        <f t="shared" si="170"/>
        <v>18.97747193217425</v>
      </c>
      <c r="CA171" s="1">
        <f t="shared" si="173"/>
        <v>0.66210290963363494</v>
      </c>
      <c r="CB171" s="2">
        <f t="shared" si="171"/>
        <v>37.9549438643485</v>
      </c>
      <c r="CD171" s="1">
        <f t="shared" si="168"/>
        <v>12.692996867183082</v>
      </c>
      <c r="CE171" s="1">
        <f t="shared" si="169"/>
        <v>-2.4264395527098775E-2</v>
      </c>
      <c r="CF171" s="18">
        <f>SUM(CE$15:$CE171)</f>
        <v>-1.8987065851823057</v>
      </c>
      <c r="CG171" s="18">
        <f t="shared" si="174"/>
        <v>0.10129341481769427</v>
      </c>
      <c r="CH171" s="18">
        <f t="shared" si="175"/>
        <v>1.8987065851823057</v>
      </c>
    </row>
    <row r="172" spans="1:86" x14ac:dyDescent="0.2">
      <c r="A172" s="17">
        <f t="shared" si="176"/>
        <v>19.611916666666733</v>
      </c>
      <c r="AT172" s="1">
        <f t="shared" si="164"/>
        <v>0.66520356161057315</v>
      </c>
      <c r="BR172" s="1">
        <f t="shared" si="165"/>
        <v>4.9029791666666833</v>
      </c>
      <c r="BS172" s="1">
        <f t="shared" si="177"/>
        <v>3.1229166666666863E-2</v>
      </c>
      <c r="BT172" s="1">
        <f t="shared" si="166"/>
        <v>23.830974432005668</v>
      </c>
      <c r="BU172" s="2">
        <f t="shared" si="172"/>
        <v>11.330974432005668</v>
      </c>
      <c r="BW172" s="1">
        <v>4</v>
      </c>
      <c r="BX172" s="1">
        <f t="shared" si="167"/>
        <v>0.33260178080528657</v>
      </c>
      <c r="BY172" s="2">
        <f t="shared" si="170"/>
        <v>19.066344122596043</v>
      </c>
      <c r="CA172" s="1">
        <f t="shared" si="173"/>
        <v>0.66520356161057315</v>
      </c>
      <c r="CB172" s="2">
        <f t="shared" si="171"/>
        <v>38.132688245192085</v>
      </c>
      <c r="CD172" s="1">
        <f t="shared" si="168"/>
        <v>12.785588744114145</v>
      </c>
      <c r="CE172" s="1">
        <f t="shared" si="169"/>
        <v>-2.4420437115316912E-2</v>
      </c>
      <c r="CF172" s="18">
        <f>SUM(CE$15:$CE172)</f>
        <v>-1.9231270222976227</v>
      </c>
      <c r="CG172" s="18">
        <f t="shared" si="174"/>
        <v>7.6872977702377332E-2</v>
      </c>
      <c r="CH172" s="18">
        <f t="shared" si="175"/>
        <v>1.9231270222976227</v>
      </c>
    </row>
    <row r="173" spans="1:86" x14ac:dyDescent="0.2">
      <c r="A173" s="17">
        <f t="shared" si="176"/>
        <v>19.736833333333401</v>
      </c>
      <c r="AT173" s="1">
        <f t="shared" si="164"/>
        <v>0.66828920267582759</v>
      </c>
      <c r="BR173" s="1">
        <f t="shared" si="165"/>
        <v>4.9342083333333511</v>
      </c>
      <c r="BS173" s="1">
        <f t="shared" si="177"/>
        <v>3.1229166666667751E-2</v>
      </c>
      <c r="BT173" s="1">
        <f t="shared" si="166"/>
        <v>23.88891389097936</v>
      </c>
      <c r="BU173" s="2">
        <f t="shared" si="172"/>
        <v>11.38891389097936</v>
      </c>
      <c r="BW173" s="1">
        <v>4</v>
      </c>
      <c r="BX173" s="1">
        <f t="shared" si="167"/>
        <v>0.33414460133791379</v>
      </c>
      <c r="BY173" s="2">
        <f t="shared" si="170"/>
        <v>19.154786063956841</v>
      </c>
      <c r="CA173" s="1">
        <f t="shared" si="173"/>
        <v>0.66828920267582759</v>
      </c>
      <c r="CB173" s="2">
        <f t="shared" si="171"/>
        <v>38.309572127913682</v>
      </c>
      <c r="CD173" s="1">
        <f t="shared" si="168"/>
        <v>12.879000375637613</v>
      </c>
      <c r="CE173" s="1">
        <f t="shared" si="169"/>
        <v>-2.4576478707880878E-2</v>
      </c>
      <c r="CF173" s="18">
        <f>SUM(CE$15:$CE173)</f>
        <v>-1.9477035010055035</v>
      </c>
      <c r="CG173" s="18">
        <f t="shared" si="174"/>
        <v>5.229649899449651E-2</v>
      </c>
      <c r="CH173" s="18">
        <f t="shared" si="175"/>
        <v>1.9477035010055035</v>
      </c>
    </row>
    <row r="174" spans="1:86" x14ac:dyDescent="0.2">
      <c r="A174" s="17">
        <f t="shared" si="176"/>
        <v>19.861750000000068</v>
      </c>
      <c r="AT174" s="1">
        <f t="shared" si="164"/>
        <v>0.67135988324016949</v>
      </c>
      <c r="BR174" s="1">
        <f t="shared" si="165"/>
        <v>4.9654375000000162</v>
      </c>
      <c r="BS174" s="1">
        <f t="shared" si="177"/>
        <v>3.1229166666665087E-2</v>
      </c>
      <c r="BT174" s="1">
        <f t="shared" si="166"/>
        <v>23.947079698736914</v>
      </c>
      <c r="BU174" s="2">
        <f t="shared" si="172"/>
        <v>11.447079698736914</v>
      </c>
      <c r="BW174" s="1">
        <v>4</v>
      </c>
      <c r="BX174" s="1">
        <f t="shared" si="167"/>
        <v>0.33567994162008474</v>
      </c>
      <c r="BY174" s="2">
        <f t="shared" si="170"/>
        <v>19.242799201151353</v>
      </c>
      <c r="CA174" s="1">
        <f t="shared" si="173"/>
        <v>0.67135988324016949</v>
      </c>
      <c r="CB174" s="2">
        <f t="shared" si="171"/>
        <v>38.485598402302706</v>
      </c>
      <c r="CD174" s="1">
        <f t="shared" si="168"/>
        <v>12.973235542903268</v>
      </c>
      <c r="CE174" s="1">
        <f t="shared" si="169"/>
        <v>-2.4732520304736317E-2</v>
      </c>
      <c r="CF174" s="18">
        <f>SUM(CE$15:$CE174)</f>
        <v>-1.9724360213102399</v>
      </c>
      <c r="CG174" s="18">
        <f t="shared" si="174"/>
        <v>2.7563978689760127E-2</v>
      </c>
      <c r="CH174" s="18">
        <f t="shared" si="175"/>
        <v>1.9724360213102399</v>
      </c>
    </row>
    <row r="175" spans="1:86" x14ac:dyDescent="0.2">
      <c r="A175" s="17">
        <f t="shared" si="176"/>
        <v>19.986666666666736</v>
      </c>
      <c r="AT175" s="1">
        <f t="shared" si="164"/>
        <v>0.67441565435525386</v>
      </c>
      <c r="BR175" s="1">
        <f t="shared" si="165"/>
        <v>4.9966666666666839</v>
      </c>
      <c r="BS175" s="1">
        <f t="shared" si="177"/>
        <v>3.1229166666667751E-2</v>
      </c>
      <c r="BT175" s="1">
        <f t="shared" si="166"/>
        <v>24.005470209933435</v>
      </c>
      <c r="BU175" s="2">
        <f t="shared" si="172"/>
        <v>11.505470209933435</v>
      </c>
      <c r="BW175" s="1">
        <v>4</v>
      </c>
      <c r="BX175" s="1">
        <f t="shared" si="167"/>
        <v>0.33720782717762693</v>
      </c>
      <c r="BY175" s="2">
        <f t="shared" si="170"/>
        <v>19.330384997443581</v>
      </c>
      <c r="CA175" s="1">
        <f t="shared" si="173"/>
        <v>0.67441565435525386</v>
      </c>
      <c r="CB175" s="2">
        <f t="shared" si="171"/>
        <v>38.660769994887161</v>
      </c>
      <c r="CD175" s="1">
        <f t="shared" si="168"/>
        <v>13.068298037572397</v>
      </c>
      <c r="CE175" s="1">
        <f t="shared" si="169"/>
        <v>-2.4888561905841582E-2</v>
      </c>
      <c r="CF175" s="18">
        <f>SUM(CE$15:$CE175)</f>
        <v>-1.9973245832160815</v>
      </c>
      <c r="CG175" s="18">
        <f t="shared" si="174"/>
        <v>2.6754167839184717E-3</v>
      </c>
      <c r="CH175" s="18">
        <f t="shared" si="175"/>
        <v>1.9973245832160815</v>
      </c>
    </row>
    <row r="176" spans="1:86" x14ac:dyDescent="0.2">
      <c r="A176" s="17">
        <f t="shared" si="176"/>
        <v>20.111583333333403</v>
      </c>
      <c r="AT176" s="1">
        <f t="shared" si="164"/>
        <v>0.67745656769196316</v>
      </c>
      <c r="BR176" s="1">
        <f t="shared" si="165"/>
        <v>5.0278958333333508</v>
      </c>
      <c r="BS176" s="1">
        <f t="shared" si="177"/>
        <v>3.1229166666666863E-2</v>
      </c>
      <c r="BT176" s="1">
        <f t="shared" si="166"/>
        <v>24.064083788867961</v>
      </c>
      <c r="BU176" s="2">
        <f t="shared" si="172"/>
        <v>11.564083788867961</v>
      </c>
      <c r="BW176" s="1">
        <v>4</v>
      </c>
      <c r="BX176" s="1">
        <f t="shared" si="167"/>
        <v>0.33872828384598158</v>
      </c>
      <c r="BY176" s="2">
        <f t="shared" si="170"/>
        <v>19.417544933846077</v>
      </c>
      <c r="CA176" s="1">
        <f t="shared" si="173"/>
        <v>0.67745656769196316</v>
      </c>
      <c r="CB176" s="2">
        <f t="shared" si="171"/>
        <v>38.835089867692155</v>
      </c>
      <c r="CD176" s="1">
        <f t="shared" si="168"/>
        <v>13.164191661684894</v>
      </c>
      <c r="CE176" s="1">
        <f t="shared" si="169"/>
        <v>-2.5044603511139383E-2</v>
      </c>
      <c r="CF176" s="18">
        <f>SUM(CE$15:$CE176)</f>
        <v>-2.0223691867272211</v>
      </c>
      <c r="CG176" s="18">
        <f t="shared" si="174"/>
        <v>-2.2369186727221102E-2</v>
      </c>
      <c r="CH176" s="18">
        <f t="shared" si="175"/>
        <v>2.0223691867272211</v>
      </c>
    </row>
    <row r="177" spans="1:86" x14ac:dyDescent="0.2">
      <c r="A177" s="17">
        <f t="shared" si="176"/>
        <v>20.236500000000071</v>
      </c>
      <c r="AT177" s="1">
        <f t="shared" si="164"/>
        <v>0.68048267551908503</v>
      </c>
      <c r="BR177" s="1">
        <f t="shared" si="165"/>
        <v>5.0591250000000167</v>
      </c>
      <c r="BS177" s="1">
        <f t="shared" si="177"/>
        <v>3.1229166666665975E-2</v>
      </c>
      <c r="BT177" s="1">
        <f t="shared" si="166"/>
        <v>24.122918809518605</v>
      </c>
      <c r="BU177" s="2">
        <f t="shared" si="172"/>
        <v>11.622918809518605</v>
      </c>
      <c r="BW177" s="1">
        <v>4</v>
      </c>
      <c r="BX177" s="1">
        <f t="shared" si="167"/>
        <v>0.34024133775954252</v>
      </c>
      <c r="BY177" s="2">
        <f t="shared" si="170"/>
        <v>19.504280508508806</v>
      </c>
      <c r="CA177" s="1">
        <f t="shared" si="173"/>
        <v>0.68048267551908503</v>
      </c>
      <c r="CB177" s="2">
        <f t="shared" si="171"/>
        <v>39.008561017017612</v>
      </c>
      <c r="CD177" s="1">
        <f t="shared" si="168"/>
        <v>13.260920227536182</v>
      </c>
      <c r="CE177" s="1">
        <f t="shared" si="169"/>
        <v>-2.520064512058539E-2</v>
      </c>
      <c r="CF177" s="18">
        <f>SUM(CE$15:$CE177)</f>
        <v>-2.0475698318478064</v>
      </c>
      <c r="CG177" s="18">
        <f t="shared" si="174"/>
        <v>-4.7569831847806388E-2</v>
      </c>
      <c r="CH177" s="18">
        <f t="shared" si="175"/>
        <v>2.0475698318478064</v>
      </c>
    </row>
    <row r="178" spans="1:86" x14ac:dyDescent="0.2">
      <c r="A178" s="17">
        <f t="shared" si="176"/>
        <v>20.361416666666738</v>
      </c>
      <c r="AT178" s="1">
        <f t="shared" si="164"/>
        <v>0.68349403068232328</v>
      </c>
      <c r="BR178" s="1">
        <f t="shared" si="165"/>
        <v>5.0903541666666845</v>
      </c>
      <c r="BS178" s="1">
        <f t="shared" si="177"/>
        <v>3.1229166666667751E-2</v>
      </c>
      <c r="BT178" s="1">
        <f t="shared" si="166"/>
        <v>24.18197365557468</v>
      </c>
      <c r="BU178" s="2">
        <f t="shared" si="172"/>
        <v>11.68197365557468</v>
      </c>
      <c r="BW178" s="1">
        <v>4</v>
      </c>
      <c r="BX178" s="1">
        <f t="shared" si="167"/>
        <v>0.34174701534116164</v>
      </c>
      <c r="BY178" s="2">
        <f t="shared" si="170"/>
        <v>19.590593236117545</v>
      </c>
      <c r="CA178" s="1">
        <f t="shared" si="173"/>
        <v>0.68349403068232328</v>
      </c>
      <c r="CB178" s="2">
        <f t="shared" si="171"/>
        <v>39.18118647223509</v>
      </c>
      <c r="CD178" s="1">
        <f t="shared" si="168"/>
        <v>13.358487557552516</v>
      </c>
      <c r="CE178" s="1">
        <f t="shared" si="169"/>
        <v>-2.5356686734128213E-2</v>
      </c>
      <c r="CF178" s="18">
        <f>SUM(CE$15:$CE178)</f>
        <v>-2.0729265185819346</v>
      </c>
      <c r="CG178" s="18">
        <f t="shared" si="174"/>
        <v>-7.2926518581934552E-2</v>
      </c>
      <c r="CH178" s="18">
        <f t="shared" si="175"/>
        <v>2.0729265185819346</v>
      </c>
    </row>
    <row r="179" spans="1:86" x14ac:dyDescent="0.2">
      <c r="A179" s="17">
        <f t="shared" si="176"/>
        <v>20.486333333333405</v>
      </c>
      <c r="AT179" s="1">
        <f t="shared" si="164"/>
        <v>0.68649068658364176</v>
      </c>
      <c r="BR179" s="1">
        <f t="shared" si="165"/>
        <v>5.1215833333333514</v>
      </c>
      <c r="BS179" s="1">
        <f t="shared" si="177"/>
        <v>3.1229166666666863E-2</v>
      </c>
      <c r="BT179" s="1">
        <f t="shared" si="166"/>
        <v>24.241246720465959</v>
      </c>
      <c r="BU179" s="2">
        <f t="shared" si="172"/>
        <v>11.741246720465959</v>
      </c>
      <c r="BW179" s="1">
        <v>4</v>
      </c>
      <c r="BX179" s="1">
        <f t="shared" si="167"/>
        <v>0.34324534329182088</v>
      </c>
      <c r="BY179" s="2">
        <f t="shared" si="170"/>
        <v>19.676484647301834</v>
      </c>
      <c r="CA179" s="1">
        <f t="shared" si="173"/>
        <v>0.68649068658364176</v>
      </c>
      <c r="CB179" s="2">
        <f t="shared" si="171"/>
        <v>39.352969294603668</v>
      </c>
      <c r="CD179" s="1">
        <f t="shared" si="168"/>
        <v>13.456897484169524</v>
      </c>
      <c r="CE179" s="1">
        <f t="shared" si="169"/>
        <v>-2.5512728351721029E-2</v>
      </c>
      <c r="CF179" s="18">
        <f>SUM(CE$15:$CE179)</f>
        <v>-2.0984392469336557</v>
      </c>
      <c r="CG179" s="18">
        <f t="shared" si="174"/>
        <v>-9.8439246933655689E-2</v>
      </c>
      <c r="CH179" s="18">
        <f t="shared" si="175"/>
        <v>2.0984392469336557</v>
      </c>
    </row>
    <row r="180" spans="1:86" x14ac:dyDescent="0.2">
      <c r="A180" s="17">
        <f t="shared" si="176"/>
        <v>20.611250000000073</v>
      </c>
      <c r="AT180" s="1">
        <f t="shared" si="164"/>
        <v>0.68947269716094128</v>
      </c>
      <c r="BR180" s="1">
        <f t="shared" si="165"/>
        <v>5.1528125000000173</v>
      </c>
      <c r="BS180" s="1">
        <f t="shared" si="177"/>
        <v>3.1229166666665975E-2</v>
      </c>
      <c r="BT180" s="1">
        <f t="shared" si="166"/>
        <v>24.300736407389135</v>
      </c>
      <c r="BU180" s="2">
        <f t="shared" si="172"/>
        <v>11.800736407389135</v>
      </c>
      <c r="BW180" s="1">
        <v>4</v>
      </c>
      <c r="BX180" s="1">
        <f t="shared" si="167"/>
        <v>0.34473634858047064</v>
      </c>
      <c r="BY180" s="2">
        <f t="shared" si="170"/>
        <v>19.761956288052456</v>
      </c>
      <c r="CA180" s="1">
        <f t="shared" si="173"/>
        <v>0.68947269716094128</v>
      </c>
      <c r="CB180" s="2">
        <f t="shared" si="171"/>
        <v>39.523912576104912</v>
      </c>
      <c r="CD180" s="1">
        <f t="shared" si="168"/>
        <v>13.55615384970789</v>
      </c>
      <c r="CE180" s="1">
        <f t="shared" si="169"/>
        <v>-2.5668769973314184E-2</v>
      </c>
      <c r="CF180" s="18">
        <f>SUM(CE$15:$CE180)</f>
        <v>-2.1241080169069697</v>
      </c>
      <c r="CG180" s="18">
        <f t="shared" ref="CG180" si="178">2.1+CF180</f>
        <v>-2.410801690696962E-2</v>
      </c>
      <c r="CH180" s="18">
        <f t="shared" si="175"/>
        <v>2.1241080169069697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89F0-822D-F149-B0F1-10D687E23D2A}">
  <dimension ref="A1:CS180"/>
  <sheetViews>
    <sheetView topLeftCell="BF1" zoomScale="150" zoomScaleNormal="184" workbookViewId="0">
      <pane ySplit="14" topLeftCell="A15" activePane="bottomLeft" state="frozen"/>
      <selection pane="bottomLeft" activeCell="BM23" sqref="BM23"/>
    </sheetView>
  </sheetViews>
  <sheetFormatPr baseColWidth="10" defaultRowHeight="16" x14ac:dyDescent="0.2"/>
  <cols>
    <col min="1" max="1" width="10.83203125" style="17"/>
    <col min="10" max="10" width="10.83203125" style="18"/>
    <col min="11" max="19" width="10.83203125" customWidth="1"/>
    <col min="20" max="20" width="8.5" style="18" customWidth="1"/>
    <col min="21" max="29" width="10.83203125" customWidth="1"/>
    <col min="30" max="30" width="8.1640625" style="18" customWidth="1"/>
    <col min="31" max="31" width="8.1640625" customWidth="1"/>
    <col min="32" max="32" width="4.33203125" customWidth="1"/>
    <col min="36" max="36" width="9.83203125" style="2" customWidth="1"/>
    <col min="37" max="37" width="10.83203125" style="1"/>
    <col min="39" max="39" width="12.33203125" customWidth="1"/>
    <col min="40" max="40" width="12.1640625" customWidth="1"/>
    <col min="42" max="42" width="8.1640625" customWidth="1"/>
    <col min="43" max="43" width="9.33203125" customWidth="1"/>
    <col min="44" max="44" width="9.6640625" customWidth="1"/>
    <col min="46" max="46" width="14.83203125" customWidth="1"/>
    <col min="47" max="47" width="10.83203125" style="2"/>
    <col min="52" max="52" width="10.83203125" style="17"/>
    <col min="58" max="58" width="10.83203125" style="17"/>
    <col min="63" max="63" width="10.83203125" style="17"/>
    <col min="67" max="67" width="18.5" customWidth="1"/>
    <col min="77" max="77" width="10.83203125" style="18"/>
    <col min="89" max="89" width="10.83203125" style="18"/>
  </cols>
  <sheetData>
    <row r="1" spans="1:97" x14ac:dyDescent="0.2">
      <c r="B1" t="s">
        <v>1</v>
      </c>
      <c r="D1">
        <v>3.1415000000000002</v>
      </c>
      <c r="F1" t="s">
        <v>0</v>
      </c>
      <c r="G1" s="1">
        <v>12.5</v>
      </c>
    </row>
    <row r="2" spans="1:97" x14ac:dyDescent="0.2">
      <c r="B2" t="s">
        <v>3</v>
      </c>
      <c r="D2" s="1">
        <v>29980000000</v>
      </c>
      <c r="F2" t="s">
        <v>2</v>
      </c>
      <c r="G2" s="3">
        <v>1.2</v>
      </c>
    </row>
    <row r="3" spans="1:97" x14ac:dyDescent="0.2">
      <c r="B3" t="s">
        <v>4</v>
      </c>
      <c r="D3" s="1">
        <v>2400000000</v>
      </c>
      <c r="F3" t="s">
        <v>5</v>
      </c>
      <c r="G3">
        <v>5</v>
      </c>
      <c r="CG3">
        <v>109.22</v>
      </c>
    </row>
    <row r="4" spans="1:97" x14ac:dyDescent="0.2">
      <c r="B4" t="s">
        <v>6</v>
      </c>
      <c r="D4" s="1">
        <f>1/$D$3*$D$2</f>
        <v>12.491666666666667</v>
      </c>
      <c r="F4" t="s">
        <v>30</v>
      </c>
      <c r="G4" s="3">
        <v>31.550671142319569</v>
      </c>
      <c r="AD4" s="18">
        <f>MOD(X15,$D$4)/$D$4</f>
        <v>0.11877984197788004</v>
      </c>
      <c r="AE4" s="2">
        <f>(180/$D$6*AD4)</f>
        <v>6.8090355273943963</v>
      </c>
    </row>
    <row r="5" spans="1:97" x14ac:dyDescent="0.2">
      <c r="B5" t="s">
        <v>41</v>
      </c>
      <c r="D5" s="1">
        <v>0.01</v>
      </c>
      <c r="F5" t="s">
        <v>14</v>
      </c>
      <c r="AD5" s="18">
        <f>MOD(X51,$D$4)/$D$4</f>
        <v>0.319662265476583</v>
      </c>
      <c r="AE5" s="2">
        <f>(180/$D$6*AD5)</f>
        <v>18.324588466810489</v>
      </c>
    </row>
    <row r="6" spans="1:97" x14ac:dyDescent="0.2">
      <c r="D6" s="1">
        <v>3.14</v>
      </c>
      <c r="F6" t="s">
        <v>36</v>
      </c>
      <c r="G6">
        <f>G7*D1/180</f>
        <v>0.2617916666666667</v>
      </c>
      <c r="AD6" s="18">
        <v>0</v>
      </c>
      <c r="AE6" s="2">
        <f>(180/$D$6*AD6)</f>
        <v>0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97" x14ac:dyDescent="0.2">
      <c r="F7" t="s">
        <v>35</v>
      </c>
      <c r="G7">
        <v>15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97" x14ac:dyDescent="0.2">
      <c r="G8">
        <v>2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97" x14ac:dyDescent="0.2"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97" x14ac:dyDescent="0.2"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2" spans="1:97" x14ac:dyDescent="0.2">
      <c r="B12" t="s">
        <v>42</v>
      </c>
      <c r="L12" t="s">
        <v>43</v>
      </c>
      <c r="V12" t="s">
        <v>44</v>
      </c>
    </row>
    <row r="13" spans="1:97" x14ac:dyDescent="0.2">
      <c r="B13">
        <v>0</v>
      </c>
      <c r="L13">
        <v>6.25</v>
      </c>
      <c r="V13">
        <v>-6.25</v>
      </c>
    </row>
    <row r="14" spans="1:97" ht="31" customHeight="1" x14ac:dyDescent="0.2">
      <c r="A14" s="17" t="s">
        <v>11</v>
      </c>
      <c r="B14" t="s">
        <v>22</v>
      </c>
      <c r="C14" t="s">
        <v>23</v>
      </c>
      <c r="D14" t="s">
        <v>45</v>
      </c>
      <c r="E14" t="s">
        <v>46</v>
      </c>
      <c r="F14" t="s">
        <v>47</v>
      </c>
      <c r="G14" t="s">
        <v>49</v>
      </c>
      <c r="J14" s="18" t="s">
        <v>48</v>
      </c>
      <c r="L14" t="s">
        <v>22</v>
      </c>
      <c r="M14" t="s">
        <v>23</v>
      </c>
      <c r="N14" t="s">
        <v>45</v>
      </c>
      <c r="O14" t="s">
        <v>46</v>
      </c>
      <c r="P14" t="s">
        <v>47</v>
      </c>
      <c r="Q14" t="s">
        <v>49</v>
      </c>
      <c r="T14" s="18" t="s">
        <v>48</v>
      </c>
      <c r="V14" t="s">
        <v>22</v>
      </c>
      <c r="W14" t="s">
        <v>23</v>
      </c>
      <c r="X14" t="s">
        <v>45</v>
      </c>
      <c r="Y14" t="s">
        <v>46</v>
      </c>
      <c r="Z14" t="s">
        <v>47</v>
      </c>
      <c r="AA14" t="s">
        <v>49</v>
      </c>
      <c r="AD14" s="18" t="s">
        <v>48</v>
      </c>
      <c r="AI14" t="s">
        <v>51</v>
      </c>
      <c r="AJ14" s="2" t="s">
        <v>52</v>
      </c>
      <c r="AK14" s="1" t="s">
        <v>50</v>
      </c>
      <c r="AM14" s="19" t="s">
        <v>53</v>
      </c>
      <c r="AN14" s="19" t="s">
        <v>54</v>
      </c>
      <c r="AP14" t="s">
        <v>7</v>
      </c>
      <c r="AQ14" s="19" t="s">
        <v>55</v>
      </c>
      <c r="AR14" s="19" t="s">
        <v>56</v>
      </c>
      <c r="AT14" s="19" t="s">
        <v>58</v>
      </c>
      <c r="AX14" t="s">
        <v>67</v>
      </c>
      <c r="BB14" s="18" t="s">
        <v>22</v>
      </c>
      <c r="BC14" s="18"/>
      <c r="BD14" s="19"/>
      <c r="BE14" s="19"/>
      <c r="BO14" s="19" t="s">
        <v>68</v>
      </c>
      <c r="BP14" s="19" t="s">
        <v>69</v>
      </c>
      <c r="BR14" t="s">
        <v>72</v>
      </c>
      <c r="BT14" t="s">
        <v>70</v>
      </c>
      <c r="BU14" t="s">
        <v>71</v>
      </c>
    </row>
    <row r="15" spans="1:97" x14ac:dyDescent="0.2">
      <c r="A15" s="17">
        <v>0</v>
      </c>
      <c r="B15">
        <f>($A15-$B$13)</f>
        <v>0</v>
      </c>
      <c r="C15" s="1">
        <f>$G$1</f>
        <v>12.5</v>
      </c>
      <c r="D15" s="1">
        <f>SQRT(B15*B15+C15*C15)</f>
        <v>12.5</v>
      </c>
      <c r="E15">
        <f>ATAN(B15/C15)</f>
        <v>0</v>
      </c>
      <c r="F15" s="1">
        <f>180/$D$6*E15</f>
        <v>0</v>
      </c>
      <c r="G15" s="1">
        <f>1/D15/D15</f>
        <v>6.4000000000000003E-3</v>
      </c>
      <c r="H15">
        <f>SIN(E15)</f>
        <v>0</v>
      </c>
      <c r="I15">
        <f>COS(E15)</f>
        <v>1</v>
      </c>
      <c r="J15" s="18">
        <f>MOD(D15,$D$4)/$D$4*$D$6*2</f>
        <v>4.1894596397596025E-3</v>
      </c>
      <c r="K15" s="2">
        <f>180/$D$6*J15</f>
        <v>0.2401601067378116</v>
      </c>
      <c r="L15">
        <f t="shared" ref="L15:L78" si="0">($A15-$L$13)</f>
        <v>-6.25</v>
      </c>
      <c r="M15" s="1">
        <f>$G$1</f>
        <v>12.5</v>
      </c>
      <c r="N15" s="1">
        <f>SQRT(L15*L15+M15*M15)</f>
        <v>13.975424859373685</v>
      </c>
      <c r="O15">
        <f>ATAN(L15/M15)</f>
        <v>-0.46364760900080615</v>
      </c>
      <c r="P15" s="1">
        <f t="shared" ref="P15:P78" si="1">180/$D$6*O15</f>
        <v>-26.578525356734108</v>
      </c>
      <c r="Q15" s="1">
        <f>1/N15/N15</f>
        <v>5.1200000000000004E-3</v>
      </c>
      <c r="R15">
        <f>SIN(O15)</f>
        <v>-0.44721359549995798</v>
      </c>
      <c r="S15">
        <f>COS(O15)</f>
        <v>0.89442719099991586</v>
      </c>
      <c r="T15" s="18">
        <f>MOD(N15,$D$4)/$D$4*$D$6*2</f>
        <v>0.74593740762108662</v>
      </c>
      <c r="U15" s="2">
        <f>IF(180/$D$6*T15 &gt;180,180/$D$6*T15-360,180/$D$6*T15)</f>
        <v>42.760743112036813</v>
      </c>
      <c r="V15">
        <f t="shared" ref="V15:V78" si="2">($A15-$V$13)</f>
        <v>6.25</v>
      </c>
      <c r="W15" s="1">
        <f>$G$1</f>
        <v>12.5</v>
      </c>
      <c r="X15" s="1">
        <f>SQRT(V15*V15+W15*W15)</f>
        <v>13.975424859373685</v>
      </c>
      <c r="Y15">
        <f>ATAN(V15/W15)</f>
        <v>0.46364760900080615</v>
      </c>
      <c r="Z15" s="1">
        <f>180/$D$6*Y15</f>
        <v>26.578525356734108</v>
      </c>
      <c r="AA15" s="1">
        <f t="shared" ref="AA15:AA78" si="3">1/X15/X15</f>
        <v>5.1200000000000004E-3</v>
      </c>
      <c r="AB15">
        <f t="shared" ref="AB15:AB78" si="4">SIN(Y15)</f>
        <v>0.44721359549995798</v>
      </c>
      <c r="AC15">
        <f t="shared" ref="AC15:AC78" si="5">COS(Y15)</f>
        <v>0.89442719099991586</v>
      </c>
      <c r="AD15" s="18">
        <f>MOD(X15,$D$4)/$D$4*$D$6*2</f>
        <v>0.74593740762108662</v>
      </c>
      <c r="AE15" s="2">
        <f t="shared" ref="AE15:AE74" si="6">IF(180/$D$6*AD15 &gt;180,180/$D$6*AD15-360,180/$D$6*AD15)</f>
        <v>42.760743112036813</v>
      </c>
      <c r="AF15" s="2"/>
      <c r="AG15" s="1">
        <f t="shared" ref="AG15:AG78" si="7">AA15*AB15+Q15*R15+G15*H15</f>
        <v>0</v>
      </c>
      <c r="AH15" s="1">
        <f>AC15*AA15+S15*Q15+I15*G15</f>
        <v>1.5558934435839139E-2</v>
      </c>
      <c r="AI15">
        <f>ATAN(AG15/AH15)</f>
        <v>0</v>
      </c>
      <c r="AJ15" s="2">
        <f>AI15*(180/$D$6)</f>
        <v>0</v>
      </c>
      <c r="AK15" s="1">
        <f>SQRT(AG15*AG15+AH15*AH15)</f>
        <v>1.5558934435839139E-2</v>
      </c>
      <c r="AL15" s="1">
        <f t="shared" ref="AL15:AL78" si="8">((G15*SIN(J15)+Q15*SIN(T15)+AA15*SIN(AD15))/(G15*COS(J15)+Q15*COS(T15)+AA15*COS(AD15)))</f>
        <v>0.50114437359330632</v>
      </c>
      <c r="AM15">
        <f>ATAN((G15*SIN(J15)+Q15*SIN(T15)+AA15*SIN(AD15))/(G15*COS(J15)+Q15*COS(T15)+AA15*COS(AD15)))</f>
        <v>0.46456268874267681</v>
      </c>
      <c r="AN15" s="17">
        <f>AM15/2/$D$6*$G$1</f>
        <v>0.9246868804591496</v>
      </c>
      <c r="AP15">
        <v>4</v>
      </c>
      <c r="AQ15">
        <f>ASIN(SIN(AI15/SQRT(AP15)))</f>
        <v>0</v>
      </c>
      <c r="AR15" s="2">
        <f>AQ15*(180/$D$6)</f>
        <v>0</v>
      </c>
      <c r="AT15" s="1">
        <f>ATAN(A15/$G$8/$G$1)</f>
        <v>0</v>
      </c>
      <c r="AU15" s="2">
        <f>AT15*(180/$D$6)</f>
        <v>0</v>
      </c>
      <c r="AV15" s="1"/>
      <c r="AW15" s="2">
        <f>(AT15+AI15)/(SQRT(AP15)-1)</f>
        <v>0</v>
      </c>
      <c r="AX15" s="2">
        <f>AW15*(180/$D$6)</f>
        <v>0</v>
      </c>
      <c r="AY15" s="1"/>
      <c r="BB15" s="18">
        <v>0</v>
      </c>
      <c r="BC15" s="18"/>
      <c r="BE15" s="17">
        <v>0</v>
      </c>
      <c r="BF15" s="17">
        <v>0</v>
      </c>
      <c r="BH15" s="1">
        <v>0</v>
      </c>
      <c r="BI15" s="2">
        <v>0</v>
      </c>
      <c r="BJ15">
        <v>0</v>
      </c>
      <c r="BK15" s="17">
        <f>2-BI15+BJ15</f>
        <v>2</v>
      </c>
      <c r="BL15" s="1"/>
      <c r="BM15">
        <v>1.9</v>
      </c>
      <c r="BN15" s="18"/>
      <c r="BO15" s="2">
        <f>BM15*SQRT(AP15)+(2-BM15)</f>
        <v>3.9</v>
      </c>
      <c r="BP15" s="1">
        <f>BO15+AN15</f>
        <v>4.8246868804591498</v>
      </c>
      <c r="BQ15" s="2"/>
      <c r="BR15" s="1">
        <f>0.5*12.5*TAN(AT15)</f>
        <v>0</v>
      </c>
      <c r="BS15" s="1"/>
      <c r="BT15" s="1">
        <f t="shared" ref="BT15:BT78" si="9">1.5*12.5/COS(AT15)</f>
        <v>18.75</v>
      </c>
      <c r="BU15" s="2">
        <f>MOD(BT15+BP15,12.5)</f>
        <v>11.074686880459151</v>
      </c>
      <c r="BW15" s="1">
        <v>4</v>
      </c>
      <c r="BX15" s="1">
        <f t="shared" ref="BX15:BX78" si="10">AT15/SQRT(BW15)</f>
        <v>0</v>
      </c>
      <c r="BY15" s="2">
        <f t="shared" ref="BY15:BY78" si="11">BX15*(180/$D$6)</f>
        <v>0</v>
      </c>
      <c r="CA15" s="1">
        <f>AT15/((SQRT(BW15)-1))</f>
        <v>0</v>
      </c>
      <c r="CB15" s="2">
        <f t="shared" ref="CB15:CB78" si="12">CA15*(180/$D$6)</f>
        <v>0</v>
      </c>
      <c r="CD15" s="1"/>
      <c r="CE15" s="1">
        <v>0</v>
      </c>
      <c r="CF15" s="18">
        <v>0</v>
      </c>
      <c r="CG15" s="18">
        <f>2+CF15</f>
        <v>2</v>
      </c>
      <c r="CH15" s="18">
        <f>-CF15</f>
        <v>0</v>
      </c>
      <c r="CJ15" s="1">
        <f>CG15*SQRT(BW15)+CH15</f>
        <v>4</v>
      </c>
      <c r="CK15" s="18">
        <f>MOD(CJ15+BU15,12.5)</f>
        <v>2.5746868804591507</v>
      </c>
      <c r="CL15">
        <f>CK15/12.5*180/3.141</f>
        <v>11.803722088064873</v>
      </c>
      <c r="CN15" s="1">
        <v>0</v>
      </c>
      <c r="CO15">
        <v>4.5</v>
      </c>
      <c r="CP15">
        <f>2.5*SQRT(CO15)</f>
        <v>5.3033008588991057</v>
      </c>
      <c r="CR15" s="18">
        <f t="shared" ref="CR15:CR78" si="13">CK15+CP15</f>
        <v>7.8779877393582565</v>
      </c>
      <c r="CS15">
        <f t="shared" ref="CS15:CS78" si="14">CR15/12.5*360</f>
        <v>226.8860468935178</v>
      </c>
    </row>
    <row r="16" spans="1:97" x14ac:dyDescent="0.2">
      <c r="A16" s="17">
        <f>$D$5*$D$4+A15</f>
        <v>0.12491666666666668</v>
      </c>
      <c r="B16" s="1">
        <f>($A16-$B$13)</f>
        <v>0.12491666666666668</v>
      </c>
      <c r="C16" s="1">
        <f t="shared" ref="C16:C79" si="15">$G$1</f>
        <v>12.5</v>
      </c>
      <c r="D16" s="1">
        <f>SQRT(B16*B16+C16*C16)</f>
        <v>12.500624151361848</v>
      </c>
      <c r="E16">
        <f t="shared" ref="E16:E79" si="16">ATAN(B16/C16)</f>
        <v>9.993000686154321E-3</v>
      </c>
      <c r="F16" s="1">
        <f t="shared" ref="F16:F79" si="17">180/$D$6*E16</f>
        <v>0.5728471730916489</v>
      </c>
      <c r="G16" s="1">
        <f t="shared" ref="G16:G79" si="18">1/D16/D16</f>
        <v>6.3993609168720191E-3</v>
      </c>
      <c r="H16">
        <f t="shared" ref="H16:H79" si="19">SIN(E16)</f>
        <v>9.9928343700388701E-3</v>
      </c>
      <c r="I16">
        <f t="shared" ref="I16:I79" si="20">COS(E16)</f>
        <v>0.99995007038414319</v>
      </c>
      <c r="J16" s="18">
        <f t="shared" ref="J16:J79" si="21">MOD(D16,$D$4)/$D$4*$D$6*2</f>
        <v>4.5032424725070415E-3</v>
      </c>
      <c r="K16" s="2">
        <f t="shared" ref="K16:K42" si="22">180/$D$6*J16</f>
        <v>0.25814765765963932</v>
      </c>
      <c r="L16">
        <f t="shared" si="0"/>
        <v>-6.1250833333333334</v>
      </c>
      <c r="M16" s="1">
        <f t="shared" ref="M16:M79" si="23">$G$1</f>
        <v>12.5</v>
      </c>
      <c r="N16" s="1">
        <f>SQRT(L16*L16+M16*M16)</f>
        <v>13.920008830466948</v>
      </c>
      <c r="O16">
        <f t="shared" ref="O16:O79" si="24">ATAN(L16/M16)</f>
        <v>-0.45562102910760816</v>
      </c>
      <c r="P16" s="1">
        <f t="shared" si="1"/>
        <v>-26.118402942474351</v>
      </c>
      <c r="Q16" s="1">
        <f t="shared" ref="Q16:Q79" si="25">1/N16/N16</f>
        <v>5.1608469335032089E-3</v>
      </c>
      <c r="R16">
        <f t="shared" ref="R16:R79" si="26">SIN(O16)</f>
        <v>-0.44002007526943987</v>
      </c>
      <c r="S16">
        <f t="shared" ref="S16:S79" si="27">COS(O16)</f>
        <v>0.89798793608816174</v>
      </c>
      <c r="T16" s="18">
        <f t="shared" ref="T16:T79" si="28">MOD(N16,$D$4)/$D$4*$D$6*2</f>
        <v>0.71807782164102174</v>
      </c>
      <c r="U16" s="2">
        <f t="shared" ref="U16:U74" si="29">IF(180/$D$6*T16 &gt;180,180/$D$6*T16-360,180/$D$6*T16)</f>
        <v>41.163696781969399</v>
      </c>
      <c r="V16">
        <f t="shared" si="2"/>
        <v>6.3749166666666666</v>
      </c>
      <c r="W16" s="1">
        <f t="shared" ref="W16:W79" si="30">$G$1</f>
        <v>12.5</v>
      </c>
      <c r="X16" s="1">
        <f>SQRT(V16*V16+W16*W16)</f>
        <v>14.031734123298676</v>
      </c>
      <c r="Y16">
        <f t="shared" ref="Y16:Y79" si="31">ATAN(V16/W16)</f>
        <v>0.47161027726264931</v>
      </c>
      <c r="Z16" s="1">
        <f t="shared" ref="Z16:Z79" si="32">180/$D$6*Y16</f>
        <v>27.03498404690346</v>
      </c>
      <c r="AA16" s="1">
        <f t="shared" si="3"/>
        <v>5.0789893952084388E-3</v>
      </c>
      <c r="AB16">
        <f t="shared" si="4"/>
        <v>0.45432136973587467</v>
      </c>
      <c r="AC16">
        <f t="shared" si="5"/>
        <v>0.89083786010772958</v>
      </c>
      <c r="AD16" s="18">
        <f t="shared" ref="AD16:AD79" si="33">MOD(X16,$D$4)/$D$4*$D$6*2</f>
        <v>0.77424605424808679</v>
      </c>
      <c r="AE16" s="2">
        <f t="shared" si="6"/>
        <v>44.383531772183318</v>
      </c>
      <c r="AF16" s="2"/>
      <c r="AG16" s="1">
        <f t="shared" si="7"/>
        <v>1.005649164873422E-4</v>
      </c>
      <c r="AH16" s="1">
        <f t="shared" ref="AH16:AH79" si="34">AC16*AA16+S16*Q16+I16*G16</f>
        <v>1.5557975729860512E-2</v>
      </c>
      <c r="AI16">
        <f t="shared" ref="AI16:AI79" si="35">ATAN(AG16/AH16)</f>
        <v>6.4637917988326467E-3</v>
      </c>
      <c r="AJ16" s="2">
        <f>AI16*(180/$D$6)</f>
        <v>0.37053583560187142</v>
      </c>
      <c r="AK16" s="1">
        <f>SQRT(AG16*AG16+AH16*AH16)</f>
        <v>1.555830074633335E-2</v>
      </c>
      <c r="AL16" s="1">
        <f t="shared" si="8"/>
        <v>0.50121800150454576</v>
      </c>
      <c r="AM16">
        <f t="shared" ref="AM16:AM79" si="36">ATAN((G16*SIN(J16)+Q16*SIN(T16)+AA16*SIN(AD16))/(G16*COS(J16)+Q16*COS(T16)+AA16*COS(AD16)))</f>
        <v>0.46462153539883166</v>
      </c>
      <c r="AN16" s="17">
        <f>AM16/2/$D$6*$G$1</f>
        <v>0.92480401154226044</v>
      </c>
      <c r="AP16">
        <v>4</v>
      </c>
      <c r="AQ16">
        <f t="shared" ref="AQ16:AQ79" si="37">ASIN(SIN(AI16/SQRT(AP16)))</f>
        <v>3.2318958994163234E-3</v>
      </c>
      <c r="AR16" s="2">
        <f t="shared" ref="AR16:AR79" si="38">AQ16*(180/$D$6)</f>
        <v>0.18526791780093571</v>
      </c>
      <c r="AT16" s="1">
        <f>ATAN(A16/$G$8/$G$1)</f>
        <v>4.9966250839006982E-3</v>
      </c>
      <c r="AU16" s="2">
        <f t="shared" ref="AU16:AU79" si="39">AT16*(180/$D$6)</f>
        <v>0.28643073729367058</v>
      </c>
      <c r="AV16" s="1"/>
      <c r="AW16" s="2">
        <f>(AT16+AI16)/(SQRT(AP16)-1)</f>
        <v>1.1460416882733346E-2</v>
      </c>
      <c r="AX16" s="2">
        <f t="shared" ref="AX16:AX79" si="40">AW16*(180/$D$6)</f>
        <v>0.65696657289554206</v>
      </c>
      <c r="AY16" s="1"/>
      <c r="AZ16" s="17">
        <f>(A16-$A$15)</f>
        <v>0.12491666666666668</v>
      </c>
      <c r="BA16">
        <f>AZ16/(SIN(AW16)-SIN($AW$15))</f>
        <v>10.900074791053878</v>
      </c>
      <c r="BB16" s="18">
        <f>BA16*(COS(AW16)-COS($AW$15))</f>
        <v>-7.15806372387961E-4</v>
      </c>
      <c r="BC16" s="18">
        <v>10.93</v>
      </c>
      <c r="BD16" s="18">
        <f>BC16*(COS(AW16)-COS($AW$15))</f>
        <v>-7.1777155663387601E-4</v>
      </c>
      <c r="BE16" s="17">
        <f>$D$5*$D$4+BE15</f>
        <v>0.12491666666666668</v>
      </c>
      <c r="BF16" s="17">
        <f>(A16-A15)</f>
        <v>0.12491666666666668</v>
      </c>
      <c r="BG16">
        <f>0.5*BF16/(COS(AW16))+0.5*BF16/(COS(AW15))</f>
        <v>0.12492076856596843</v>
      </c>
      <c r="BH16" s="18">
        <f>0.5*BG16*(SIN(AW16))+0.5*BG16*(SIN(AW15))</f>
        <v>7.1580637315930482E-4</v>
      </c>
      <c r="BI16" s="18">
        <f>SUM($BH$16:BH16)</f>
        <v>7.1580637315930482E-4</v>
      </c>
      <c r="BJ16">
        <v>0</v>
      </c>
      <c r="BK16" s="17">
        <f t="shared" ref="BK16:BK79" si="41">2-BI16+BJ16</f>
        <v>1.9992841936268406</v>
      </c>
      <c r="BL16" s="1"/>
      <c r="BM16">
        <v>1.9</v>
      </c>
      <c r="BN16" s="18"/>
      <c r="BO16" s="2">
        <f>BM16*SQRT(AP16)+(2-BM16)</f>
        <v>3.9</v>
      </c>
      <c r="BP16" s="1">
        <f>BO16+AN16</f>
        <v>4.8248040115422608</v>
      </c>
      <c r="BQ16" s="2"/>
      <c r="BR16" s="1">
        <f t="shared" ref="BR16:BR79" si="42">0.5*12.5*TAN(AT16)</f>
        <v>3.1229166666666665E-2</v>
      </c>
      <c r="BS16" s="1">
        <f>BR16-BR15</f>
        <v>3.1229166666666665E-2</v>
      </c>
      <c r="BT16" s="1">
        <f t="shared" si="9"/>
        <v>18.750234061143242</v>
      </c>
      <c r="BU16" s="2">
        <f t="shared" ref="BU16:BU79" si="43">MOD(BT16+BP16,12.5)</f>
        <v>11.075038072685501</v>
      </c>
      <c r="BV16" s="1"/>
      <c r="BW16" s="1">
        <v>4</v>
      </c>
      <c r="BX16" s="1">
        <f t="shared" si="10"/>
        <v>2.4983125419503491E-3</v>
      </c>
      <c r="BY16" s="2">
        <f t="shared" si="11"/>
        <v>0.14321536864683529</v>
      </c>
      <c r="BZ16" s="1"/>
      <c r="CA16" s="1">
        <f t="shared" ref="CA16:CA79" si="44">AT16/((SQRT(BW16)-1))</f>
        <v>4.9966250839006982E-3</v>
      </c>
      <c r="CB16" s="2">
        <f t="shared" si="12"/>
        <v>0.28643073729367058</v>
      </c>
      <c r="CC16" s="20"/>
      <c r="CD16" s="1">
        <f t="shared" ref="CD16:CD79" si="45">BS16/(SIN(CA16)-SIN(CA15))</f>
        <v>6.2500780203810811</v>
      </c>
      <c r="CE16" s="1">
        <f t="shared" ref="CE16:CE79" si="46">CD16*(COS(CA16)-COS(CA15))</f>
        <v>-7.8020381081145388E-5</v>
      </c>
      <c r="CF16" s="18">
        <f>SUM(CE$15:$CE16)</f>
        <v>-7.8020381081145388E-5</v>
      </c>
      <c r="CG16" s="18">
        <f t="shared" ref="CG16:CG79" si="47">2+CF16</f>
        <v>1.9999219796189189</v>
      </c>
      <c r="CH16" s="18">
        <f t="shared" ref="CH16:CH79" si="48">-CF16</f>
        <v>7.8020381081145388E-5</v>
      </c>
      <c r="CJ16" s="1">
        <f t="shared" ref="CJ16:CJ79" si="49">CG16*SQRT(BW16)+CH16</f>
        <v>3.9999219796189189</v>
      </c>
      <c r="CK16" s="18">
        <f t="shared" ref="CK16:CK79" si="50">MOD(CJ16+BU16,12.5)</f>
        <v>2.5749600523044194</v>
      </c>
      <c r="CL16">
        <f t="shared" ref="CL16:CL79" si="51">CK16/12.5*180/3.141</f>
        <v>11.804974451825418</v>
      </c>
      <c r="CN16" s="1">
        <v>3.1229166666666665E-2</v>
      </c>
      <c r="CO16">
        <v>4.5</v>
      </c>
      <c r="CP16">
        <f t="shared" ref="CP16:CP79" si="52">2.5*SQRT(CO16)</f>
        <v>5.3033008588991057</v>
      </c>
      <c r="CR16" s="18">
        <f t="shared" si="13"/>
        <v>7.8782609112035251</v>
      </c>
      <c r="CS16">
        <f t="shared" si="14"/>
        <v>226.89391424266151</v>
      </c>
    </row>
    <row r="17" spans="1:97" x14ac:dyDescent="0.2">
      <c r="A17" s="17">
        <f t="shared" ref="A17:A80" si="53">$D$5*$D$4+A16</f>
        <v>0.24983333333333335</v>
      </c>
      <c r="B17">
        <f t="shared" ref="B17:B80" si="54">($A17-$B$13)</f>
        <v>0.24983333333333335</v>
      </c>
      <c r="C17" s="1">
        <f t="shared" si="15"/>
        <v>12.5</v>
      </c>
      <c r="D17" s="1">
        <f>SQRT(B17*B17+C17*C17)</f>
        <v>12.502496418493566</v>
      </c>
      <c r="E17">
        <f t="shared" si="16"/>
        <v>1.9984005967466127E-2</v>
      </c>
      <c r="F17" s="1">
        <f t="shared" si="17"/>
        <v>1.1455799599184404</v>
      </c>
      <c r="G17" s="1">
        <f t="shared" si="18"/>
        <v>6.3974444330598176E-3</v>
      </c>
      <c r="H17">
        <f t="shared" si="19"/>
        <v>1.9982675856941849E-2</v>
      </c>
      <c r="I17">
        <f t="shared" si="20"/>
        <v>0.99980032639802452</v>
      </c>
      <c r="J17" s="18">
        <f t="shared" si="21"/>
        <v>5.4444969824889071E-3</v>
      </c>
      <c r="K17" s="2">
        <f t="shared" si="22"/>
        <v>0.31210492256305833</v>
      </c>
      <c r="L17">
        <f t="shared" si="0"/>
        <v>-6.0001666666666669</v>
      </c>
      <c r="M17" s="1">
        <f t="shared" si="23"/>
        <v>12.5</v>
      </c>
      <c r="N17" s="1">
        <f>SQRT(L17*L17+M17*M17)</f>
        <v>13.86549674652076</v>
      </c>
      <c r="O17">
        <f t="shared" si="24"/>
        <v>-0.44753081168511122</v>
      </c>
      <c r="P17" s="1">
        <f t="shared" si="1"/>
        <v>-25.654632516980897</v>
      </c>
      <c r="Q17" s="1">
        <f t="shared" si="25"/>
        <v>5.2015063554892212E-3</v>
      </c>
      <c r="R17">
        <f t="shared" si="26"/>
        <v>-0.43274083693916526</v>
      </c>
      <c r="S17">
        <f t="shared" si="27"/>
        <v>0.90151836811303565</v>
      </c>
      <c r="T17" s="18">
        <f t="shared" si="28"/>
        <v>0.69067268057241127</v>
      </c>
      <c r="U17" s="2">
        <f t="shared" si="29"/>
        <v>39.592701434087267</v>
      </c>
      <c r="V17">
        <f t="shared" si="2"/>
        <v>6.4998333333333331</v>
      </c>
      <c r="W17" s="1">
        <f t="shared" si="30"/>
        <v>12.5</v>
      </c>
      <c r="X17" s="1">
        <f>SQRT(V17*V17+W17*W17)</f>
        <v>14.088925912258574</v>
      </c>
      <c r="Y17">
        <f t="shared" si="31"/>
        <v>0.47950879655328471</v>
      </c>
      <c r="Z17" s="1">
        <f t="shared" si="32"/>
        <v>27.487765407513134</v>
      </c>
      <c r="AA17" s="1">
        <f t="shared" si="3"/>
        <v>5.0378383636096452E-3</v>
      </c>
      <c r="AB17">
        <f t="shared" si="4"/>
        <v>0.46134342488648622</v>
      </c>
      <c r="AC17">
        <f t="shared" si="5"/>
        <v>0.88722164328537834</v>
      </c>
      <c r="AD17" s="18">
        <f t="shared" si="33"/>
        <v>0.8029983772368654</v>
      </c>
      <c r="AE17" s="2">
        <f t="shared" si="6"/>
        <v>46.031754109119667</v>
      </c>
      <c r="AF17" s="2"/>
      <c r="AG17" s="1">
        <f>AA17*AB17+Q17*R17+G17*H17</f>
        <v>2.0110744949204332E-4</v>
      </c>
      <c r="AH17" s="1">
        <f t="shared" si="34"/>
        <v>1.5555099785184528E-2</v>
      </c>
      <c r="AI17">
        <f t="shared" si="35"/>
        <v>1.2927994564117692E-2</v>
      </c>
      <c r="AJ17" s="2">
        <f t="shared" ref="AJ17:AJ80" si="55">AI17*(180/$D$6)</f>
        <v>0.74109522979018605</v>
      </c>
      <c r="AK17" s="1">
        <f t="shared" ref="AK17:AK80" si="56">SQRT(AG17*AG17+AH17*AH17)</f>
        <v>1.5556399761297244E-2</v>
      </c>
      <c r="AL17" s="1">
        <f t="shared" si="8"/>
        <v>0.50143890479538111</v>
      </c>
      <c r="AM17">
        <f>ATAN((G17*SIN(J17)+Q17*SIN(T17)+AA17*SIN(AD17))/(G17*COS(J17)+Q17*COS(T17)+AA17*COS(AD17)))</f>
        <v>0.46479807016761421</v>
      </c>
      <c r="AN17" s="17">
        <f t="shared" ref="AN17:AN80" si="57">AM17/2/$D$6*$G$1</f>
        <v>0.9251553944419072</v>
      </c>
      <c r="AP17">
        <v>4</v>
      </c>
      <c r="AQ17">
        <f>ASIN(SIN(AI17/SQRT(AP17)))</f>
        <v>6.463997282058845E-3</v>
      </c>
      <c r="AR17" s="2">
        <f t="shared" si="38"/>
        <v>0.37054761489509302</v>
      </c>
      <c r="AT17" s="1">
        <f>ATAN(A17/$G$8/$G$1)</f>
        <v>9.993000686154321E-3</v>
      </c>
      <c r="AU17" s="2">
        <f t="shared" si="39"/>
        <v>0.5728471730916489</v>
      </c>
      <c r="AV17" s="1"/>
      <c r="AW17" s="2">
        <f>(AT17+AI17)/(SQRT(AP17)-1)</f>
        <v>2.2920995250272011E-2</v>
      </c>
      <c r="AX17" s="2">
        <f t="shared" si="40"/>
        <v>1.3139424028818349</v>
      </c>
      <c r="AY17" s="1"/>
      <c r="AZ17" s="17">
        <f>(A17-$A$15)</f>
        <v>0.24983333333333335</v>
      </c>
      <c r="BA17">
        <f t="shared" ref="BA17:BA31" si="58">AZ17/(SIN(AW17)-SIN($AW$15))</f>
        <v>10.900713858775102</v>
      </c>
      <c r="BB17" s="18">
        <f t="shared" ref="BB17:BB31" si="59">BA17*(COS(AW17)-COS($AW$15))</f>
        <v>-2.8633396843245036E-3</v>
      </c>
      <c r="BC17" s="18">
        <v>10.93</v>
      </c>
      <c r="BD17" s="18">
        <f t="shared" ref="BD17:BD31" si="60">BC17*(COS(AW17)-COS($AW$15))</f>
        <v>-2.8710324071549885E-3</v>
      </c>
      <c r="BE17" s="17">
        <f t="shared" ref="BE17:BE80" si="61">$D$5*$D$4+BE16</f>
        <v>0.24983333333333335</v>
      </c>
      <c r="BF17" s="17">
        <f>(A17-A16)</f>
        <v>0.12491666666666668</v>
      </c>
      <c r="BG17">
        <f t="shared" ref="BG17:BG80" si="62">0.5*BF17/(COS(AW17))+0.5*BF17/(COS(AW16))</f>
        <v>0.12493717908877169</v>
      </c>
      <c r="BH17" s="18">
        <f t="shared" ref="BH17:BH80" si="63">0.5*BG17*(SIN(AW17))+0.5*BG17*(SIN(AW16))</f>
        <v>2.1476172793724554E-3</v>
      </c>
      <c r="BI17" s="18">
        <f>SUM($BH$16:BH17)</f>
        <v>2.8634236525317603E-3</v>
      </c>
      <c r="BJ17">
        <v>0</v>
      </c>
      <c r="BK17" s="17">
        <f t="shared" si="41"/>
        <v>1.9971365763474682</v>
      </c>
      <c r="BL17" s="1"/>
      <c r="BM17">
        <v>1.9</v>
      </c>
      <c r="BN17" s="18"/>
      <c r="BO17" s="2">
        <f>BM17*SQRT(AP17)+(2-BM17)</f>
        <v>3.9</v>
      </c>
      <c r="BP17" s="1">
        <f>BO17+AN17</f>
        <v>4.8251553944419072</v>
      </c>
      <c r="BQ17" s="2"/>
      <c r="BR17" s="1">
        <f t="shared" si="42"/>
        <v>6.2458333333333331E-2</v>
      </c>
      <c r="BS17" s="1">
        <f t="shared" ref="BS17:BS80" si="64">BR17-BR16</f>
        <v>3.1229166666666665E-2</v>
      </c>
      <c r="BT17" s="1">
        <f t="shared" si="9"/>
        <v>18.750936227042772</v>
      </c>
      <c r="BU17" s="2">
        <f t="shared" si="43"/>
        <v>11.076091621484679</v>
      </c>
      <c r="BV17" s="1"/>
      <c r="BW17" s="1">
        <v>4</v>
      </c>
      <c r="BX17" s="1">
        <f t="shared" si="10"/>
        <v>4.9965003430771605E-3</v>
      </c>
      <c r="BY17" s="2">
        <f t="shared" si="11"/>
        <v>0.28642358654582445</v>
      </c>
      <c r="BZ17" s="1"/>
      <c r="CA17" s="1">
        <f t="shared" si="44"/>
        <v>9.993000686154321E-3</v>
      </c>
      <c r="CB17" s="2">
        <f t="shared" si="12"/>
        <v>0.5728471730916489</v>
      </c>
      <c r="CC17" s="20"/>
      <c r="CD17" s="1">
        <f t="shared" si="45"/>
        <v>6.2505461485114076</v>
      </c>
      <c r="CE17" s="1">
        <f t="shared" si="46"/>
        <v>-2.3406114331664678E-4</v>
      </c>
      <c r="CF17" s="18">
        <f>SUM(CE$15:$CE17)</f>
        <v>-3.1208152439779219E-4</v>
      </c>
      <c r="CG17" s="18">
        <f t="shared" si="47"/>
        <v>1.9996879184756022</v>
      </c>
      <c r="CH17" s="18">
        <f t="shared" si="48"/>
        <v>3.1208152439779219E-4</v>
      </c>
      <c r="CJ17" s="1">
        <f t="shared" si="49"/>
        <v>3.9996879184756025</v>
      </c>
      <c r="CK17" s="18">
        <f t="shared" si="50"/>
        <v>2.5757795399602816</v>
      </c>
      <c r="CL17">
        <f t="shared" si="51"/>
        <v>11.808731415290689</v>
      </c>
      <c r="CN17" s="1">
        <v>6.2458333333333331E-2</v>
      </c>
      <c r="CO17">
        <v>4.5</v>
      </c>
      <c r="CP17">
        <f t="shared" si="52"/>
        <v>5.3033008588991057</v>
      </c>
      <c r="CR17" s="18">
        <f t="shared" si="13"/>
        <v>7.8790803988593874</v>
      </c>
      <c r="CS17">
        <f t="shared" si="14"/>
        <v>226.91751548715038</v>
      </c>
    </row>
    <row r="18" spans="1:97" x14ac:dyDescent="0.2">
      <c r="A18" s="17">
        <f t="shared" si="53"/>
        <v>0.37475000000000003</v>
      </c>
      <c r="B18">
        <f t="shared" si="54"/>
        <v>0.37475000000000003</v>
      </c>
      <c r="C18" s="1">
        <f t="shared" si="15"/>
        <v>12.5</v>
      </c>
      <c r="D18" s="1">
        <f t="shared" ref="D18:D81" si="65">SQRT(B18*B18+C18*C18)</f>
        <v>12.505616240813566</v>
      </c>
      <c r="E18">
        <f t="shared" si="16"/>
        <v>2.9971022828716692E-2</v>
      </c>
      <c r="F18" s="1">
        <f t="shared" si="17"/>
        <v>1.7180841112003198</v>
      </c>
      <c r="G18" s="1">
        <f t="shared" si="18"/>
        <v>6.3942528429870209E-3</v>
      </c>
      <c r="H18">
        <f t="shared" si="19"/>
        <v>2.9966536057372276E-2</v>
      </c>
      <c r="I18">
        <f t="shared" si="20"/>
        <v>0.99955090251408518</v>
      </c>
      <c r="J18" s="18">
        <f t="shared" si="21"/>
        <v>7.0129413456325417E-3</v>
      </c>
      <c r="K18" s="2">
        <f t="shared" si="22"/>
        <v>0.40201574592798006</v>
      </c>
      <c r="L18">
        <f t="shared" si="0"/>
        <v>-5.8752500000000003</v>
      </c>
      <c r="M18" s="1">
        <f t="shared" si="23"/>
        <v>12.5</v>
      </c>
      <c r="N18" s="1">
        <f t="shared" ref="N18:N81" si="66">SQRT(L18*L18+M18*M18)</f>
        <v>13.811899310467767</v>
      </c>
      <c r="O18">
        <f t="shared" si="24"/>
        <v>-0.43937726851648157</v>
      </c>
      <c r="P18" s="1">
        <f t="shared" si="1"/>
        <v>-25.187231953174102</v>
      </c>
      <c r="Q18" s="1">
        <f t="shared" si="25"/>
        <v>5.2419538448447347E-3</v>
      </c>
      <c r="R18">
        <f t="shared" si="26"/>
        <v>-0.42537596516847348</v>
      </c>
      <c r="S18">
        <f t="shared" si="27"/>
        <v>0.90501673368893554</v>
      </c>
      <c r="T18" s="18">
        <f t="shared" si="28"/>
        <v>0.66372736515577657</v>
      </c>
      <c r="U18" s="2">
        <f t="shared" si="29"/>
        <v>38.048065518484002</v>
      </c>
      <c r="V18">
        <f t="shared" si="2"/>
        <v>6.6247499999999997</v>
      </c>
      <c r="W18" s="1">
        <f t="shared" si="30"/>
        <v>12.5</v>
      </c>
      <c r="X18" s="1">
        <f t="shared" ref="X18:X81" si="67">SQRT(V18*V18+W18*W18)</f>
        <v>14.146989522951518</v>
      </c>
      <c r="Y18">
        <f t="shared" si="31"/>
        <v>0.48734296535458654</v>
      </c>
      <c r="Z18" s="1">
        <f t="shared" si="32"/>
        <v>27.936857886568653</v>
      </c>
      <c r="AA18" s="1">
        <f t="shared" si="3"/>
        <v>4.9965695411629671E-3</v>
      </c>
      <c r="AB18">
        <f t="shared" si="4"/>
        <v>0.46827984068640666</v>
      </c>
      <c r="AC18">
        <f t="shared" si="5"/>
        <v>0.8835802118691396</v>
      </c>
      <c r="AD18" s="18">
        <f t="shared" si="33"/>
        <v>0.83218899566128335</v>
      </c>
      <c r="AE18" s="2">
        <f t="shared" si="6"/>
        <v>47.70510166211178</v>
      </c>
      <c r="AF18" s="2"/>
      <c r="AG18" s="1">
        <f t="shared" si="7"/>
        <v>3.0160522097425261E-4</v>
      </c>
      <c r="AH18" s="1">
        <f>AC18*AA18+S18*Q18+I18*G18</f>
        <v>1.5550307120720135E-2</v>
      </c>
      <c r="AI18">
        <f t="shared" si="35"/>
        <v>1.9393019541605799E-2</v>
      </c>
      <c r="AJ18" s="2">
        <f t="shared" si="55"/>
        <v>1.1117017571621157</v>
      </c>
      <c r="AK18" s="1">
        <f t="shared" si="56"/>
        <v>1.5553231730352321E-2</v>
      </c>
      <c r="AL18" s="1">
        <f t="shared" si="8"/>
        <v>0.50180714202991605</v>
      </c>
      <c r="AM18">
        <f t="shared" si="36"/>
        <v>0.46509227733062869</v>
      </c>
      <c r="AN18" s="17">
        <f t="shared" si="57"/>
        <v>0.92574099787147424</v>
      </c>
      <c r="AP18">
        <v>4</v>
      </c>
      <c r="AQ18">
        <f t="shared" si="37"/>
        <v>9.6965097708028979E-3</v>
      </c>
      <c r="AR18" s="2">
        <f t="shared" si="38"/>
        <v>0.55585087858105786</v>
      </c>
      <c r="AT18" s="1">
        <f>ATAN(A18/$G$8/$G$1)</f>
        <v>1.4988877399845469E-2</v>
      </c>
      <c r="AU18" s="2">
        <f t="shared" si="39"/>
        <v>0.85923501018222426</v>
      </c>
      <c r="AV18" s="1"/>
      <c r="AW18" s="2">
        <f>(AT18+AI18)/(SQRT(AP18)-1)</f>
        <v>3.4381896941451266E-2</v>
      </c>
      <c r="AX18" s="2">
        <f t="shared" si="40"/>
        <v>1.9709367673443399</v>
      </c>
      <c r="AY18" s="1"/>
      <c r="AZ18" s="17">
        <f>(A18-$A$15)</f>
        <v>0.37475000000000003</v>
      </c>
      <c r="BA18">
        <f>AZ18/(SIN(AW18)-SIN($AW$15))</f>
        <v>10.901779030536035</v>
      </c>
      <c r="BB18" s="18">
        <f t="shared" si="59"/>
        <v>-6.442942643417153E-3</v>
      </c>
      <c r="BC18" s="18">
        <v>10.93</v>
      </c>
      <c r="BD18" s="18">
        <f t="shared" si="60"/>
        <v>-6.4596212136843224E-3</v>
      </c>
      <c r="BE18" s="17">
        <f t="shared" si="61"/>
        <v>0.37475000000000003</v>
      </c>
      <c r="BF18" s="17">
        <f>(A18-A17)</f>
        <v>0.12491666666666668</v>
      </c>
      <c r="BG18">
        <f t="shared" si="62"/>
        <v>0.12497001184261178</v>
      </c>
      <c r="BH18" s="18">
        <f t="shared" si="63"/>
        <v>3.5800229116286714E-3</v>
      </c>
      <c r="BI18" s="18">
        <f>SUM($BH$16:BH18)</f>
        <v>6.4434465641604322E-3</v>
      </c>
      <c r="BJ18">
        <v>0</v>
      </c>
      <c r="BK18" s="17">
        <f t="shared" si="41"/>
        <v>1.9935565534358395</v>
      </c>
      <c r="BL18" s="1"/>
      <c r="BM18">
        <v>1.9</v>
      </c>
      <c r="BN18" s="18"/>
      <c r="BO18" s="2">
        <f>BM18*SQRT(AP18)+(2-BM18)</f>
        <v>3.9</v>
      </c>
      <c r="BP18" s="1">
        <f>BO18+AN18</f>
        <v>4.825740997871474</v>
      </c>
      <c r="BQ18" s="2"/>
      <c r="BR18" s="1">
        <f t="shared" si="42"/>
        <v>9.3687500000000007E-2</v>
      </c>
      <c r="BS18" s="1">
        <f t="shared" si="64"/>
        <v>3.1229166666666676E-2</v>
      </c>
      <c r="BT18" s="1">
        <f t="shared" si="9"/>
        <v>18.752106445114539</v>
      </c>
      <c r="BU18" s="2">
        <f>MOD(BT18+BP18,12.5)</f>
        <v>11.077847442986013</v>
      </c>
      <c r="BV18" s="1"/>
      <c r="BW18" s="1">
        <v>4</v>
      </c>
      <c r="BX18" s="1">
        <f t="shared" si="10"/>
        <v>7.4944386999227343E-3</v>
      </c>
      <c r="BY18" s="2">
        <f t="shared" si="11"/>
        <v>0.42961750509111213</v>
      </c>
      <c r="BZ18" s="1"/>
      <c r="CA18" s="1">
        <f t="shared" si="44"/>
        <v>1.4988877399845469E-2</v>
      </c>
      <c r="CB18" s="2">
        <f t="shared" si="12"/>
        <v>0.85923501018222426</v>
      </c>
      <c r="CC18" s="20"/>
      <c r="CD18" s="1">
        <f t="shared" si="45"/>
        <v>6.2514824398340663</v>
      </c>
      <c r="CE18" s="1">
        <f t="shared" si="46"/>
        <v>-3.9010190577041159E-4</v>
      </c>
      <c r="CF18" s="18">
        <f>SUM(CE$15:$CE18)</f>
        <v>-7.0218343016820379E-4</v>
      </c>
      <c r="CG18" s="18">
        <f t="shared" si="47"/>
        <v>1.9992978165698319</v>
      </c>
      <c r="CH18" s="18">
        <f t="shared" si="48"/>
        <v>7.0218343016820379E-4</v>
      </c>
      <c r="CJ18" s="1">
        <f t="shared" si="49"/>
        <v>3.9992978165698321</v>
      </c>
      <c r="CK18" s="18">
        <f t="shared" si="50"/>
        <v>2.5771452595558451</v>
      </c>
      <c r="CL18">
        <f t="shared" si="51"/>
        <v>11.814992593952299</v>
      </c>
      <c r="CN18" s="1">
        <v>9.3687500000000007E-2</v>
      </c>
      <c r="CO18">
        <v>4.5</v>
      </c>
      <c r="CP18">
        <f t="shared" si="52"/>
        <v>5.3033008588991057</v>
      </c>
      <c r="CR18" s="18">
        <f t="shared" si="13"/>
        <v>7.8804461184549508</v>
      </c>
      <c r="CS18">
        <f t="shared" si="14"/>
        <v>226.95684821150257</v>
      </c>
    </row>
    <row r="19" spans="1:97" x14ac:dyDescent="0.2">
      <c r="A19" s="17">
        <f t="shared" si="53"/>
        <v>0.4996666666666667</v>
      </c>
      <c r="B19">
        <f t="shared" si="54"/>
        <v>0.4996666666666667</v>
      </c>
      <c r="C19" s="1">
        <f t="shared" si="15"/>
        <v>12.5</v>
      </c>
      <c r="D19" s="1">
        <f t="shared" si="65"/>
        <v>12.509982684951158</v>
      </c>
      <c r="E19">
        <f t="shared" si="16"/>
        <v>3.9952063026785049E-2</v>
      </c>
      <c r="F19" s="1">
        <f t="shared" si="17"/>
        <v>2.2902456512169773</v>
      </c>
      <c r="G19" s="1">
        <f t="shared" si="18"/>
        <v>6.3897899630671632E-3</v>
      </c>
      <c r="H19">
        <f t="shared" si="19"/>
        <v>3.9941435511956308E-2</v>
      </c>
      <c r="I19">
        <f t="shared" si="20"/>
        <v>0.99920202248056134</v>
      </c>
      <c r="J19" s="18">
        <f t="shared" si="21"/>
        <v>9.2081063236773009E-3</v>
      </c>
      <c r="K19" s="2">
        <f t="shared" si="22"/>
        <v>0.52785322874583251</v>
      </c>
      <c r="L19">
        <f t="shared" si="0"/>
        <v>-5.7503333333333337</v>
      </c>
      <c r="M19" s="1">
        <f t="shared" si="23"/>
        <v>12.5</v>
      </c>
      <c r="N19" s="1">
        <f t="shared" si="66"/>
        <v>13.759227211018954</v>
      </c>
      <c r="O19">
        <f t="shared" si="24"/>
        <v>-0.43116074996001885</v>
      </c>
      <c r="P19" s="1">
        <f t="shared" si="1"/>
        <v>-24.716221335287702</v>
      </c>
      <c r="Q19" s="1">
        <f t="shared" si="25"/>
        <v>5.282164416592473E-3</v>
      </c>
      <c r="R19">
        <f t="shared" si="26"/>
        <v>-0.41792560331645878</v>
      </c>
      <c r="S19">
        <f t="shared" si="27"/>
        <v>0.90848125467319019</v>
      </c>
      <c r="T19" s="18">
        <f t="shared" si="28"/>
        <v>0.63724724898191032</v>
      </c>
      <c r="U19" s="2">
        <f t="shared" si="29"/>
        <v>36.530097075396128</v>
      </c>
      <c r="V19">
        <f t="shared" si="2"/>
        <v>6.7496666666666663</v>
      </c>
      <c r="W19" s="1">
        <f t="shared" si="30"/>
        <v>12.5</v>
      </c>
      <c r="X19" s="1">
        <f t="shared" si="67"/>
        <v>14.205914265231616</v>
      </c>
      <c r="Y19">
        <f t="shared" si="31"/>
        <v>0.49511261701131842</v>
      </c>
      <c r="Z19" s="1">
        <f t="shared" si="32"/>
        <v>28.382251930585131</v>
      </c>
      <c r="AA19" s="1">
        <f t="shared" si="3"/>
        <v>4.9552049445483913E-3</v>
      </c>
      <c r="AB19">
        <f t="shared" si="4"/>
        <v>0.47513074770458069</v>
      </c>
      <c r="AC19">
        <f t="shared" si="5"/>
        <v>0.8799152076113278</v>
      </c>
      <c r="AD19" s="18">
        <f t="shared" si="33"/>
        <v>0.86181253520916989</v>
      </c>
      <c r="AE19" s="2">
        <f t="shared" si="6"/>
        <v>49.403266349570245</v>
      </c>
      <c r="AF19" s="2"/>
      <c r="AG19" s="1">
        <f t="shared" si="7"/>
        <v>4.020358634563653E-4</v>
      </c>
      <c r="AH19" s="1">
        <f t="shared" si="34"/>
        <v>1.5543598598437685E-2</v>
      </c>
      <c r="AI19">
        <f>ATAN(AG19/AH19)</f>
        <v>2.5859278520048878E-2</v>
      </c>
      <c r="AJ19" s="2">
        <f t="shared" si="55"/>
        <v>1.4823790234422922</v>
      </c>
      <c r="AK19" s="1">
        <f t="shared" si="56"/>
        <v>1.5548797066810637E-2</v>
      </c>
      <c r="AL19" s="1">
        <f t="shared" si="8"/>
        <v>0.50232281045817795</v>
      </c>
      <c r="AM19">
        <f t="shared" si="36"/>
        <v>0.46550413029359433</v>
      </c>
      <c r="AN19" s="17">
        <f t="shared" si="57"/>
        <v>0.92656076889648542</v>
      </c>
      <c r="AP19">
        <v>4</v>
      </c>
      <c r="AQ19">
        <f t="shared" si="37"/>
        <v>1.2929639260024439E-2</v>
      </c>
      <c r="AR19" s="2">
        <f t="shared" si="38"/>
        <v>0.74118951172114611</v>
      </c>
      <c r="AT19" s="1">
        <f>ATAN(A19/$G$8/$G$1)</f>
        <v>1.9984005967466127E-2</v>
      </c>
      <c r="AU19" s="2">
        <f t="shared" si="39"/>
        <v>1.1455799599184404</v>
      </c>
      <c r="AV19" s="1"/>
      <c r="AW19" s="2">
        <f>(AT19+AI19)/(SQRT(AP19)-1)</f>
        <v>4.5843284487515006E-2</v>
      </c>
      <c r="AX19" s="2">
        <f t="shared" si="40"/>
        <v>2.6279589833607324</v>
      </c>
      <c r="AY19" s="1"/>
      <c r="AZ19" s="17">
        <f>(A19-$A$15)</f>
        <v>0.4996666666666667</v>
      </c>
      <c r="BA19">
        <f t="shared" si="58"/>
        <v>10.903270398585109</v>
      </c>
      <c r="BB19" s="18">
        <f>BA19*(COS(AW19)-COS($AW$15))</f>
        <v>-1.1455186836219544E-2</v>
      </c>
      <c r="BC19" s="18">
        <v>10.93</v>
      </c>
      <c r="BD19" s="18">
        <f t="shared" si="60"/>
        <v>-1.1483269472627882E-2</v>
      </c>
      <c r="BE19" s="17">
        <f t="shared" si="61"/>
        <v>0.4996666666666667</v>
      </c>
      <c r="BF19" s="17">
        <f>(A19-A18)</f>
        <v>0.12491666666666668</v>
      </c>
      <c r="BG19">
        <f t="shared" si="62"/>
        <v>0.12501929026732578</v>
      </c>
      <c r="BH19" s="18">
        <f t="shared" si="63"/>
        <v>5.0134205748400031E-3</v>
      </c>
      <c r="BI19" s="18">
        <f>SUM($BH$16:BH19)</f>
        <v>1.1456867139000435E-2</v>
      </c>
      <c r="BJ19">
        <v>0</v>
      </c>
      <c r="BK19" s="17">
        <f t="shared" si="41"/>
        <v>1.9885431328609995</v>
      </c>
      <c r="BL19" s="1"/>
      <c r="BM19">
        <v>1.9</v>
      </c>
      <c r="BN19" s="18"/>
      <c r="BO19" s="2">
        <f>BM19*SQRT(AP19)+(2-BM19)</f>
        <v>3.9</v>
      </c>
      <c r="BP19" s="1">
        <f>BO19+AN19</f>
        <v>4.8265607688964849</v>
      </c>
      <c r="BQ19" s="2"/>
      <c r="BR19" s="1">
        <f>0.5*12.5*TAN(AT19)</f>
        <v>0.12491666666666666</v>
      </c>
      <c r="BS19" s="1">
        <f t="shared" si="64"/>
        <v>3.1229166666666655E-2</v>
      </c>
      <c r="BT19" s="1">
        <f t="shared" si="9"/>
        <v>18.75374462774035</v>
      </c>
      <c r="BU19" s="2">
        <f t="shared" si="43"/>
        <v>11.080305396636835</v>
      </c>
      <c r="BV19" s="1"/>
      <c r="BW19" s="1">
        <v>4</v>
      </c>
      <c r="BX19" s="1">
        <f t="shared" si="10"/>
        <v>9.9920029837330636E-3</v>
      </c>
      <c r="BY19" s="2">
        <f t="shared" si="11"/>
        <v>0.57278997995922021</v>
      </c>
      <c r="BZ19" s="1"/>
      <c r="CA19" s="1">
        <f t="shared" si="44"/>
        <v>1.9984005967466127E-2</v>
      </c>
      <c r="CB19" s="2">
        <f t="shared" si="12"/>
        <v>1.1455799599184404</v>
      </c>
      <c r="CC19" s="20"/>
      <c r="CD19" s="1">
        <f t="shared" si="45"/>
        <v>6.2528869644687095</v>
      </c>
      <c r="CE19" s="1">
        <f t="shared" si="46"/>
        <v>-5.4614266858913425E-4</v>
      </c>
      <c r="CF19" s="18">
        <f>SUM(CE$15:$CE19)</f>
        <v>-1.2483260987573379E-3</v>
      </c>
      <c r="CG19" s="18">
        <f t="shared" si="47"/>
        <v>1.9987516739012428</v>
      </c>
      <c r="CH19" s="18">
        <f t="shared" si="48"/>
        <v>1.2483260987573379E-3</v>
      </c>
      <c r="CJ19" s="1">
        <f t="shared" si="49"/>
        <v>3.9987516739012428</v>
      </c>
      <c r="CK19" s="18">
        <f t="shared" si="50"/>
        <v>2.5790570705380773</v>
      </c>
      <c r="CL19">
        <f t="shared" si="51"/>
        <v>11.823757343441043</v>
      </c>
      <c r="CN19" s="1">
        <v>0.12491666666666666</v>
      </c>
      <c r="CO19">
        <v>4.5</v>
      </c>
      <c r="CP19">
        <f t="shared" si="52"/>
        <v>5.3033008588991057</v>
      </c>
      <c r="CR19" s="18">
        <f t="shared" si="13"/>
        <v>7.8823579294371831</v>
      </c>
      <c r="CS19">
        <f t="shared" si="14"/>
        <v>227.01190836779088</v>
      </c>
    </row>
    <row r="20" spans="1:97" x14ac:dyDescent="0.2">
      <c r="A20" s="17">
        <f t="shared" si="53"/>
        <v>0.62458333333333338</v>
      </c>
      <c r="B20">
        <f t="shared" si="54"/>
        <v>0.62458333333333338</v>
      </c>
      <c r="C20" s="1">
        <f t="shared" si="15"/>
        <v>12.5</v>
      </c>
      <c r="D20" s="1">
        <f t="shared" si="65"/>
        <v>12.515594446141094</v>
      </c>
      <c r="E20">
        <f t="shared" si="16"/>
        <v>4.9925145458862313E-2</v>
      </c>
      <c r="F20" s="1">
        <f t="shared" si="17"/>
        <v>2.8619510135653554</v>
      </c>
      <c r="G20" s="1">
        <f t="shared" si="18"/>
        <v>6.3840611203095591E-3</v>
      </c>
      <c r="H20">
        <f t="shared" si="19"/>
        <v>4.9904408138273439E-2</v>
      </c>
      <c r="I20">
        <f t="shared" si="20"/>
        <v>0.9987539987646451</v>
      </c>
      <c r="J20" s="18">
        <f t="shared" si="21"/>
        <v>1.2029335965262206E-2</v>
      </c>
      <c r="K20" s="2">
        <f t="shared" si="22"/>
        <v>0.68957976870929838</v>
      </c>
      <c r="L20">
        <f t="shared" si="0"/>
        <v>-5.6254166666666663</v>
      </c>
      <c r="M20" s="1">
        <f t="shared" si="23"/>
        <v>12.5</v>
      </c>
      <c r="N20" s="1">
        <f t="shared" si="66"/>
        <v>13.707491115211825</v>
      </c>
      <c r="O20">
        <f t="shared" si="24"/>
        <v>-0.42288164581487797</v>
      </c>
      <c r="P20" s="1">
        <f t="shared" si="1"/>
        <v>-24.241623008496187</v>
      </c>
      <c r="Q20" s="1">
        <f t="shared" si="25"/>
        <v>5.3221125411312331E-3</v>
      </c>
      <c r="R20">
        <f t="shared" si="26"/>
        <v>-0.41038995534521167</v>
      </c>
      <c r="S20">
        <f t="shared" si="27"/>
        <v>0.9119101296464226</v>
      </c>
      <c r="T20" s="18">
        <f t="shared" si="28"/>
        <v>0.61123769474558443</v>
      </c>
      <c r="U20" s="2">
        <f t="shared" si="29"/>
        <v>35.039103520447512</v>
      </c>
      <c r="V20">
        <f t="shared" si="2"/>
        <v>6.8745833333333337</v>
      </c>
      <c r="W20" s="1">
        <f t="shared" si="30"/>
        <v>12.5</v>
      </c>
      <c r="X20" s="1">
        <f t="shared" si="67"/>
        <v>14.26568946833431</v>
      </c>
      <c r="Y20">
        <f t="shared" si="31"/>
        <v>0.50281761875702335</v>
      </c>
      <c r="Z20" s="1">
        <f t="shared" si="32"/>
        <v>28.823939928746558</v>
      </c>
      <c r="AA20" s="1">
        <f t="shared" si="3"/>
        <v>4.9137659623484679E-3</v>
      </c>
      <c r="AB20">
        <f t="shared" si="4"/>
        <v>0.48189632534711441</v>
      </c>
      <c r="AC20">
        <f t="shared" si="5"/>
        <v>0.87622824173667679</v>
      </c>
      <c r="AD20" s="18">
        <f t="shared" si="33"/>
        <v>0.89186363131203183</v>
      </c>
      <c r="AE20" s="2">
        <f t="shared" si="6"/>
        <v>51.125940648460421</v>
      </c>
      <c r="AF20" s="2"/>
      <c r="AG20" s="1">
        <f t="shared" si="7"/>
        <v>5.0237702450202761E-4</v>
      </c>
      <c r="AH20" s="1">
        <f t="shared" si="34"/>
        <v>1.5534975419137034E-2</v>
      </c>
      <c r="AI20">
        <f t="shared" si="35"/>
        <v>3.2327184063917033E-2</v>
      </c>
      <c r="AJ20" s="2">
        <f t="shared" si="55"/>
        <v>1.8531506788232692</v>
      </c>
      <c r="AK20" s="1">
        <f t="shared" si="56"/>
        <v>1.55430963436485E-2</v>
      </c>
      <c r="AL20" s="1">
        <f t="shared" si="8"/>
        <v>0.50298604548341774</v>
      </c>
      <c r="AM20">
        <f t="shared" si="36"/>
        <v>0.46603359099409319</v>
      </c>
      <c r="AN20" s="17">
        <f t="shared" si="57"/>
        <v>0.92761463175575865</v>
      </c>
      <c r="AP20">
        <v>4</v>
      </c>
      <c r="AQ20">
        <f t="shared" si="37"/>
        <v>1.616359203195852E-2</v>
      </c>
      <c r="AR20" s="2">
        <f t="shared" si="38"/>
        <v>0.92657533941163484</v>
      </c>
      <c r="AT20" s="1">
        <f>ATAN(A20/$G$8/$G$1)</f>
        <v>2.4978137355479577E-2</v>
      </c>
      <c r="AU20" s="2">
        <f t="shared" si="39"/>
        <v>1.4318677464924598</v>
      </c>
      <c r="AV20" s="1"/>
      <c r="AW20" s="2">
        <f>(AT20+AI20)/(SQRT(AP20)-1)</f>
        <v>5.7305321419396607E-2</v>
      </c>
      <c r="AX20" s="2">
        <f t="shared" si="40"/>
        <v>3.2850184253157289</v>
      </c>
      <c r="AY20" s="1"/>
      <c r="AZ20" s="17">
        <f>(A20-$A$15)</f>
        <v>0.62458333333333338</v>
      </c>
      <c r="BA20">
        <f t="shared" si="58"/>
        <v>10.905188099846013</v>
      </c>
      <c r="BB20" s="18">
        <f t="shared" si="59"/>
        <v>-1.7900873326023595E-2</v>
      </c>
      <c r="BC20" s="18">
        <v>10.93</v>
      </c>
      <c r="BD20" s="18">
        <f t="shared" si="60"/>
        <v>-1.7941602076189833E-2</v>
      </c>
      <c r="BE20" s="17">
        <f t="shared" si="61"/>
        <v>0.62458333333333338</v>
      </c>
      <c r="BF20" s="17">
        <f>(A20-A19)</f>
        <v>0.12491666666666668</v>
      </c>
      <c r="BG20">
        <f t="shared" si="62"/>
        <v>0.12508504958099975</v>
      </c>
      <c r="BH20" s="18">
        <f t="shared" si="63"/>
        <v>6.4482088041482762E-3</v>
      </c>
      <c r="BI20" s="18">
        <f>SUM($BH$16:BH20)</f>
        <v>1.7905075943148711E-2</v>
      </c>
      <c r="BJ20">
        <v>0</v>
      </c>
      <c r="BK20" s="17">
        <f t="shared" si="41"/>
        <v>1.9820949240568513</v>
      </c>
      <c r="BL20" s="1"/>
      <c r="BM20">
        <v>1.9</v>
      </c>
      <c r="BN20" s="18"/>
      <c r="BO20" s="2">
        <f>BM20*SQRT(AP20)+(2-BM20)</f>
        <v>3.9</v>
      </c>
      <c r="BP20" s="1">
        <f>BO20+AN20</f>
        <v>4.8276146317557584</v>
      </c>
      <c r="BQ20" s="2"/>
      <c r="BR20" s="1">
        <f t="shared" si="42"/>
        <v>0.15614583333333334</v>
      </c>
      <c r="BS20" s="1">
        <f t="shared" si="64"/>
        <v>3.1229166666666683E-2</v>
      </c>
      <c r="BT20" s="1">
        <f t="shared" si="9"/>
        <v>18.755850652300637</v>
      </c>
      <c r="BU20" s="2">
        <f t="shared" si="43"/>
        <v>11.083465284056395</v>
      </c>
      <c r="BV20" s="1"/>
      <c r="BW20" s="1">
        <v>4</v>
      </c>
      <c r="BX20" s="1">
        <f t="shared" si="10"/>
        <v>1.2489068677739789E-2</v>
      </c>
      <c r="BY20" s="2">
        <f t="shared" si="11"/>
        <v>0.71593387324622992</v>
      </c>
      <c r="BZ20" s="1"/>
      <c r="CA20" s="1">
        <f t="shared" si="44"/>
        <v>2.4978137355479577E-2</v>
      </c>
      <c r="CB20" s="2">
        <f t="shared" si="12"/>
        <v>1.4318677464924598</v>
      </c>
      <c r="CC20" s="20"/>
      <c r="CD20" s="1">
        <f t="shared" si="45"/>
        <v>6.2547598275838538</v>
      </c>
      <c r="CE20" s="1">
        <f t="shared" si="46"/>
        <v>-7.0218343191777227E-4</v>
      </c>
      <c r="CF20" s="18">
        <f>SUM(CE$15:$CE20)</f>
        <v>-1.9505095306751102E-3</v>
      </c>
      <c r="CG20" s="18">
        <f t="shared" si="47"/>
        <v>1.9980494904693249</v>
      </c>
      <c r="CH20" s="18">
        <f t="shared" si="48"/>
        <v>1.9505095306751102E-3</v>
      </c>
      <c r="CJ20" s="1">
        <f t="shared" si="49"/>
        <v>3.9980494904693251</v>
      </c>
      <c r="CK20" s="18">
        <f t="shared" si="50"/>
        <v>2.5815147745257203</v>
      </c>
      <c r="CL20">
        <f t="shared" si="51"/>
        <v>11.835024754272643</v>
      </c>
      <c r="CN20" s="1">
        <v>0.15614583333333334</v>
      </c>
      <c r="CO20">
        <v>4.5</v>
      </c>
      <c r="CP20">
        <f t="shared" si="52"/>
        <v>5.3033008588991057</v>
      </c>
      <c r="CR20" s="18">
        <f t="shared" si="13"/>
        <v>7.8848156334248261</v>
      </c>
      <c r="CS20">
        <f t="shared" si="14"/>
        <v>227.08269024263498</v>
      </c>
    </row>
    <row r="21" spans="1:97" x14ac:dyDescent="0.2">
      <c r="A21" s="17">
        <f t="shared" si="53"/>
        <v>0.74950000000000006</v>
      </c>
      <c r="B21">
        <f t="shared" si="54"/>
        <v>0.74950000000000006</v>
      </c>
      <c r="C21" s="1">
        <f t="shared" si="15"/>
        <v>12.5</v>
      </c>
      <c r="D21" s="1">
        <f t="shared" si="65"/>
        <v>12.522449850169094</v>
      </c>
      <c r="E21">
        <f t="shared" si="16"/>
        <v>5.9888298509375798E-2</v>
      </c>
      <c r="F21" s="1">
        <f t="shared" si="17"/>
        <v>3.4330871756967016</v>
      </c>
      <c r="G21" s="1">
        <f t="shared" si="18"/>
        <v>6.3770731364564959E-3</v>
      </c>
      <c r="H21">
        <f t="shared" si="19"/>
        <v>5.9852505617331686E-2</v>
      </c>
      <c r="I21">
        <f t="shared" si="20"/>
        <v>0.99820723177671244</v>
      </c>
      <c r="J21" s="18">
        <f t="shared" si="21"/>
        <v>1.5475788584008681E-2</v>
      </c>
      <c r="K21" s="2">
        <f t="shared" si="22"/>
        <v>0.88714711628075238</v>
      </c>
      <c r="L21">
        <f t="shared" si="0"/>
        <v>-5.5004999999999997</v>
      </c>
      <c r="M21" s="1">
        <f t="shared" si="23"/>
        <v>12.5</v>
      </c>
      <c r="N21" s="1">
        <f t="shared" si="66"/>
        <v>13.656701660723208</v>
      </c>
      <c r="O21">
        <f t="shared" si="24"/>
        <v>-0.41454038615497812</v>
      </c>
      <c r="P21" s="1">
        <f t="shared" si="1"/>
        <v>-23.763461626718488</v>
      </c>
      <c r="Q21" s="1">
        <f t="shared" si="25"/>
        <v>5.3617721657514489E-3</v>
      </c>
      <c r="R21">
        <f t="shared" si="26"/>
        <v>-0.40276928768382531</v>
      </c>
      <c r="S21">
        <f t="shared" si="27"/>
        <v>0.91530153550546611</v>
      </c>
      <c r="T21" s="18">
        <f t="shared" si="28"/>
        <v>0.58570405038092666</v>
      </c>
      <c r="U21" s="2">
        <f t="shared" si="29"/>
        <v>33.575391423110446</v>
      </c>
      <c r="V21">
        <f t="shared" si="2"/>
        <v>6.9995000000000003</v>
      </c>
      <c r="W21" s="1">
        <f t="shared" si="30"/>
        <v>12.5</v>
      </c>
      <c r="X21" s="1">
        <f t="shared" si="67"/>
        <v>14.326304486852148</v>
      </c>
      <c r="Y21">
        <f t="shared" si="31"/>
        <v>0.5104578707276054</v>
      </c>
      <c r="Z21" s="1">
        <f t="shared" si="32"/>
        <v>29.261916156359543</v>
      </c>
      <c r="AA21" s="1">
        <f t="shared" si="3"/>
        <v>4.872273348089492E-3</v>
      </c>
      <c r="AB21">
        <f t="shared" si="4"/>
        <v>0.48857679985956853</v>
      </c>
      <c r="AC21">
        <f t="shared" si="5"/>
        <v>0.87252089409880784</v>
      </c>
      <c r="AD21" s="18">
        <f t="shared" si="33"/>
        <v>0.92233693214928525</v>
      </c>
      <c r="AE21" s="2">
        <f t="shared" si="6"/>
        <v>52.872817766519532</v>
      </c>
      <c r="AF21" s="2"/>
      <c r="AG21" s="1">
        <f t="shared" si="7"/>
        <v>6.0260637024985497E-4</v>
      </c>
      <c r="AH21" s="1">
        <f t="shared" si="34"/>
        <v>1.5524439116691482E-2</v>
      </c>
      <c r="AI21">
        <f t="shared" si="35"/>
        <v>3.8797149700140907E-2</v>
      </c>
      <c r="AJ21" s="2">
        <f t="shared" si="55"/>
        <v>2.2240404286704978</v>
      </c>
      <c r="AK21" s="1">
        <f t="shared" si="56"/>
        <v>1.5536130287987622E-2</v>
      </c>
      <c r="AL21" s="1">
        <f t="shared" si="8"/>
        <v>0.5037970199213494</v>
      </c>
      <c r="AM21">
        <f t="shared" si="36"/>
        <v>0.46668060907875936</v>
      </c>
      <c r="AN21" s="17">
        <f t="shared" si="57"/>
        <v>0.92890248622364524</v>
      </c>
      <c r="AP21">
        <v>4</v>
      </c>
      <c r="AQ21">
        <f t="shared" si="37"/>
        <v>1.9398574850070457E-2</v>
      </c>
      <c r="AR21" s="2">
        <f t="shared" si="38"/>
        <v>1.1120202143352491</v>
      </c>
      <c r="AT21" s="1">
        <f>ATAN(A21/$G$8/$G$1)</f>
        <v>2.9971022828716692E-2</v>
      </c>
      <c r="AU21" s="2">
        <f t="shared" si="39"/>
        <v>1.7180841112003198</v>
      </c>
      <c r="AV21" s="1"/>
      <c r="AW21" s="2">
        <f>(AT21+AI21)/(SQRT(AP21)-1)</f>
        <v>6.8768172528857599E-2</v>
      </c>
      <c r="AX21" s="2">
        <f t="shared" si="40"/>
        <v>3.9421245398708176</v>
      </c>
      <c r="AY21" s="1"/>
      <c r="AZ21" s="17">
        <f>(A21-$A$15)</f>
        <v>0.74950000000000006</v>
      </c>
      <c r="BA21">
        <f t="shared" si="58"/>
        <v>10.907532323591516</v>
      </c>
      <c r="BB21" s="18">
        <f t="shared" si="59"/>
        <v>-2.5781033463913167E-2</v>
      </c>
      <c r="BC21" s="18">
        <v>10.93</v>
      </c>
      <c r="BD21" s="18">
        <f t="shared" si="60"/>
        <v>-2.5834138043405511E-2</v>
      </c>
      <c r="BE21" s="17">
        <f t="shared" si="61"/>
        <v>0.74950000000000006</v>
      </c>
      <c r="BF21" s="17">
        <f>(A21-A20)</f>
        <v>0.12491666666666668</v>
      </c>
      <c r="BG21">
        <f t="shared" si="62"/>
        <v>0.1251673368497031</v>
      </c>
      <c r="BH21" s="18">
        <f t="shared" si="63"/>
        <v>7.884787854850011E-3</v>
      </c>
      <c r="BI21" s="18">
        <f>SUM($BH$16:BH21)</f>
        <v>2.5789863797998722E-2</v>
      </c>
      <c r="BJ21">
        <v>0</v>
      </c>
      <c r="BK21" s="17">
        <f t="shared" si="41"/>
        <v>1.9742101362020013</v>
      </c>
      <c r="BL21" s="1"/>
      <c r="BM21">
        <v>1.9</v>
      </c>
      <c r="BN21" s="18"/>
      <c r="BO21" s="2">
        <f>BM21*SQRT(AP21)+(2-BM21)</f>
        <v>3.9</v>
      </c>
      <c r="BP21" s="1">
        <f>BO21+AN21</f>
        <v>4.8289024862236456</v>
      </c>
      <c r="BQ21" s="2"/>
      <c r="BR21" s="1">
        <f t="shared" si="42"/>
        <v>0.18737500000000001</v>
      </c>
      <c r="BS21" s="1">
        <f t="shared" si="64"/>
        <v>3.1229166666666669E-2</v>
      </c>
      <c r="BT21" s="1">
        <f t="shared" si="9"/>
        <v>18.758424361220346</v>
      </c>
      <c r="BU21" s="2">
        <f t="shared" si="43"/>
        <v>11.08732684744399</v>
      </c>
      <c r="BV21" s="1"/>
      <c r="BW21" s="1">
        <v>4</v>
      </c>
      <c r="BX21" s="1">
        <f t="shared" si="10"/>
        <v>1.4985511414358346E-2</v>
      </c>
      <c r="BY21" s="2">
        <f t="shared" si="11"/>
        <v>0.85904205560015989</v>
      </c>
      <c r="BZ21" s="1"/>
      <c r="CA21" s="1">
        <f t="shared" si="44"/>
        <v>2.9971022828716692E-2</v>
      </c>
      <c r="CB21" s="2">
        <f t="shared" si="12"/>
        <v>1.7180841112003198</v>
      </c>
      <c r="CC21" s="20"/>
      <c r="CD21" s="1">
        <f t="shared" si="45"/>
        <v>6.2571011693837946</v>
      </c>
      <c r="CE21" s="1">
        <f t="shared" si="46"/>
        <v>-8.582241959018646E-4</v>
      </c>
      <c r="CF21" s="18">
        <f>SUM(CE$15:$CE21)</f>
        <v>-2.8087337265769747E-3</v>
      </c>
      <c r="CG21" s="18">
        <f t="shared" si="47"/>
        <v>1.997191266273423</v>
      </c>
      <c r="CH21" s="18">
        <f t="shared" si="48"/>
        <v>2.8087337265769747E-3</v>
      </c>
      <c r="CJ21" s="1">
        <f t="shared" si="49"/>
        <v>3.9971912662734232</v>
      </c>
      <c r="CK21" s="18">
        <f t="shared" si="50"/>
        <v>2.5845181137174134</v>
      </c>
      <c r="CL21">
        <f t="shared" si="51"/>
        <v>11.848793644549746</v>
      </c>
      <c r="CN21" s="1">
        <v>0.18737500000000001</v>
      </c>
      <c r="CO21">
        <v>4.5</v>
      </c>
      <c r="CP21">
        <f t="shared" si="52"/>
        <v>5.3033008588991057</v>
      </c>
      <c r="CR21" s="18">
        <f t="shared" si="13"/>
        <v>7.8878189726165191</v>
      </c>
      <c r="CS21">
        <f t="shared" si="14"/>
        <v>227.16918641135572</v>
      </c>
    </row>
    <row r="22" spans="1:97" x14ac:dyDescent="0.2">
      <c r="A22" s="17">
        <f t="shared" si="53"/>
        <v>0.87441666666666673</v>
      </c>
      <c r="B22">
        <f t="shared" si="54"/>
        <v>0.87441666666666673</v>
      </c>
      <c r="C22" s="1">
        <f t="shared" si="15"/>
        <v>12.5</v>
      </c>
      <c r="D22" s="1">
        <f t="shared" si="65"/>
        <v>12.530546855861656</v>
      </c>
      <c r="E22">
        <f t="shared" si="16"/>
        <v>6.9839562368710847E-2</v>
      </c>
      <c r="F22" s="1">
        <f t="shared" si="17"/>
        <v>4.0035417918369269</v>
      </c>
      <c r="G22" s="1">
        <f t="shared" si="18"/>
        <v>6.3688343077396474E-3</v>
      </c>
      <c r="H22">
        <f t="shared" si="19"/>
        <v>6.9782801718475992E-2</v>
      </c>
      <c r="I22">
        <f t="shared" si="20"/>
        <v>0.99756220887938607</v>
      </c>
      <c r="J22" s="18">
        <f t="shared" si="21"/>
        <v>1.9546438010236093E-2</v>
      </c>
      <c r="K22" s="2">
        <f t="shared" si="22"/>
        <v>1.1204964464466549</v>
      </c>
      <c r="L22">
        <f t="shared" si="0"/>
        <v>-5.3755833333333332</v>
      </c>
      <c r="M22" s="1">
        <f t="shared" si="23"/>
        <v>12.5</v>
      </c>
      <c r="N22" s="1">
        <f t="shared" si="66"/>
        <v>13.606869447952057</v>
      </c>
      <c r="O22">
        <f t="shared" si="24"/>
        <v>-0.40613744212750741</v>
      </c>
      <c r="P22" s="1">
        <f t="shared" si="1"/>
        <v>-23.281764198392143</v>
      </c>
      <c r="Q22" s="1">
        <f t="shared" si="25"/>
        <v>5.4011167384750858E-3</v>
      </c>
      <c r="R22">
        <f t="shared" si="26"/>
        <v>-0.39506393104568233</v>
      </c>
      <c r="S22">
        <f t="shared" si="27"/>
        <v>0.91865362916973903</v>
      </c>
      <c r="T22" s="18">
        <f t="shared" si="28"/>
        <v>0.56065164508116749</v>
      </c>
      <c r="U22" s="2">
        <f t="shared" si="29"/>
        <v>32.139266278538258</v>
      </c>
      <c r="V22">
        <f t="shared" si="2"/>
        <v>7.1244166666666668</v>
      </c>
      <c r="W22" s="1">
        <f t="shared" si="30"/>
        <v>12.5</v>
      </c>
      <c r="X22" s="1">
        <f t="shared" si="67"/>
        <v>14.387748706461265</v>
      </c>
      <c r="Y22">
        <f t="shared" si="31"/>
        <v>0.51803330496544442</v>
      </c>
      <c r="Z22" s="1">
        <f t="shared" si="32"/>
        <v>29.696176717764327</v>
      </c>
      <c r="AA22" s="1">
        <f t="shared" si="3"/>
        <v>4.8307472150589071E-3</v>
      </c>
      <c r="AB22">
        <f t="shared" si="4"/>
        <v>0.4951724423340273</v>
      </c>
      <c r="AC22">
        <f t="shared" si="5"/>
        <v>0.86879471243381445</v>
      </c>
      <c r="AD22" s="18">
        <f t="shared" si="33"/>
        <v>0.95322710152715728</v>
      </c>
      <c r="AE22" s="2">
        <f t="shared" si="6"/>
        <v>54.643591807289269</v>
      </c>
      <c r="AF22" s="2"/>
      <c r="AG22" s="1">
        <f t="shared" si="7"/>
        <v>7.0270158771524075E-4</v>
      </c>
      <c r="AH22" s="1">
        <f t="shared" si="34"/>
        <v>1.5511991550932693E-2</v>
      </c>
      <c r="AI22">
        <f t="shared" si="35"/>
        <v>4.5269590044490653E-2</v>
      </c>
      <c r="AJ22" s="2">
        <f t="shared" si="55"/>
        <v>2.5950720407669801</v>
      </c>
      <c r="AK22" s="1">
        <f t="shared" si="56"/>
        <v>1.5527899774199496E-2</v>
      </c>
      <c r="AL22" s="1">
        <f t="shared" si="8"/>
        <v>0.50475594305644311</v>
      </c>
      <c r="AM22">
        <f t="shared" si="36"/>
        <v>0.4674451208563099</v>
      </c>
      <c r="AN22" s="17">
        <f t="shared" si="57"/>
        <v>0.93042420552609462</v>
      </c>
      <c r="AP22">
        <v>4</v>
      </c>
      <c r="AQ22">
        <f t="shared" si="37"/>
        <v>2.2634795022245326E-2</v>
      </c>
      <c r="AR22" s="2">
        <f t="shared" si="38"/>
        <v>1.29753602038349</v>
      </c>
      <c r="AT22" s="1">
        <f>ATAN(A22/$G$8/$G$1)</f>
        <v>3.4962414024549263E-2</v>
      </c>
      <c r="AU22" s="2">
        <f t="shared" si="39"/>
        <v>2.0042148166939064</v>
      </c>
      <c r="AV22" s="1"/>
      <c r="AW22" s="2">
        <f>(AT22+AI22)/(SQRT(AP22)-1)</f>
        <v>8.0232004069039908E-2</v>
      </c>
      <c r="AX22" s="2">
        <f t="shared" si="40"/>
        <v>4.5992868574608865</v>
      </c>
      <c r="AY22" s="1"/>
      <c r="AZ22" s="17">
        <f>(A22-$A$15)</f>
        <v>0.87441666666666673</v>
      </c>
      <c r="BA22">
        <f>AZ22/(SIN(AW22)-SIN($AW$15))</f>
        <v>10.910303321165001</v>
      </c>
      <c r="BB22" s="18">
        <f t="shared" si="59"/>
        <v>-3.5096929887655844E-2</v>
      </c>
      <c r="BC22" s="18">
        <v>10.93</v>
      </c>
      <c r="BD22" s="18">
        <f>BC22*(COS(AW22)-COS($AW$15))</f>
        <v>-3.5160291366777202E-2</v>
      </c>
      <c r="BE22" s="17">
        <f t="shared" si="61"/>
        <v>0.87441666666666673</v>
      </c>
      <c r="BF22" s="17">
        <f>(A22-A21)</f>
        <v>0.12491666666666668</v>
      </c>
      <c r="BG22">
        <f t="shared" si="62"/>
        <v>0.12526621108003508</v>
      </c>
      <c r="BH22" s="18">
        <f t="shared" si="63"/>
        <v>9.3235601902087305E-3</v>
      </c>
      <c r="BI22" s="18">
        <f>SUM($BH$16:BH22)</f>
        <v>3.5113423988207451E-2</v>
      </c>
      <c r="BJ22">
        <v>0</v>
      </c>
      <c r="BK22" s="17">
        <f t="shared" si="41"/>
        <v>1.9648865760117926</v>
      </c>
      <c r="BL22" s="1"/>
      <c r="BM22">
        <v>1.9</v>
      </c>
      <c r="BN22" s="18"/>
      <c r="BO22" s="2">
        <f>BM22*SQRT(AP22)+(2-BM22)</f>
        <v>3.9</v>
      </c>
      <c r="BP22" s="1">
        <f>BO22+AN22</f>
        <v>4.8304242055260946</v>
      </c>
      <c r="BQ22" s="2"/>
      <c r="BR22" s="1">
        <f t="shared" si="42"/>
        <v>0.21860416666666668</v>
      </c>
      <c r="BS22" s="1">
        <f t="shared" si="64"/>
        <v>3.1229166666666669E-2</v>
      </c>
      <c r="BT22" s="1">
        <f t="shared" si="9"/>
        <v>18.76146556202783</v>
      </c>
      <c r="BU22" s="2">
        <f t="shared" si="43"/>
        <v>11.091889767553923</v>
      </c>
      <c r="BV22" s="1"/>
      <c r="BW22" s="1">
        <v>4</v>
      </c>
      <c r="BX22" s="1">
        <f t="shared" si="10"/>
        <v>1.7481207012274631E-2</v>
      </c>
      <c r="BY22" s="2">
        <f t="shared" si="11"/>
        <v>1.0021074083469532</v>
      </c>
      <c r="BZ22" s="1"/>
      <c r="CA22" s="1">
        <f t="shared" si="44"/>
        <v>3.4962414024549263E-2</v>
      </c>
      <c r="CB22" s="2">
        <f t="shared" si="12"/>
        <v>2.0042148166939064</v>
      </c>
      <c r="CC22" s="20"/>
      <c r="CD22" s="1">
        <f t="shared" si="45"/>
        <v>6.2599111650910997</v>
      </c>
      <c r="CE22" s="1">
        <f t="shared" si="46"/>
        <v>-1.0142649606866597E-3</v>
      </c>
      <c r="CF22" s="18">
        <f>SUM(CE$15:$CE22)</f>
        <v>-3.8229986872636342E-3</v>
      </c>
      <c r="CG22" s="18">
        <f t="shared" si="47"/>
        <v>1.9961770013127365</v>
      </c>
      <c r="CH22" s="18">
        <f t="shared" si="48"/>
        <v>3.8229986872636342E-3</v>
      </c>
      <c r="CJ22" s="1">
        <f t="shared" si="49"/>
        <v>3.9961770013127365</v>
      </c>
      <c r="CK22" s="18">
        <f t="shared" si="50"/>
        <v>2.5880667688666588</v>
      </c>
      <c r="CL22">
        <f t="shared" si="51"/>
        <v>11.865062550678093</v>
      </c>
      <c r="CN22" s="1">
        <v>0.21860416666666668</v>
      </c>
      <c r="CO22">
        <v>4.5</v>
      </c>
      <c r="CP22">
        <f t="shared" si="52"/>
        <v>5.3033008588991057</v>
      </c>
      <c r="CR22" s="18">
        <f t="shared" si="13"/>
        <v>7.8913676277657645</v>
      </c>
      <c r="CS22">
        <f t="shared" si="14"/>
        <v>227.27138767965403</v>
      </c>
    </row>
    <row r="23" spans="1:97" x14ac:dyDescent="0.2">
      <c r="A23" s="17">
        <f t="shared" si="53"/>
        <v>0.99933333333333341</v>
      </c>
      <c r="B23">
        <f t="shared" si="54"/>
        <v>0.99933333333333341</v>
      </c>
      <c r="C23" s="1">
        <f t="shared" si="15"/>
        <v>12.5</v>
      </c>
      <c r="D23" s="1">
        <f t="shared" si="65"/>
        <v>12.539883058111471</v>
      </c>
      <c r="E23">
        <f t="shared" si="16"/>
        <v>7.9776991316974175E-2</v>
      </c>
      <c r="F23" s="1">
        <f t="shared" si="17"/>
        <v>4.5732033239029777</v>
      </c>
      <c r="G23" s="1">
        <f t="shared" si="18"/>
        <v>6.3593543803675302E-3</v>
      </c>
      <c r="H23">
        <f t="shared" si="19"/>
        <v>7.9692396548061165E-2</v>
      </c>
      <c r="I23">
        <f t="shared" si="20"/>
        <v>0.99681950318622203</v>
      </c>
      <c r="J23" s="18">
        <f t="shared" si="21"/>
        <v>2.4240075111944016E-2</v>
      </c>
      <c r="K23" s="2">
        <f t="shared" si="22"/>
        <v>1.3895584459076187</v>
      </c>
      <c r="L23">
        <f t="shared" si="0"/>
        <v>-5.2506666666666666</v>
      </c>
      <c r="M23" s="1">
        <f t="shared" si="23"/>
        <v>12.5</v>
      </c>
      <c r="N23" s="1">
        <f t="shared" si="66"/>
        <v>13.558005031878563</v>
      </c>
      <c r="O23">
        <f t="shared" si="24"/>
        <v>-0.397673326712361</v>
      </c>
      <c r="P23" s="1">
        <f t="shared" si="1"/>
        <v>-22.796560130007954</v>
      </c>
      <c r="Q23" s="1">
        <f t="shared" si="25"/>
        <v>5.4401192342606155E-3</v>
      </c>
      <c r="R23">
        <f t="shared" si="26"/>
        <v>-0.3872742821912899</v>
      </c>
      <c r="S23">
        <f t="shared" si="27"/>
        <v>0.92196454940155981</v>
      </c>
      <c r="T23" s="18">
        <f t="shared" si="28"/>
        <v>0.53608578520592731</v>
      </c>
      <c r="U23" s="2">
        <f t="shared" si="29"/>
        <v>30.731032272951246</v>
      </c>
      <c r="V23">
        <f t="shared" si="2"/>
        <v>7.2493333333333334</v>
      </c>
      <c r="W23" s="1">
        <f t="shared" si="30"/>
        <v>12.5</v>
      </c>
      <c r="X23" s="1">
        <f t="shared" si="67"/>
        <v>14.450011549399459</v>
      </c>
      <c r="Y23">
        <f t="shared" si="31"/>
        <v>0.52554388441674971</v>
      </c>
      <c r="Z23" s="1">
        <f t="shared" si="32"/>
        <v>30.12671948885826</v>
      </c>
      <c r="AA23" s="1">
        <f t="shared" si="3"/>
        <v>4.7892070328138759E-3</v>
      </c>
      <c r="AB23">
        <f t="shared" si="4"/>
        <v>0.5016835667259113</v>
      </c>
      <c r="AC23">
        <f t="shared" si="5"/>
        <v>0.86505121170782029</v>
      </c>
      <c r="AD23" s="18">
        <f t="shared" si="33"/>
        <v>0.98452882163270994</v>
      </c>
      <c r="AE23" s="2">
        <f t="shared" si="6"/>
        <v>56.437957927989736</v>
      </c>
      <c r="AF23" s="2"/>
      <c r="AG23" s="1">
        <f t="shared" si="7"/>
        <v>8.0264038559747319E-4</v>
      </c>
      <c r="AH23" s="1">
        <f t="shared" si="34"/>
        <v>1.5497634899384192E-2</v>
      </c>
      <c r="AI23">
        <f t="shared" si="35"/>
        <v>5.1744920853990815E-2</v>
      </c>
      <c r="AJ23" s="2">
        <f t="shared" si="55"/>
        <v>2.9662693483179448</v>
      </c>
      <c r="AK23" s="1">
        <f t="shared" si="56"/>
        <v>1.5518405815778982E-2</v>
      </c>
      <c r="AL23" s="1">
        <f t="shared" si="8"/>
        <v>0.50586305950187971</v>
      </c>
      <c r="AM23">
        <f t="shared" si="36"/>
        <v>0.46832704803465253</v>
      </c>
      <c r="AN23" s="17">
        <f t="shared" si="57"/>
        <v>0.93217963382693569</v>
      </c>
      <c r="AP23">
        <v>4</v>
      </c>
      <c r="AQ23">
        <f t="shared" si="37"/>
        <v>2.5872460426995411E-2</v>
      </c>
      <c r="AR23" s="2">
        <f t="shared" si="38"/>
        <v>1.4831346741589726</v>
      </c>
      <c r="AT23" s="1">
        <f>ATAN(A23/$G$8/$G$1)</f>
        <v>3.9952063026785049E-2</v>
      </c>
      <c r="AU23" s="2">
        <f t="shared" si="39"/>
        <v>2.2902456512169773</v>
      </c>
      <c r="AV23" s="1"/>
      <c r="AW23" s="2">
        <f>(AT23+AI23)/(SQRT(AP23)-1)</f>
        <v>9.1696983880775865E-2</v>
      </c>
      <c r="AX23" s="2">
        <f t="shared" si="40"/>
        <v>5.2565149995349216</v>
      </c>
      <c r="AY23" s="1"/>
      <c r="AZ23" s="17">
        <f>(A23-$A$15)</f>
        <v>0.99933333333333341</v>
      </c>
      <c r="BA23">
        <f t="shared" si="58"/>
        <v>10.913501417643213</v>
      </c>
      <c r="BB23" s="18">
        <f t="shared" si="59"/>
        <v>-4.58500576763642E-2</v>
      </c>
      <c r="BC23" s="18">
        <v>10.93</v>
      </c>
      <c r="BD23" s="18">
        <f t="shared" si="60"/>
        <v>-4.5919371906847001E-2</v>
      </c>
      <c r="BE23" s="17">
        <f t="shared" si="61"/>
        <v>0.99933333333333341</v>
      </c>
      <c r="BF23" s="17">
        <f>(A23-A22)</f>
        <v>0.12491666666666668</v>
      </c>
      <c r="BG23">
        <f t="shared" si="62"/>
        <v>0.12538174333412222</v>
      </c>
      <c r="BH23" s="18">
        <f t="shared" si="63"/>
        <v>1.0764930966628446E-2</v>
      </c>
      <c r="BI23" s="18">
        <f>SUM($BH$16:BH23)</f>
        <v>4.5878354954835901E-2</v>
      </c>
      <c r="BJ23">
        <v>0</v>
      </c>
      <c r="BK23" s="17">
        <f t="shared" si="41"/>
        <v>1.9541216450451642</v>
      </c>
      <c r="BL23" s="1"/>
      <c r="BM23">
        <v>1.9</v>
      </c>
      <c r="BN23" s="18"/>
      <c r="BO23" s="2">
        <f>BM23*SQRT(AP23)+(2-BM23)</f>
        <v>3.9</v>
      </c>
      <c r="BP23" s="1">
        <f>BO23+AN23</f>
        <v>4.8321796338269358</v>
      </c>
      <c r="BQ23" s="2"/>
      <c r="BR23" s="1">
        <f t="shared" si="42"/>
        <v>0.24983333333333332</v>
      </c>
      <c r="BS23" s="1">
        <f t="shared" si="64"/>
        <v>3.1229166666666641E-2</v>
      </c>
      <c r="BT23" s="1">
        <f t="shared" si="9"/>
        <v>18.764974027426739</v>
      </c>
      <c r="BU23" s="2">
        <f t="shared" si="43"/>
        <v>11.097153661253675</v>
      </c>
      <c r="BV23" s="1"/>
      <c r="BW23" s="1">
        <v>4</v>
      </c>
      <c r="BX23" s="1">
        <f t="shared" si="10"/>
        <v>1.9976031513392525E-2</v>
      </c>
      <c r="BY23" s="2">
        <f t="shared" si="11"/>
        <v>1.1451228256084887</v>
      </c>
      <c r="BZ23" s="1"/>
      <c r="CA23" s="1">
        <f t="shared" si="44"/>
        <v>3.9952063026785049E-2</v>
      </c>
      <c r="CB23" s="2">
        <f t="shared" si="12"/>
        <v>2.2902456512169773</v>
      </c>
      <c r="CC23" s="20"/>
      <c r="CD23" s="1">
        <f t="shared" si="45"/>
        <v>6.263190024924767</v>
      </c>
      <c r="CE23" s="1">
        <f t="shared" si="46"/>
        <v>-1.170305726415789E-3</v>
      </c>
      <c r="CF23" s="18">
        <f>SUM(CE$15:$CE23)</f>
        <v>-4.9933044136794228E-3</v>
      </c>
      <c r="CG23" s="18">
        <f t="shared" si="47"/>
        <v>1.9950066955863206</v>
      </c>
      <c r="CH23" s="18">
        <f t="shared" si="48"/>
        <v>4.9933044136794228E-3</v>
      </c>
      <c r="CJ23" s="1">
        <f t="shared" si="49"/>
        <v>3.9950066955863206</v>
      </c>
      <c r="CK23" s="18">
        <f t="shared" si="50"/>
        <v>2.5921603568399956</v>
      </c>
      <c r="CL23">
        <f t="shared" si="51"/>
        <v>11.883829716171899</v>
      </c>
      <c r="CN23" s="1">
        <v>0.24983333333333332</v>
      </c>
      <c r="CO23">
        <v>4.5</v>
      </c>
      <c r="CP23">
        <f t="shared" si="52"/>
        <v>5.3033008588991057</v>
      </c>
      <c r="CR23" s="18">
        <f t="shared" si="13"/>
        <v>7.8954612157391013</v>
      </c>
      <c r="CS23">
        <f t="shared" si="14"/>
        <v>227.3892830132861</v>
      </c>
    </row>
    <row r="24" spans="1:97" x14ac:dyDescent="0.2">
      <c r="A24" s="17">
        <f t="shared" si="53"/>
        <v>1.12425</v>
      </c>
      <c r="B24">
        <f t="shared" si="54"/>
        <v>1.12425</v>
      </c>
      <c r="C24" s="1">
        <f t="shared" si="15"/>
        <v>12.5</v>
      </c>
      <c r="D24" s="1">
        <f t="shared" si="65"/>
        <v>12.5504556914281</v>
      </c>
      <c r="E24">
        <f t="shared" si="16"/>
        <v>8.9698655966235052E-2</v>
      </c>
      <c r="F24" s="1">
        <f t="shared" si="17"/>
        <v>5.141961170038952</v>
      </c>
      <c r="G24" s="1">
        <f t="shared" si="18"/>
        <v>6.348644521878501E-3</v>
      </c>
      <c r="H24">
        <f t="shared" si="19"/>
        <v>8.957842070769248E-2</v>
      </c>
      <c r="I24">
        <f t="shared" si="20"/>
        <v>0.99597977215579814</v>
      </c>
      <c r="J24" s="18">
        <f t="shared" si="21"/>
        <v>2.9555309579863791E-2</v>
      </c>
      <c r="K24" s="2">
        <f t="shared" si="22"/>
        <v>1.6942534154062046</v>
      </c>
      <c r="L24">
        <f t="shared" si="0"/>
        <v>-5.12575</v>
      </c>
      <c r="M24" s="1">
        <f t="shared" si="23"/>
        <v>12.5</v>
      </c>
      <c r="N24" s="1">
        <f t="shared" si="66"/>
        <v>13.510118913706867</v>
      </c>
      <c r="O24">
        <f t="shared" si="24"/>
        <v>-0.38914859543879299</v>
      </c>
      <c r="P24" s="1">
        <f t="shared" si="1"/>
        <v>-22.307881267191952</v>
      </c>
      <c r="Q24" s="1">
        <f t="shared" si="25"/>
        <v>5.4787521836050504E-3</v>
      </c>
      <c r="R24">
        <f t="shared" si="26"/>
        <v>-0.37940080562870571</v>
      </c>
      <c r="S24">
        <f t="shared" si="27"/>
        <v>0.92523241874044226</v>
      </c>
      <c r="T24" s="18">
        <f t="shared" si="28"/>
        <v>0.51201175007971611</v>
      </c>
      <c r="U24" s="2">
        <f t="shared" si="29"/>
        <v>29.35099204278627</v>
      </c>
      <c r="V24">
        <f t="shared" si="2"/>
        <v>7.37425</v>
      </c>
      <c r="W24" s="1">
        <f t="shared" si="30"/>
        <v>12.5</v>
      </c>
      <c r="X24" s="1">
        <f t="shared" si="67"/>
        <v>14.513082479697411</v>
      </c>
      <c r="Y24">
        <f t="shared" si="31"/>
        <v>0.532989601924725</v>
      </c>
      <c r="Z24" s="1">
        <f t="shared" si="32"/>
        <v>30.553544059379139</v>
      </c>
      <c r="AA24" s="1">
        <f t="shared" si="3"/>
        <v>4.7476716252944553E-3</v>
      </c>
      <c r="AB24">
        <f t="shared" si="4"/>
        <v>0.50811052788516553</v>
      </c>
      <c r="AC24">
        <f t="shared" si="5"/>
        <v>0.86129187355521841</v>
      </c>
      <c r="AD24" s="18">
        <f t="shared" si="33"/>
        <v>1.016236795663755</v>
      </c>
      <c r="AE24" s="2">
        <f t="shared" si="6"/>
        <v>58.255612490278949</v>
      </c>
      <c r="AF24" s="2"/>
      <c r="AG24" s="1">
        <f t="shared" si="7"/>
        <v>9.0240049335842056E-4</v>
      </c>
      <c r="AH24" s="1">
        <f t="shared" si="34"/>
        <v>1.5481371648089895E-2</v>
      </c>
      <c r="AI24">
        <f t="shared" si="35"/>
        <v>5.8223558992734299E-2</v>
      </c>
      <c r="AJ24" s="2">
        <f t="shared" si="55"/>
        <v>3.3376562479911378</v>
      </c>
      <c r="AK24" s="1">
        <f t="shared" si="56"/>
        <v>1.5507649556160829E-2</v>
      </c>
      <c r="AL24" s="1">
        <f t="shared" si="8"/>
        <v>0.50711864787142147</v>
      </c>
      <c r="AM24">
        <f t="shared" si="36"/>
        <v>0.46932629625224087</v>
      </c>
      <c r="AN24" s="17">
        <f t="shared" si="57"/>
        <v>0.93416858330461949</v>
      </c>
      <c r="AP24">
        <v>4</v>
      </c>
      <c r="AQ24">
        <f t="shared" si="37"/>
        <v>2.9111779496367153E-2</v>
      </c>
      <c r="AR24" s="2">
        <f t="shared" si="38"/>
        <v>1.6688281239955691</v>
      </c>
      <c r="AT24" s="1">
        <f>ATAN(A24/$G$8/$G$1)</f>
        <v>4.4939722439229862E-2</v>
      </c>
      <c r="AU24" s="2">
        <f t="shared" si="39"/>
        <v>2.5761624328220938</v>
      </c>
      <c r="AV24" s="1"/>
      <c r="AW24" s="2">
        <f>(AT24+AI24)/(SQRT(AP24)-1)</f>
        <v>0.10316328143196415</v>
      </c>
      <c r="AX24" s="2">
        <f t="shared" si="40"/>
        <v>5.9138186808132316</v>
      </c>
      <c r="AY24" s="1"/>
      <c r="AZ24" s="17">
        <f>(A24-$A$15)</f>
        <v>1.12425</v>
      </c>
      <c r="BA24">
        <f t="shared" si="58"/>
        <v>10.917127025312492</v>
      </c>
      <c r="BB24" s="18">
        <f t="shared" si="59"/>
        <v>-5.8042145622657491E-2</v>
      </c>
      <c r="BC24" s="18">
        <v>10.93</v>
      </c>
      <c r="BD24" s="18">
        <f>BC24*(COS(AW24)-COS($AW$15))</f>
        <v>-5.8110586254490088E-2</v>
      </c>
      <c r="BE24" s="17">
        <f t="shared" si="61"/>
        <v>1.12425</v>
      </c>
      <c r="BF24" s="17">
        <f>(A24-A23)</f>
        <v>0.12491666666666656</v>
      </c>
      <c r="BG24">
        <f t="shared" si="62"/>
        <v>0.12551401686662708</v>
      </c>
      <c r="BH24" s="18">
        <f t="shared" si="63"/>
        <v>1.220930851571924E-2</v>
      </c>
      <c r="BI24" s="18">
        <f>SUM($BH$16:BH24)</f>
        <v>5.8087663470555141E-2</v>
      </c>
      <c r="BJ24">
        <v>0</v>
      </c>
      <c r="BK24" s="17">
        <f t="shared" si="41"/>
        <v>1.9419123365294448</v>
      </c>
      <c r="BL24" s="1"/>
      <c r="BM24">
        <v>1.9</v>
      </c>
      <c r="BN24" s="18"/>
      <c r="BO24" s="2">
        <f>BM24*SQRT(AP24)+(2-BM24)</f>
        <v>3.9</v>
      </c>
      <c r="BP24" s="1">
        <f>BO24+AN24</f>
        <v>4.8341685833046197</v>
      </c>
      <c r="BQ24" s="2"/>
      <c r="BR24" s="1">
        <f t="shared" si="42"/>
        <v>0.28106249999999999</v>
      </c>
      <c r="BS24" s="1">
        <f t="shared" si="64"/>
        <v>3.1229166666666669E-2</v>
      </c>
      <c r="BT24" s="1">
        <f t="shared" si="9"/>
        <v>18.768949495380827</v>
      </c>
      <c r="BU24" s="2">
        <f t="shared" si="43"/>
        <v>11.103118078685448</v>
      </c>
      <c r="BV24" s="1"/>
      <c r="BW24" s="1">
        <v>4</v>
      </c>
      <c r="BX24" s="1">
        <f t="shared" si="10"/>
        <v>2.2469861219614931E-2</v>
      </c>
      <c r="BY24" s="2">
        <f t="shared" si="11"/>
        <v>1.2880812164110469</v>
      </c>
      <c r="BZ24" s="1"/>
      <c r="CA24" s="1">
        <f t="shared" si="44"/>
        <v>4.4939722439229862E-2</v>
      </c>
      <c r="CB24" s="2">
        <f t="shared" si="12"/>
        <v>2.5761624328220938</v>
      </c>
      <c r="CC24" s="20"/>
      <c r="CD24" s="1">
        <f t="shared" si="45"/>
        <v>6.2669379940741052</v>
      </c>
      <c r="CE24" s="1">
        <f t="shared" si="46"/>
        <v>-1.326346493234079E-3</v>
      </c>
      <c r="CF24" s="18">
        <f>SUM(CE$15:$CE24)</f>
        <v>-6.3196509069135022E-3</v>
      </c>
      <c r="CG24" s="18">
        <f t="shared" si="47"/>
        <v>1.9936803490930866</v>
      </c>
      <c r="CH24" s="18">
        <f t="shared" si="48"/>
        <v>6.3196509069135022E-3</v>
      </c>
      <c r="CJ24" s="1">
        <f t="shared" si="49"/>
        <v>3.9936803490930868</v>
      </c>
      <c r="CK24" s="18">
        <f t="shared" si="50"/>
        <v>2.5967984277785341</v>
      </c>
      <c r="CL24">
        <f t="shared" si="51"/>
        <v>11.905093078640844</v>
      </c>
      <c r="CN24" s="1">
        <v>0.28106249999999999</v>
      </c>
      <c r="CO24">
        <v>4.5</v>
      </c>
      <c r="CP24">
        <f t="shared" si="52"/>
        <v>5.3033008588991057</v>
      </c>
      <c r="CR24" s="18">
        <f t="shared" si="13"/>
        <v>7.9000992866776398</v>
      </c>
      <c r="CS24">
        <f t="shared" si="14"/>
        <v>227.52285945631601</v>
      </c>
    </row>
    <row r="25" spans="1:97" x14ac:dyDescent="0.2">
      <c r="A25" s="17">
        <f t="shared" si="53"/>
        <v>1.2491666666666665</v>
      </c>
      <c r="B25">
        <f t="shared" si="54"/>
        <v>1.2491666666666665</v>
      </c>
      <c r="C25" s="1">
        <f t="shared" si="15"/>
        <v>12.5</v>
      </c>
      <c r="D25" s="1">
        <f t="shared" si="65"/>
        <v>12.562261634001702</v>
      </c>
      <c r="E25">
        <f t="shared" si="16"/>
        <v>9.9602645454907796E-2</v>
      </c>
      <c r="F25" s="1">
        <f t="shared" si="17"/>
        <v>5.7097057904087265</v>
      </c>
      <c r="G25" s="1">
        <f t="shared" si="18"/>
        <v>6.3367172885155044E-3</v>
      </c>
      <c r="H25">
        <f t="shared" si="19"/>
        <v>9.9438039348392793E-2</v>
      </c>
      <c r="I25">
        <f t="shared" si="20"/>
        <v>0.99504375598792005</v>
      </c>
      <c r="J25" s="18">
        <f t="shared" si="21"/>
        <v>3.549057197043521E-2</v>
      </c>
      <c r="K25" s="2">
        <f t="shared" si="22"/>
        <v>2.034491386840235</v>
      </c>
      <c r="L25">
        <f t="shared" si="0"/>
        <v>-5.0008333333333335</v>
      </c>
      <c r="M25" s="1">
        <f t="shared" si="23"/>
        <v>12.5</v>
      </c>
      <c r="N25" s="1">
        <f t="shared" si="66"/>
        <v>13.463221532299681</v>
      </c>
      <c r="O25">
        <f t="shared" si="24"/>
        <v>-0.38056384705552132</v>
      </c>
      <c r="P25" s="1">
        <f t="shared" si="1"/>
        <v>-21.815761933119056</v>
      </c>
      <c r="Q25" s="1">
        <f t="shared" si="25"/>
        <v>5.5169877035654005E-3</v>
      </c>
      <c r="R25">
        <f t="shared" si="26"/>
        <v>-0.37144403524340808</v>
      </c>
      <c r="S25">
        <f t="shared" si="27"/>
        <v>0.92845534555092835</v>
      </c>
      <c r="T25" s="18">
        <f t="shared" si="28"/>
        <v>0.48843478768581655</v>
      </c>
      <c r="U25" s="2">
        <f t="shared" si="29"/>
        <v>27.999446427849353</v>
      </c>
      <c r="V25">
        <f t="shared" si="2"/>
        <v>7.4991666666666665</v>
      </c>
      <c r="W25" s="1">
        <f t="shared" si="30"/>
        <v>12.5</v>
      </c>
      <c r="X25" s="1">
        <f t="shared" si="67"/>
        <v>14.576951008165063</v>
      </c>
      <c r="Y25">
        <f t="shared" si="31"/>
        <v>0.54037047922098469</v>
      </c>
      <c r="Z25" s="1">
        <f t="shared" si="32"/>
        <v>30.976651675088291</v>
      </c>
      <c r="AA25" s="1">
        <f t="shared" si="3"/>
        <v>4.7061591704539519E-3</v>
      </c>
      <c r="AB25">
        <f t="shared" si="4"/>
        <v>0.51445371960611785</v>
      </c>
      <c r="AC25">
        <f t="shared" si="5"/>
        <v>0.85751814580417474</v>
      </c>
      <c r="AD25" s="18">
        <f t="shared" si="33"/>
        <v>1.0483457503356843</v>
      </c>
      <c r="AE25" s="2">
        <f t="shared" si="6"/>
        <v>60.096253203956422</v>
      </c>
      <c r="AF25" s="2"/>
      <c r="AG25" s="1">
        <f t="shared" si="7"/>
        <v>1.0019596583729275E-3</v>
      </c>
      <c r="AH25" s="1">
        <f t="shared" si="34"/>
        <v>1.546320458181908E-2</v>
      </c>
      <c r="AI25">
        <f t="shared" si="35"/>
        <v>6.470592229959167E-2</v>
      </c>
      <c r="AJ25" s="2">
        <f t="shared" si="55"/>
        <v>3.7092566923332804</v>
      </c>
      <c r="AK25" s="1">
        <f t="shared" si="56"/>
        <v>1.5495632258678489E-2</v>
      </c>
      <c r="AL25" s="1">
        <f t="shared" si="8"/>
        <v>0.50852301927309151</v>
      </c>
      <c r="AM25">
        <f t="shared" si="36"/>
        <v>0.47044275341575509</v>
      </c>
      <c r="AN25" s="17">
        <f t="shared" si="57"/>
        <v>0.93639083084346153</v>
      </c>
      <c r="AP25">
        <v>4</v>
      </c>
      <c r="AQ25">
        <f t="shared" si="37"/>
        <v>3.2352961149795842E-2</v>
      </c>
      <c r="AR25" s="2">
        <f t="shared" si="38"/>
        <v>1.8546283461666404</v>
      </c>
      <c r="AT25" s="1">
        <f>ATAN(A25/$G$8/$G$1)</f>
        <v>4.9925145458862299E-2</v>
      </c>
      <c r="AU25" s="2">
        <f t="shared" si="39"/>
        <v>2.8619510135653545</v>
      </c>
      <c r="AV25" s="1"/>
      <c r="AW25" s="2">
        <f>(AT25+AI25)/(SQRT(AP25)-1)</f>
        <v>0.11463106775845397</v>
      </c>
      <c r="AX25" s="2">
        <f t="shared" si="40"/>
        <v>6.5712077058986349</v>
      </c>
      <c r="AY25" s="1"/>
      <c r="AZ25" s="17">
        <f>(A25-$A$15)</f>
        <v>1.2491666666666665</v>
      </c>
      <c r="BA25">
        <f t="shared" si="58"/>
        <v>10.921180658810522</v>
      </c>
      <c r="BB25" s="18">
        <f t="shared" si="59"/>
        <v>-7.1675157578407839E-2</v>
      </c>
      <c r="BC25" s="18">
        <v>10.93</v>
      </c>
      <c r="BD25" s="18">
        <f t="shared" si="60"/>
        <v>-7.1733038469608337E-2</v>
      </c>
      <c r="BE25" s="17">
        <f t="shared" si="61"/>
        <v>1.2491666666666665</v>
      </c>
      <c r="BF25" s="17">
        <f>(A25-A24)</f>
        <v>0.12491666666666656</v>
      </c>
      <c r="BG25">
        <f t="shared" si="62"/>
        <v>0.12566312728325779</v>
      </c>
      <c r="BH25" s="18">
        <f t="shared" si="63"/>
        <v>1.3657104822855003E-2</v>
      </c>
      <c r="BI25" s="18">
        <f>SUM($BH$16:BH25)</f>
        <v>7.1744768293410144E-2</v>
      </c>
      <c r="BJ25">
        <v>0</v>
      </c>
      <c r="BK25" s="17">
        <f t="shared" si="41"/>
        <v>1.92825523170659</v>
      </c>
      <c r="BL25" s="1"/>
      <c r="BM25">
        <v>1.9</v>
      </c>
      <c r="BN25" s="18"/>
      <c r="BO25" s="2">
        <f>BM25*SQRT(AP25)+(2-BM25)</f>
        <v>3.9</v>
      </c>
      <c r="BP25" s="1">
        <f>BO25+AN25</f>
        <v>4.8363908308434613</v>
      </c>
      <c r="BQ25" s="2"/>
      <c r="BR25" s="1">
        <f t="shared" si="42"/>
        <v>0.31229166666666663</v>
      </c>
      <c r="BS25" s="1">
        <f t="shared" si="64"/>
        <v>3.1229166666666641E-2</v>
      </c>
      <c r="BT25" s="1">
        <f t="shared" si="9"/>
        <v>18.773391669211637</v>
      </c>
      <c r="BU25" s="2">
        <f t="shared" si="43"/>
        <v>11.109782500055097</v>
      </c>
      <c r="BV25" s="1"/>
      <c r="BW25" s="1">
        <v>4</v>
      </c>
      <c r="BX25" s="1">
        <f t="shared" si="10"/>
        <v>2.496257272943115E-2</v>
      </c>
      <c r="BY25" s="2">
        <f t="shared" si="11"/>
        <v>1.4309755067826773</v>
      </c>
      <c r="BZ25" s="1"/>
      <c r="CA25" s="1">
        <f t="shared" si="44"/>
        <v>4.9925145458862299E-2</v>
      </c>
      <c r="CB25" s="2">
        <f t="shared" si="12"/>
        <v>2.8619510135653545</v>
      </c>
      <c r="CC25" s="20"/>
      <c r="CD25" s="1">
        <f t="shared" si="45"/>
        <v>6.2711553526680959</v>
      </c>
      <c r="CE25" s="1">
        <f t="shared" si="46"/>
        <v>-1.4823872612855381E-3</v>
      </c>
      <c r="CF25" s="18">
        <f>SUM(CE$15:$CE25)</f>
        <v>-7.8020381681990405E-3</v>
      </c>
      <c r="CG25" s="18">
        <f t="shared" si="47"/>
        <v>1.9921979618318009</v>
      </c>
      <c r="CH25" s="18">
        <f t="shared" si="48"/>
        <v>7.8020381681990405E-3</v>
      </c>
      <c r="CJ25" s="1">
        <f t="shared" si="49"/>
        <v>3.9921979618318009</v>
      </c>
      <c r="CK25" s="18">
        <f t="shared" si="50"/>
        <v>2.6019804618868978</v>
      </c>
      <c r="CL25">
        <f t="shared" si="51"/>
        <v>11.928850255068873</v>
      </c>
      <c r="CN25" s="1">
        <v>0.31229166666666663</v>
      </c>
      <c r="CO25">
        <v>4.5</v>
      </c>
      <c r="CP25">
        <f t="shared" si="52"/>
        <v>5.3033008588991057</v>
      </c>
      <c r="CR25" s="18">
        <f t="shared" si="13"/>
        <v>7.9052813207860035</v>
      </c>
      <c r="CS25">
        <f t="shared" si="14"/>
        <v>227.67210203863689</v>
      </c>
    </row>
    <row r="26" spans="1:97" x14ac:dyDescent="0.2">
      <c r="A26" s="17">
        <f t="shared" si="53"/>
        <v>1.3740833333333331</v>
      </c>
      <c r="B26">
        <f t="shared" si="54"/>
        <v>1.3740833333333331</v>
      </c>
      <c r="C26" s="1">
        <f t="shared" si="15"/>
        <v>12.5</v>
      </c>
      <c r="D26" s="1">
        <f t="shared" si="65"/>
        <v>12.575297412266019</v>
      </c>
      <c r="E26">
        <f t="shared" si="16"/>
        <v>0.10948706958819888</v>
      </c>
      <c r="F26" s="1">
        <f t="shared" si="17"/>
        <v>6.2763288298967508</v>
      </c>
      <c r="G26" s="1">
        <f t="shared" si="18"/>
        <v>6.3235865887989878E-3</v>
      </c>
      <c r="H26">
        <f t="shared" si="19"/>
        <v>0.10926845610768968</v>
      </c>
      <c r="I26">
        <f t="shared" si="20"/>
        <v>0.99401227582955021</v>
      </c>
      <c r="J26" s="18">
        <f t="shared" si="21"/>
        <v>4.204411599978114E-2</v>
      </c>
      <c r="K26" s="2">
        <f t="shared" si="22"/>
        <v>2.4101722547645239</v>
      </c>
      <c r="L26">
        <f t="shared" si="0"/>
        <v>-4.8759166666666669</v>
      </c>
      <c r="M26" s="1">
        <f t="shared" si="23"/>
        <v>12.5</v>
      </c>
      <c r="N26" s="1">
        <f t="shared" si="66"/>
        <v>13.417323255414166</v>
      </c>
      <c r="O26">
        <f t="shared" si="24"/>
        <v>-0.37191972415049573</v>
      </c>
      <c r="P26" s="1">
        <f t="shared" si="1"/>
        <v>-21.320238964041156</v>
      </c>
      <c r="Q26" s="1">
        <f t="shared" si="25"/>
        <v>5.5547975312114813E-3</v>
      </c>
      <c r="R26">
        <f t="shared" si="26"/>
        <v>-0.36340457584929498</v>
      </c>
      <c r="S26">
        <f t="shared" si="27"/>
        <v>0.93163142618301253</v>
      </c>
      <c r="T26" s="18">
        <f t="shared" si="28"/>
        <v>0.46536011026025026</v>
      </c>
      <c r="U26" s="2">
        <f t="shared" si="29"/>
        <v>26.676694218740458</v>
      </c>
      <c r="V26">
        <f t="shared" si="2"/>
        <v>7.6240833333333331</v>
      </c>
      <c r="W26" s="1">
        <f t="shared" si="30"/>
        <v>12.5</v>
      </c>
      <c r="X26" s="1">
        <f t="shared" si="67"/>
        <v>14.641606697135773</v>
      </c>
      <c r="Y26">
        <f t="shared" si="31"/>
        <v>0.54768656591751919</v>
      </c>
      <c r="Z26" s="1">
        <f t="shared" si="32"/>
        <v>31.396045179985173</v>
      </c>
      <c r="AA26" s="1">
        <f t="shared" si="3"/>
        <v>4.6646872013186309E-3</v>
      </c>
      <c r="AB26">
        <f t="shared" si="4"/>
        <v>0.5207135726999671</v>
      </c>
      <c r="AC26">
        <f t="shared" si="5"/>
        <v>0.85373144208587992</v>
      </c>
      <c r="AD26" s="18">
        <f t="shared" si="33"/>
        <v>1.0808504382665229</v>
      </c>
      <c r="AE26" s="2">
        <f t="shared" si="6"/>
        <v>61.959579263686024</v>
      </c>
      <c r="AF26" s="2"/>
      <c r="AG26" s="1">
        <f t="shared" si="7"/>
        <v>1.1012956409891732E-3</v>
      </c>
      <c r="AH26" s="1">
        <f t="shared" si="34"/>
        <v>1.5443136773959035E-2</v>
      </c>
      <c r="AI26">
        <f t="shared" si="35"/>
        <v>7.1192429347596314E-2</v>
      </c>
      <c r="AJ26" s="2">
        <f t="shared" si="55"/>
        <v>4.0810946759768587</v>
      </c>
      <c r="AK26" s="1">
        <f t="shared" si="56"/>
        <v>1.5482355295886593E-2</v>
      </c>
      <c r="AL26" s="1">
        <f t="shared" si="8"/>
        <v>0.51007651563637069</v>
      </c>
      <c r="AM26">
        <f t="shared" si="36"/>
        <v>0.47167628785820243</v>
      </c>
      <c r="AN26" s="17">
        <f t="shared" si="57"/>
        <v>0.93884611436744114</v>
      </c>
      <c r="AP26">
        <v>4</v>
      </c>
      <c r="AQ26">
        <f t="shared" si="37"/>
        <v>3.5596214673798157E-2</v>
      </c>
      <c r="AR26" s="2">
        <f t="shared" si="38"/>
        <v>2.0405473379884294</v>
      </c>
      <c r="AT26" s="1">
        <f>ATAN(A26/$G$8/$G$1)</f>
        <v>5.4908085948567366E-2</v>
      </c>
      <c r="AU26" s="2">
        <f t="shared" si="39"/>
        <v>3.1475972836758359</v>
      </c>
      <c r="AV26" s="1"/>
      <c r="AW26" s="2">
        <f>(AT26+AI26)/(SQRT(AP26)-1)</f>
        <v>0.12610051529616367</v>
      </c>
      <c r="AX26" s="2">
        <f t="shared" si="40"/>
        <v>7.2286919596526937</v>
      </c>
      <c r="AY26" s="1"/>
      <c r="AZ26" s="17">
        <f>(A26-$A$15)</f>
        <v>1.3740833333333331</v>
      </c>
      <c r="BA26">
        <f t="shared" si="58"/>
        <v>10.925662951767176</v>
      </c>
      <c r="BB26" s="18">
        <f t="shared" si="59"/>
        <v>-8.6751293825065232E-2</v>
      </c>
      <c r="BC26" s="18">
        <v>10.93</v>
      </c>
      <c r="BD26" s="18">
        <f t="shared" si="60"/>
        <v>-8.6785730595377489E-2</v>
      </c>
      <c r="BE26" s="17">
        <f t="shared" si="61"/>
        <v>1.3740833333333331</v>
      </c>
      <c r="BF26" s="17">
        <f>(A26-A25)</f>
        <v>0.12491666666666656</v>
      </c>
      <c r="BG26">
        <f t="shared" si="62"/>
        <v>0.12582918272020421</v>
      </c>
      <c r="BH26" s="18">
        <f t="shared" si="63"/>
        <v>1.5108736001903718E-2</v>
      </c>
      <c r="BI26" s="18">
        <f>SUM($BH$16:BH26)</f>
        <v>8.6853504295313855E-2</v>
      </c>
      <c r="BJ26">
        <v>0</v>
      </c>
      <c r="BK26" s="17">
        <f t="shared" si="41"/>
        <v>1.9131464957046862</v>
      </c>
      <c r="BL26" s="1"/>
      <c r="BM26">
        <v>1.9</v>
      </c>
      <c r="BN26" s="18"/>
      <c r="BO26" s="2">
        <f>BM26*SQRT(AP26)+(2-BM26)</f>
        <v>3.9</v>
      </c>
      <c r="BP26" s="1">
        <f>BO26+AN26</f>
        <v>4.8388461143674411</v>
      </c>
      <c r="BQ26" s="2"/>
      <c r="BR26" s="1">
        <f t="shared" si="42"/>
        <v>0.34352083333333328</v>
      </c>
      <c r="BS26" s="1">
        <f t="shared" si="64"/>
        <v>3.1229166666666641E-2</v>
      </c>
      <c r="BT26" s="1">
        <f t="shared" si="9"/>
        <v>18.778300217708903</v>
      </c>
      <c r="BU26" s="2">
        <f t="shared" si="43"/>
        <v>11.117146332076345</v>
      </c>
      <c r="BV26" s="1"/>
      <c r="BW26" s="1">
        <v>4</v>
      </c>
      <c r="BX26" s="1">
        <f t="shared" si="10"/>
        <v>2.7454042974283683E-2</v>
      </c>
      <c r="BY26" s="2">
        <f t="shared" si="11"/>
        <v>1.573798641837918</v>
      </c>
      <c r="BZ26" s="1"/>
      <c r="CA26" s="1">
        <f t="shared" si="44"/>
        <v>5.4908085948567366E-2</v>
      </c>
      <c r="CB26" s="2">
        <f t="shared" si="12"/>
        <v>3.1475972836758359</v>
      </c>
      <c r="CC26" s="20"/>
      <c r="CD26" s="1">
        <f t="shared" si="45"/>
        <v>6.275842415740744</v>
      </c>
      <c r="CE26" s="1">
        <f t="shared" si="46"/>
        <v>-1.6384280307126346E-3</v>
      </c>
      <c r="CF26" s="18">
        <f>SUM(CE$15:$CE26)</f>
        <v>-9.4404661989116751E-3</v>
      </c>
      <c r="CG26" s="18">
        <f t="shared" si="47"/>
        <v>1.9905595338010884</v>
      </c>
      <c r="CH26" s="18">
        <f t="shared" si="48"/>
        <v>9.4404661989116751E-3</v>
      </c>
      <c r="CJ26" s="1">
        <f t="shared" si="49"/>
        <v>3.9905595338010884</v>
      </c>
      <c r="CK26" s="18">
        <f t="shared" si="50"/>
        <v>2.607705865877433</v>
      </c>
      <c r="CL26">
        <f t="shared" si="51"/>
        <v>11.955098525512588</v>
      </c>
      <c r="CN26" s="1">
        <v>0.34352083333333328</v>
      </c>
      <c r="CO26">
        <v>4.5</v>
      </c>
      <c r="CP26">
        <f t="shared" si="52"/>
        <v>5.3033008588991057</v>
      </c>
      <c r="CR26" s="18">
        <f t="shared" si="13"/>
        <v>7.9110067247765388</v>
      </c>
      <c r="CS26">
        <f t="shared" si="14"/>
        <v>227.83699367356431</v>
      </c>
    </row>
    <row r="27" spans="1:97" x14ac:dyDescent="0.2">
      <c r="A27" s="17">
        <f t="shared" si="53"/>
        <v>1.4989999999999997</v>
      </c>
      <c r="B27">
        <f t="shared" si="54"/>
        <v>1.4989999999999997</v>
      </c>
      <c r="C27" s="1">
        <f t="shared" si="15"/>
        <v>12.5</v>
      </c>
      <c r="D27" s="1">
        <f t="shared" si="65"/>
        <v>12.589559205945219</v>
      </c>
      <c r="E27">
        <f t="shared" si="16"/>
        <v>0.11935006091883221</v>
      </c>
      <c r="F27" s="1">
        <f t="shared" si="17"/>
        <v>6.8417232373852856</v>
      </c>
      <c r="G27" s="1">
        <f t="shared" si="18"/>
        <v>6.3092676434931402E-3</v>
      </c>
      <c r="H27">
        <f t="shared" si="19"/>
        <v>0.1190669169173231</v>
      </c>
      <c r="I27">
        <f t="shared" si="20"/>
        <v>0.99288623179889213</v>
      </c>
      <c r="J27" s="18">
        <f t="shared" si="21"/>
        <v>4.9214021080931987E-2</v>
      </c>
      <c r="K27" s="2">
        <f t="shared" si="22"/>
        <v>2.8211859218368653</v>
      </c>
      <c r="L27">
        <f t="shared" si="0"/>
        <v>-4.7510000000000003</v>
      </c>
      <c r="M27" s="1">
        <f t="shared" si="23"/>
        <v>12.5</v>
      </c>
      <c r="N27" s="1">
        <f t="shared" si="66"/>
        <v>13.372434370749403</v>
      </c>
      <c r="O27">
        <f t="shared" si="24"/>
        <v>-0.36321691371653203</v>
      </c>
      <c r="P27" s="1">
        <f t="shared" si="1"/>
        <v>-20.821351741712025</v>
      </c>
      <c r="Q27" s="1">
        <f t="shared" si="25"/>
        <v>5.592153059510838E-3</v>
      </c>
      <c r="R27">
        <f t="shared" si="26"/>
        <v>-0.35528310465237678</v>
      </c>
      <c r="S27">
        <f t="shared" si="27"/>
        <v>0.93475874724367691</v>
      </c>
      <c r="T27" s="18">
        <f t="shared" si="28"/>
        <v>0.44279288979102716</v>
      </c>
      <c r="U27" s="2">
        <f t="shared" si="29"/>
        <v>25.383031898848689</v>
      </c>
      <c r="V27">
        <f t="shared" si="2"/>
        <v>7.7489999999999997</v>
      </c>
      <c r="W27" s="1">
        <f t="shared" si="30"/>
        <v>12.5</v>
      </c>
      <c r="X27" s="1">
        <f t="shared" si="67"/>
        <v>14.707039164971309</v>
      </c>
      <c r="Y27">
        <f t="shared" si="31"/>
        <v>0.55493793850137407</v>
      </c>
      <c r="Z27" s="1">
        <f t="shared" si="32"/>
        <v>31.811728958677492</v>
      </c>
      <c r="AA27" s="1">
        <f t="shared" si="3"/>
        <v>4.6232726083890556E-3</v>
      </c>
      <c r="AB27">
        <f t="shared" si="4"/>
        <v>0.52689055309353405</v>
      </c>
      <c r="AC27">
        <f t="shared" si="5"/>
        <v>0.84993314152396116</v>
      </c>
      <c r="AD27" s="18">
        <f t="shared" si="33"/>
        <v>1.1137456402417469</v>
      </c>
      <c r="AE27" s="2">
        <f t="shared" si="6"/>
        <v>63.845291478826255</v>
      </c>
      <c r="AF27" s="2"/>
      <c r="AG27" s="1">
        <f t="shared" si="7"/>
        <v>1.2003862073789499E-3</v>
      </c>
      <c r="AH27" s="1">
        <f t="shared" si="34"/>
        <v>1.5421171576431615E-2</v>
      </c>
      <c r="AI27">
        <f t="shared" si="35"/>
        <v>7.7683499086202062E-2</v>
      </c>
      <c r="AJ27" s="2">
        <f t="shared" si="55"/>
        <v>4.4531942151326023</v>
      </c>
      <c r="AK27" s="1">
        <f t="shared" si="56"/>
        <v>1.5467820138487775E-2</v>
      </c>
      <c r="AL27" s="1">
        <f t="shared" si="8"/>
        <v>0.51177950788648618</v>
      </c>
      <c r="AM27">
        <f t="shared" si="36"/>
        <v>0.47302674633355413</v>
      </c>
      <c r="AN27" s="17">
        <f t="shared" si="57"/>
        <v>0.94153412884863485</v>
      </c>
      <c r="AP27">
        <v>4</v>
      </c>
      <c r="AQ27">
        <f t="shared" si="37"/>
        <v>3.8841749543101031E-2</v>
      </c>
      <c r="AR27" s="2">
        <f t="shared" si="38"/>
        <v>2.2265971075663011</v>
      </c>
      <c r="AT27" s="1">
        <f>ATAN(A27/$G$8/$G$1)</f>
        <v>5.9888298509375777E-2</v>
      </c>
      <c r="AU27" s="2">
        <f t="shared" si="39"/>
        <v>3.4330871756967003</v>
      </c>
      <c r="AV27" s="1"/>
      <c r="AW27" s="2">
        <f>(AT27+AI27)/(SQRT(AP27)-1)</f>
        <v>0.13757179759557783</v>
      </c>
      <c r="AX27" s="2">
        <f t="shared" si="40"/>
        <v>7.8862813908293017</v>
      </c>
      <c r="AY27" s="1"/>
      <c r="AZ27" s="17">
        <f>(A27-$A$15)</f>
        <v>1.4989999999999997</v>
      </c>
      <c r="BA27">
        <f t="shared" si="58"/>
        <v>10.930574674761624</v>
      </c>
      <c r="BB27" s="18">
        <f t="shared" si="59"/>
        <v>-0.10327299241527065</v>
      </c>
      <c r="BC27" s="18">
        <v>10.93</v>
      </c>
      <c r="BD27" s="18">
        <f t="shared" si="60"/>
        <v>-0.10326756283960199</v>
      </c>
      <c r="BE27" s="17">
        <f t="shared" si="61"/>
        <v>1.4989999999999997</v>
      </c>
      <c r="BF27" s="17">
        <f>(A27-A26)</f>
        <v>0.12491666666666656</v>
      </c>
      <c r="BG27">
        <f t="shared" si="62"/>
        <v>0.12601230404387803</v>
      </c>
      <c r="BH27" s="18">
        <f t="shared" si="63"/>
        <v>1.6564622765902013E-2</v>
      </c>
      <c r="BI27" s="18">
        <f>SUM($BH$16:BH27)</f>
        <v>0.10341812706121586</v>
      </c>
      <c r="BJ27">
        <v>0</v>
      </c>
      <c r="BK27" s="17">
        <f t="shared" si="41"/>
        <v>1.8965818729387842</v>
      </c>
      <c r="BL27" s="1"/>
      <c r="BM27">
        <v>1.9</v>
      </c>
      <c r="BN27" s="18"/>
      <c r="BO27" s="2">
        <f>BM27*SQRT(AP27)+(2-BM27)</f>
        <v>3.9</v>
      </c>
      <c r="BP27" s="1">
        <f>BO27+AN27</f>
        <v>4.8415341288486351</v>
      </c>
      <c r="BQ27" s="2"/>
      <c r="BR27" s="1">
        <f t="shared" si="42"/>
        <v>0.37474999999999992</v>
      </c>
      <c r="BS27" s="1">
        <f t="shared" si="64"/>
        <v>3.1229166666666641E-2</v>
      </c>
      <c r="BT27" s="1">
        <f t="shared" si="9"/>
        <v>18.783674775253644</v>
      </c>
      <c r="BU27" s="2">
        <f t="shared" si="43"/>
        <v>11.12520890410228</v>
      </c>
      <c r="BV27" s="1"/>
      <c r="BW27" s="1">
        <v>4</v>
      </c>
      <c r="BX27" s="1">
        <f t="shared" si="10"/>
        <v>2.9944149254687889E-2</v>
      </c>
      <c r="BY27" s="2">
        <f t="shared" si="11"/>
        <v>1.7165435878483501</v>
      </c>
      <c r="BZ27" s="1"/>
      <c r="CA27" s="1">
        <f t="shared" si="44"/>
        <v>5.9888298509375777E-2</v>
      </c>
      <c r="CB27" s="2">
        <f t="shared" si="12"/>
        <v>3.4330871756967003</v>
      </c>
      <c r="CC27" s="20"/>
      <c r="CD27" s="1">
        <f t="shared" si="45"/>
        <v>6.2809995331918103</v>
      </c>
      <c r="CE27" s="1">
        <f t="shared" si="46"/>
        <v>-1.7944688016568152E-3</v>
      </c>
      <c r="CF27" s="18">
        <f>SUM(CE$15:$CE27)</f>
        <v>-1.1234935000568491E-2</v>
      </c>
      <c r="CG27" s="18">
        <f t="shared" si="47"/>
        <v>1.9887650649994315</v>
      </c>
      <c r="CH27" s="18">
        <f t="shared" si="48"/>
        <v>1.1234935000568491E-2</v>
      </c>
      <c r="CJ27" s="1">
        <f t="shared" si="49"/>
        <v>3.9887650649994315</v>
      </c>
      <c r="CK27" s="18">
        <f t="shared" si="50"/>
        <v>2.6139739691017105</v>
      </c>
      <c r="CL27">
        <f t="shared" si="51"/>
        <v>11.983834815366007</v>
      </c>
      <c r="CN27" s="1">
        <v>0.37474999999999992</v>
      </c>
      <c r="CO27">
        <v>4.5</v>
      </c>
      <c r="CP27">
        <f t="shared" si="52"/>
        <v>5.3033008588991057</v>
      </c>
      <c r="CR27" s="18">
        <f t="shared" si="13"/>
        <v>7.9172748280008163</v>
      </c>
      <c r="CS27">
        <f t="shared" si="14"/>
        <v>228.01751504642348</v>
      </c>
    </row>
    <row r="28" spans="1:97" x14ac:dyDescent="0.2">
      <c r="A28" s="17">
        <f t="shared" si="53"/>
        <v>1.6239166666666662</v>
      </c>
      <c r="B28">
        <f t="shared" si="54"/>
        <v>1.6239166666666662</v>
      </c>
      <c r="C28" s="1">
        <f t="shared" si="15"/>
        <v>12.5</v>
      </c>
      <c r="D28" s="1">
        <f t="shared" si="65"/>
        <v>12.605042853567685</v>
      </c>
      <c r="E28">
        <f t="shared" si="16"/>
        <v>0.12918977676258472</v>
      </c>
      <c r="F28" s="1">
        <f t="shared" si="17"/>
        <v>7.4057833812946656</v>
      </c>
      <c r="G28" s="1">
        <f t="shared" si="18"/>
        <v>6.2937769421777031E-3</v>
      </c>
      <c r="H28">
        <f t="shared" si="19"/>
        <v>0.12883071367004825</v>
      </c>
      <c r="I28">
        <f t="shared" si="20"/>
        <v>0.99166660083682667</v>
      </c>
      <c r="J28" s="18">
        <f t="shared" si="21"/>
        <v>5.699819509580193E-2</v>
      </c>
      <c r="K28" s="2">
        <f t="shared" si="22"/>
        <v>3.2674124577211296</v>
      </c>
      <c r="L28">
        <f t="shared" si="0"/>
        <v>-4.6260833333333338</v>
      </c>
      <c r="M28" s="1">
        <f t="shared" si="23"/>
        <v>12.5</v>
      </c>
      <c r="N28" s="1">
        <f t="shared" si="66"/>
        <v>13.32856507681695</v>
      </c>
      <c r="O28">
        <f t="shared" si="24"/>
        <v>-0.35445614765902034</v>
      </c>
      <c r="P28" s="1">
        <f t="shared" si="1"/>
        <v>-20.31914222249161</v>
      </c>
      <c r="Q28" s="1">
        <f t="shared" si="25"/>
        <v>5.6290253756346277E-3</v>
      </c>
      <c r="R28">
        <f t="shared" si="26"/>
        <v>-0.34708037261863356</v>
      </c>
      <c r="S28">
        <f t="shared" si="27"/>
        <v>0.93783538797750132</v>
      </c>
      <c r="T28" s="18">
        <f t="shared" si="28"/>
        <v>0.42073825342845461</v>
      </c>
      <c r="U28" s="2">
        <f t="shared" si="29"/>
        <v>24.11875338124899</v>
      </c>
      <c r="V28">
        <f t="shared" si="2"/>
        <v>7.8739166666666662</v>
      </c>
      <c r="W28" s="1">
        <f t="shared" si="30"/>
        <v>12.5</v>
      </c>
      <c r="X28" s="1">
        <f t="shared" si="67"/>
        <v>14.773238090331148</v>
      </c>
      <c r="Y28">
        <f t="shared" si="31"/>
        <v>0.56212469933406972</v>
      </c>
      <c r="Z28" s="1">
        <f t="shared" si="32"/>
        <v>32.2237088790231</v>
      </c>
      <c r="AA28" s="1">
        <f t="shared" si="3"/>
        <v>4.5819316432959053E-3</v>
      </c>
      <c r="AB28">
        <f t="shared" si="4"/>
        <v>0.53298515995758722</v>
      </c>
      <c r="AC28">
        <f t="shared" si="5"/>
        <v>0.84612458850040828</v>
      </c>
      <c r="AD28" s="18">
        <f t="shared" si="33"/>
        <v>1.1470261673606088</v>
      </c>
      <c r="AE28" s="2">
        <f t="shared" si="6"/>
        <v>65.75309239646802</v>
      </c>
      <c r="AF28" s="2"/>
      <c r="AG28" s="1">
        <f t="shared" si="7"/>
        <v>1.2992091201026357E-3</v>
      </c>
      <c r="AH28" s="1">
        <f t="shared" si="34"/>
        <v>1.5397312609988808E-2</v>
      </c>
      <c r="AI28">
        <f t="shared" si="35"/>
        <v>8.4179550359152797E-2</v>
      </c>
      <c r="AJ28" s="2">
        <f t="shared" si="55"/>
        <v>4.8255793199514336</v>
      </c>
      <c r="AK28" s="1">
        <f t="shared" si="56"/>
        <v>1.5452028344119687E-2</v>
      </c>
      <c r="AL28" s="1">
        <f t="shared" si="8"/>
        <v>0.51363239398141114</v>
      </c>
      <c r="AM28">
        <f t="shared" si="36"/>
        <v>0.47449395186615012</v>
      </c>
      <c r="AN28" s="17">
        <f t="shared" si="57"/>
        <v>0.94445452202657265</v>
      </c>
      <c r="AP28">
        <v>4</v>
      </c>
      <c r="AQ28">
        <f t="shared" si="37"/>
        <v>4.2089775179576398E-2</v>
      </c>
      <c r="AR28" s="2">
        <f t="shared" si="38"/>
        <v>2.4127896599757168</v>
      </c>
      <c r="AT28" s="1">
        <f>ATAN(A28/$G$8/$G$1)</f>
        <v>6.4865538552156515E-2</v>
      </c>
      <c r="AU28" s="2">
        <f t="shared" si="39"/>
        <v>3.7184066685949593</v>
      </c>
      <c r="AV28" s="1"/>
      <c r="AW28" s="2">
        <f>(AT28+AI28)/(SQRT(AP28)-1)</f>
        <v>0.1490450889113093</v>
      </c>
      <c r="AX28" s="2">
        <f t="shared" si="40"/>
        <v>8.5439859885463925</v>
      </c>
      <c r="AY28" s="1"/>
      <c r="AZ28" s="17">
        <f>(A28-$A$15)</f>
        <v>1.6239166666666662</v>
      </c>
      <c r="BA28">
        <f t="shared" si="58"/>
        <v>10.935916754397605</v>
      </c>
      <c r="BB28" s="18">
        <f t="shared" si="59"/>
        <v>-0.12124293042878126</v>
      </c>
      <c r="BC28" s="18">
        <v>10.93</v>
      </c>
      <c r="BD28" s="18">
        <f t="shared" si="60"/>
        <v>-0.1211773333089509</v>
      </c>
      <c r="BE28" s="17">
        <f t="shared" si="61"/>
        <v>1.6239166666666662</v>
      </c>
      <c r="BF28" s="17">
        <f>(A28-A27)</f>
        <v>0.12491666666666656</v>
      </c>
      <c r="BG28">
        <f t="shared" si="62"/>
        <v>0.1262126250702906</v>
      </c>
      <c r="BH28" s="18">
        <f t="shared" si="63"/>
        <v>1.8025190893546896E-2</v>
      </c>
      <c r="BI28" s="18">
        <f>SUM($BH$16:BH28)</f>
        <v>0.12144331795476276</v>
      </c>
      <c r="BJ28">
        <v>0</v>
      </c>
      <c r="BK28" s="17">
        <f t="shared" si="41"/>
        <v>1.8785566820452373</v>
      </c>
      <c r="BL28" s="1"/>
      <c r="BM28">
        <v>1.9</v>
      </c>
      <c r="BN28" s="18"/>
      <c r="BO28" s="2">
        <f>BM28*SQRT(AP28)+(2-BM28)</f>
        <v>3.9</v>
      </c>
      <c r="BP28" s="1">
        <f>BO28+AN28</f>
        <v>4.8444545220265729</v>
      </c>
      <c r="BQ28" s="2"/>
      <c r="BR28" s="1">
        <f t="shared" si="42"/>
        <v>0.40597916666666656</v>
      </c>
      <c r="BS28" s="1">
        <f t="shared" si="64"/>
        <v>3.1229166666666641E-2</v>
      </c>
      <c r="BT28" s="1">
        <f t="shared" si="9"/>
        <v>18.789514941953833</v>
      </c>
      <c r="BU28" s="2">
        <f t="shared" si="43"/>
        <v>11.133969463980407</v>
      </c>
      <c r="BV28" s="1"/>
      <c r="BW28" s="1">
        <v>4</v>
      </c>
      <c r="BX28" s="1">
        <f t="shared" si="10"/>
        <v>3.2432769276078258E-2</v>
      </c>
      <c r="BY28" s="2">
        <f t="shared" si="11"/>
        <v>1.8592033342974796</v>
      </c>
      <c r="BZ28" s="1"/>
      <c r="CA28" s="1">
        <f t="shared" si="44"/>
        <v>6.4865538552156515E-2</v>
      </c>
      <c r="CB28" s="2">
        <f t="shared" si="12"/>
        <v>3.7184066685949593</v>
      </c>
      <c r="CC28" s="20"/>
      <c r="CD28" s="1">
        <f t="shared" si="45"/>
        <v>6.2866270897435568</v>
      </c>
      <c r="CE28" s="1">
        <f t="shared" si="46"/>
        <v>-1.9505095742614286E-3</v>
      </c>
      <c r="CF28" s="18">
        <f>SUM(CE$15:$CE28)</f>
        <v>-1.3185444574829919E-2</v>
      </c>
      <c r="CG28" s="18">
        <f t="shared" si="47"/>
        <v>1.9868145554251702</v>
      </c>
      <c r="CH28" s="18">
        <f t="shared" si="48"/>
        <v>1.3185444574829919E-2</v>
      </c>
      <c r="CJ28" s="1">
        <f t="shared" si="49"/>
        <v>3.9868145554251702</v>
      </c>
      <c r="CK28" s="18">
        <f t="shared" si="50"/>
        <v>2.6207840194055763</v>
      </c>
      <c r="CL28">
        <f t="shared" si="51"/>
        <v>12.015055676357942</v>
      </c>
      <c r="CN28" s="1">
        <v>0.40597916666666656</v>
      </c>
      <c r="CO28">
        <v>4.5</v>
      </c>
      <c r="CP28">
        <f t="shared" si="52"/>
        <v>5.3033008588991057</v>
      </c>
      <c r="CR28" s="18">
        <f t="shared" si="13"/>
        <v>7.924084878304682</v>
      </c>
      <c r="CS28">
        <f t="shared" si="14"/>
        <v>228.21364449517486</v>
      </c>
    </row>
    <row r="29" spans="1:97" x14ac:dyDescent="0.2">
      <c r="A29" s="17">
        <f t="shared" si="53"/>
        <v>1.7488333333333328</v>
      </c>
      <c r="B29">
        <f t="shared" si="54"/>
        <v>1.7488333333333328</v>
      </c>
      <c r="C29" s="1">
        <f t="shared" si="15"/>
        <v>12.5</v>
      </c>
      <c r="D29" s="1">
        <f t="shared" si="65"/>
        <v>12.621743858428509</v>
      </c>
      <c r="E29">
        <f t="shared" si="16"/>
        <v>0.1390044011435074</v>
      </c>
      <c r="F29" s="1">
        <f t="shared" si="17"/>
        <v>7.9684051610927806</v>
      </c>
      <c r="G29" s="1">
        <f t="shared" si="18"/>
        <v>6.2771321966528801E-3</v>
      </c>
      <c r="H29">
        <f t="shared" si="19"/>
        <v>0.13855718773483922</v>
      </c>
      <c r="I29">
        <f t="shared" si="20"/>
        <v>0.99035443439559179</v>
      </c>
      <c r="J29" s="18">
        <f t="shared" si="21"/>
        <v>6.5394377392744563E-2</v>
      </c>
      <c r="K29" s="2">
        <f t="shared" si="22"/>
        <v>3.7487222709216628</v>
      </c>
      <c r="L29">
        <f t="shared" si="0"/>
        <v>-4.5011666666666672</v>
      </c>
      <c r="M29" s="1">
        <f t="shared" si="23"/>
        <v>12.5</v>
      </c>
      <c r="N29" s="1">
        <f t="shared" si="66"/>
        <v>13.285725473646936</v>
      </c>
      <c r="O29">
        <f t="shared" si="24"/>
        <v>-0.3456382032419455</v>
      </c>
      <c r="P29" s="1">
        <f t="shared" si="1"/>
        <v>-19.813654962914072</v>
      </c>
      <c r="Q29" s="1">
        <f t="shared" si="25"/>
        <v>5.665385301660701E-3</v>
      </c>
      <c r="R29">
        <f t="shared" si="26"/>
        <v>-0.33879720573746697</v>
      </c>
      <c r="S29">
        <f t="shared" si="27"/>
        <v>0.94085942275373124</v>
      </c>
      <c r="T29" s="18">
        <f t="shared" si="28"/>
        <v>0.39920127881276229</v>
      </c>
      <c r="U29" s="2">
        <f t="shared" si="29"/>
        <v>22.884149740858984</v>
      </c>
      <c r="V29">
        <f t="shared" si="2"/>
        <v>7.9988333333333328</v>
      </c>
      <c r="W29" s="1">
        <f t="shared" si="30"/>
        <v>12.5</v>
      </c>
      <c r="X29" s="1">
        <f t="shared" si="67"/>
        <v>14.84019321620997</v>
      </c>
      <c r="Y29">
        <f t="shared" si="31"/>
        <v>0.56924697565765248</v>
      </c>
      <c r="Z29" s="1">
        <f t="shared" si="32"/>
        <v>32.631992235152047</v>
      </c>
      <c r="AA29" s="1">
        <f t="shared" si="3"/>
        <v>4.5406799236240841E-3</v>
      </c>
      <c r="AB29">
        <f t="shared" si="4"/>
        <v>0.5389979238677427</v>
      </c>
      <c r="AC29">
        <f t="shared" si="5"/>
        <v>0.84230709249433666</v>
      </c>
      <c r="AD29" s="18">
        <f t="shared" si="33"/>
        <v>1.1806868630659326</v>
      </c>
      <c r="AE29" s="2">
        <f t="shared" si="6"/>
        <v>67.682686417792311</v>
      </c>
      <c r="AF29" s="2"/>
      <c r="AG29" s="1">
        <f t="shared" si="7"/>
        <v>1.3977421263605965E-3</v>
      </c>
      <c r="AH29" s="1">
        <f t="shared" si="34"/>
        <v>1.5371563755255693E-2</v>
      </c>
      <c r="AI29">
        <f t="shared" si="35"/>
        <v>9.0681001292334806E-2</v>
      </c>
      <c r="AJ29" s="2">
        <f t="shared" si="55"/>
        <v>5.1982739594332052</v>
      </c>
      <c r="AK29" s="1">
        <f t="shared" si="56"/>
        <v>1.5434981546269938E-2</v>
      </c>
      <c r="AL29" s="1">
        <f t="shared" si="8"/>
        <v>0.51563559682935889</v>
      </c>
      <c r="AM29">
        <f t="shared" si="36"/>
        <v>0.4760777014752593</v>
      </c>
      <c r="AN29" s="17">
        <f t="shared" si="57"/>
        <v>0.9476068898790988</v>
      </c>
      <c r="AP29">
        <v>4</v>
      </c>
      <c r="AQ29">
        <f t="shared" si="37"/>
        <v>4.5340500646167403E-2</v>
      </c>
      <c r="AR29" s="2">
        <f t="shared" si="38"/>
        <v>2.5991369797166026</v>
      </c>
      <c r="AT29" s="1">
        <f>ATAN(A29/$G$8/$G$1)</f>
        <v>6.983956236871082E-2</v>
      </c>
      <c r="AU29" s="2">
        <f t="shared" si="39"/>
        <v>4.003541791836926</v>
      </c>
      <c r="AV29" s="1"/>
      <c r="AW29" s="2">
        <f>(AT29+AI29)/(SQRT(AP29)-1)</f>
        <v>0.16052056366104561</v>
      </c>
      <c r="AX29" s="2">
        <f t="shared" si="40"/>
        <v>9.2018157512701304</v>
      </c>
      <c r="AY29" s="1"/>
      <c r="AZ29" s="17">
        <f>(A29-$A$15)</f>
        <v>1.7488333333333328</v>
      </c>
      <c r="BA29">
        <f t="shared" si="58"/>
        <v>10.941690293286578</v>
      </c>
      <c r="BB29" s="18">
        <f t="shared" si="59"/>
        <v>-0.1406640250829887</v>
      </c>
      <c r="BC29" s="18">
        <v>10.93</v>
      </c>
      <c r="BD29" s="18">
        <f t="shared" si="60"/>
        <v>-0.14051373717828536</v>
      </c>
      <c r="BE29" s="17">
        <f t="shared" si="61"/>
        <v>1.7488333333333328</v>
      </c>
      <c r="BF29" s="17">
        <f>(A29-A28)</f>
        <v>0.12491666666666656</v>
      </c>
      <c r="BG29">
        <f t="shared" si="62"/>
        <v>0.12643029280337575</v>
      </c>
      <c r="BH29" s="18">
        <f t="shared" si="63"/>
        <v>1.9490871691488217E-2</v>
      </c>
      <c r="BI29" s="18">
        <f>SUM($BH$16:BH29)</f>
        <v>0.14093418964625098</v>
      </c>
      <c r="BJ29">
        <v>0</v>
      </c>
      <c r="BK29" s="17">
        <f t="shared" si="41"/>
        <v>1.859065810353749</v>
      </c>
      <c r="BL29" s="1"/>
      <c r="BM29">
        <v>1.9</v>
      </c>
      <c r="BN29" s="18"/>
      <c r="BO29" s="2">
        <f>BM29*SQRT(AP29)+(2-BM29)</f>
        <v>3.9</v>
      </c>
      <c r="BP29" s="1">
        <f>BO29+AN29</f>
        <v>4.8476068898790992</v>
      </c>
      <c r="BQ29" s="2"/>
      <c r="BR29" s="1">
        <f t="shared" si="42"/>
        <v>0.4372083333333332</v>
      </c>
      <c r="BS29" s="1">
        <f t="shared" si="64"/>
        <v>3.1229166666666641E-2</v>
      </c>
      <c r="BT29" s="1">
        <f t="shared" si="9"/>
        <v>18.795820283792484</v>
      </c>
      <c r="BU29" s="2">
        <f t="shared" si="43"/>
        <v>11.143427173671583</v>
      </c>
      <c r="BV29" s="1"/>
      <c r="BW29" s="1">
        <v>4</v>
      </c>
      <c r="BX29" s="1">
        <f t="shared" si="10"/>
        <v>3.491978118435541E-2</v>
      </c>
      <c r="BY29" s="2">
        <f t="shared" si="11"/>
        <v>2.001770895918463</v>
      </c>
      <c r="BZ29" s="1"/>
      <c r="CA29" s="1">
        <f t="shared" si="44"/>
        <v>6.983956236871082E-2</v>
      </c>
      <c r="CB29" s="2">
        <f t="shared" si="12"/>
        <v>4.003541791836926</v>
      </c>
      <c r="CC29" s="20"/>
      <c r="CD29" s="1">
        <f t="shared" si="45"/>
        <v>6.2927255048929265</v>
      </c>
      <c r="CE29" s="1">
        <f t="shared" si="46"/>
        <v>-2.1065503486648726E-3</v>
      </c>
      <c r="CF29" s="18">
        <f>SUM(CE$15:$CE29)</f>
        <v>-1.5291994923494791E-2</v>
      </c>
      <c r="CG29" s="18">
        <f t="shared" si="47"/>
        <v>1.9847080050765051</v>
      </c>
      <c r="CH29" s="18">
        <f t="shared" si="48"/>
        <v>1.5291994923494791E-2</v>
      </c>
      <c r="CJ29" s="1">
        <f t="shared" si="49"/>
        <v>3.9847080050765049</v>
      </c>
      <c r="CK29" s="18">
        <f t="shared" si="50"/>
        <v>2.6281351787480887</v>
      </c>
      <c r="CL29">
        <f t="shared" si="51"/>
        <v>12.048757266466882</v>
      </c>
      <c r="CN29" s="1">
        <v>0.4372083333333332</v>
      </c>
      <c r="CO29">
        <v>4.5</v>
      </c>
      <c r="CP29">
        <f t="shared" si="52"/>
        <v>5.3033008588991057</v>
      </c>
      <c r="CR29" s="18">
        <f t="shared" si="13"/>
        <v>7.9314360376471944</v>
      </c>
      <c r="CS29">
        <f t="shared" si="14"/>
        <v>228.42535788423919</v>
      </c>
    </row>
    <row r="30" spans="1:97" x14ac:dyDescent="0.2">
      <c r="A30" s="17">
        <f t="shared" si="53"/>
        <v>1.8737499999999994</v>
      </c>
      <c r="B30">
        <f t="shared" si="54"/>
        <v>1.8737499999999994</v>
      </c>
      <c r="C30" s="1">
        <f t="shared" si="15"/>
        <v>12.5</v>
      </c>
      <c r="D30" s="1">
        <f t="shared" si="65"/>
        <v>12.639657394981084</v>
      </c>
      <c r="E30">
        <f t="shared" si="16"/>
        <v>0.14879214666407389</v>
      </c>
      <c r="F30" s="1">
        <f t="shared" si="17"/>
        <v>8.5294861145010508</v>
      </c>
      <c r="G30" s="1">
        <f t="shared" si="18"/>
        <v>6.259352291418308E-3</v>
      </c>
      <c r="H30">
        <f t="shared" si="19"/>
        <v>0.14824373331068472</v>
      </c>
      <c r="I30">
        <f t="shared" si="20"/>
        <v>0.98895085597521504</v>
      </c>
      <c r="J30" s="18">
        <f t="shared" si="21"/>
        <v>7.4400141999829569E-2</v>
      </c>
      <c r="K30" s="2">
        <f t="shared" si="22"/>
        <v>4.2649762929838602</v>
      </c>
      <c r="L30">
        <f t="shared" si="0"/>
        <v>-4.3762500000000006</v>
      </c>
      <c r="M30" s="1">
        <f t="shared" si="23"/>
        <v>12.5</v>
      </c>
      <c r="N30" s="1">
        <f t="shared" si="66"/>
        <v>13.243925553343313</v>
      </c>
      <c r="O30">
        <f t="shared" si="24"/>
        <v>-0.33676390346850238</v>
      </c>
      <c r="P30" s="1">
        <f t="shared" si="1"/>
        <v>-19.304937141506503</v>
      </c>
      <c r="Q30" s="1">
        <f t="shared" si="25"/>
        <v>5.7012034376368211E-3</v>
      </c>
      <c r="R30">
        <f t="shared" si="26"/>
        <v>-0.33043450617217146</v>
      </c>
      <c r="S30">
        <f t="shared" si="27"/>
        <v>0.94382892365658788</v>
      </c>
      <c r="T30" s="18">
        <f t="shared" si="28"/>
        <v>0.37818698932589767</v>
      </c>
      <c r="U30" s="2">
        <f t="shared" si="29"/>
        <v>21.679508942248908</v>
      </c>
      <c r="V30">
        <f t="shared" si="2"/>
        <v>8.1237499999999994</v>
      </c>
      <c r="W30" s="1">
        <f t="shared" si="30"/>
        <v>12.5</v>
      </c>
      <c r="X30" s="1">
        <f t="shared" si="67"/>
        <v>14.907894353747613</v>
      </c>
      <c r="Y30">
        <f t="shared" si="31"/>
        <v>0.57630491860913502</v>
      </c>
      <c r="Z30" s="1">
        <f t="shared" si="32"/>
        <v>33.036587690969519</v>
      </c>
      <c r="AA30" s="1">
        <f t="shared" si="3"/>
        <v>4.4995324388201925E-3</v>
      </c>
      <c r="AB30">
        <f t="shared" si="4"/>
        <v>0.54492940500063403</v>
      </c>
      <c r="AC30">
        <f t="shared" si="5"/>
        <v>0.83848192798989707</v>
      </c>
      <c r="AD30" s="18">
        <f t="shared" si="33"/>
        <v>1.214722605059507</v>
      </c>
      <c r="AE30" s="2">
        <f t="shared" si="6"/>
        <v>69.633779907869823</v>
      </c>
      <c r="AF30" s="2"/>
      <c r="AG30" s="1">
        <f t="shared" si="7"/>
        <v>1.4959629439513684E-3</v>
      </c>
      <c r="AH30" s="1">
        <f t="shared" si="34"/>
        <v>1.5343929144895598E-2</v>
      </c>
      <c r="AI30">
        <f t="shared" si="35"/>
        <v>9.7188268547702489E-2</v>
      </c>
      <c r="AJ30" s="2">
        <f t="shared" si="55"/>
        <v>5.5713020186581037</v>
      </c>
      <c r="AK30" s="1">
        <f t="shared" si="56"/>
        <v>1.5416681443593891E-2</v>
      </c>
      <c r="AL30" s="1">
        <f t="shared" si="8"/>
        <v>0.51778956210691973</v>
      </c>
      <c r="AM30">
        <f t="shared" si="36"/>
        <v>0.47777776379742831</v>
      </c>
      <c r="AN30" s="17">
        <f t="shared" si="57"/>
        <v>0.95099077188978565</v>
      </c>
      <c r="AP30">
        <v>4</v>
      </c>
      <c r="AQ30">
        <f t="shared" si="37"/>
        <v>4.8594134273851237E-2</v>
      </c>
      <c r="AR30" s="2">
        <f t="shared" si="38"/>
        <v>2.7856510093290519</v>
      </c>
      <c r="AT30" s="1">
        <f>ATAN(A30/$G$8/$G$1)</f>
        <v>7.481012720221672E-2</v>
      </c>
      <c r="AU30" s="2">
        <f t="shared" si="39"/>
        <v>4.2884786294264359</v>
      </c>
      <c r="AV30" s="1"/>
      <c r="AW30" s="2">
        <f>(AT30+AI30)/(SQRT(AP30)-1)</f>
        <v>0.17199839574991921</v>
      </c>
      <c r="AX30" s="2">
        <f t="shared" si="40"/>
        <v>9.8597806480845396</v>
      </c>
      <c r="AY30" s="1"/>
      <c r="AZ30" s="17">
        <f>(A30-$A$15)</f>
        <v>1.8737499999999994</v>
      </c>
      <c r="BA30">
        <f t="shared" si="58"/>
        <v>10.947896590717617</v>
      </c>
      <c r="BB30" s="18">
        <f t="shared" si="59"/>
        <v>-0.16153943463631021</v>
      </c>
      <c r="BC30" s="18">
        <v>10.93</v>
      </c>
      <c r="BD30" s="18">
        <f t="shared" si="60"/>
        <v>-0.16127536517579918</v>
      </c>
      <c r="BE30" s="17">
        <f t="shared" si="61"/>
        <v>1.8737499999999994</v>
      </c>
      <c r="BF30" s="17">
        <f>(A30-A29)</f>
        <v>0.12491666666666656</v>
      </c>
      <c r="BG30">
        <f t="shared" si="62"/>
        <v>0.1266654676915494</v>
      </c>
      <c r="BH30" s="18">
        <f t="shared" si="63"/>
        <v>2.0962102452524688E-2</v>
      </c>
      <c r="BI30" s="18">
        <f>SUM($BH$16:BH30)</f>
        <v>0.16189629209877568</v>
      </c>
      <c r="BJ30">
        <v>0</v>
      </c>
      <c r="BK30" s="17">
        <f t="shared" si="41"/>
        <v>1.8381037079012243</v>
      </c>
      <c r="BL30" s="1"/>
      <c r="BM30">
        <v>1.9</v>
      </c>
      <c r="BN30" s="18"/>
      <c r="BO30" s="2">
        <f>BM30*SQRT(AP30)+(2-BM30)</f>
        <v>3.9</v>
      </c>
      <c r="BP30" s="1">
        <f>BO30+AN30</f>
        <v>4.8509907718897853</v>
      </c>
      <c r="BQ30" s="2"/>
      <c r="BR30" s="1">
        <f t="shared" si="42"/>
        <v>0.46843749999999973</v>
      </c>
      <c r="BS30" s="1">
        <f t="shared" si="64"/>
        <v>3.122916666666653E-2</v>
      </c>
      <c r="BT30" s="1">
        <f t="shared" si="9"/>
        <v>18.802590332788093</v>
      </c>
      <c r="BU30" s="2">
        <f t="shared" si="43"/>
        <v>11.153581104677876</v>
      </c>
      <c r="BV30" s="1"/>
      <c r="BW30" s="1">
        <v>4</v>
      </c>
      <c r="BX30" s="1">
        <f t="shared" si="10"/>
        <v>3.740506360110836E-2</v>
      </c>
      <c r="BY30" s="2">
        <f t="shared" si="11"/>
        <v>2.1442393147132179</v>
      </c>
      <c r="BZ30" s="1"/>
      <c r="CA30" s="1">
        <f t="shared" si="44"/>
        <v>7.481012720221672E-2</v>
      </c>
      <c r="CB30" s="2">
        <f t="shared" si="12"/>
        <v>4.2884786294264359</v>
      </c>
      <c r="CC30" s="20"/>
      <c r="CD30" s="1">
        <f t="shared" si="45"/>
        <v>6.2992952328599197</v>
      </c>
      <c r="CE30" s="1">
        <f t="shared" si="46"/>
        <v>-2.2625911250092742E-3</v>
      </c>
      <c r="CF30" s="18">
        <f>SUM(CE$15:$CE30)</f>
        <v>-1.7554586048504066E-2</v>
      </c>
      <c r="CG30" s="18">
        <f t="shared" si="47"/>
        <v>1.982445413951496</v>
      </c>
      <c r="CH30" s="18">
        <f t="shared" si="48"/>
        <v>1.7554586048504066E-2</v>
      </c>
      <c r="CJ30" s="1">
        <f t="shared" si="49"/>
        <v>3.982445413951496</v>
      </c>
      <c r="CK30" s="18">
        <f t="shared" si="50"/>
        <v>2.6360265186293717</v>
      </c>
      <c r="CL30">
        <f t="shared" si="51"/>
        <v>12.084935328959871</v>
      </c>
      <c r="CN30" s="1">
        <v>0.46843749999999973</v>
      </c>
      <c r="CO30">
        <v>4.5</v>
      </c>
      <c r="CP30">
        <f t="shared" si="52"/>
        <v>5.3033008588991057</v>
      </c>
      <c r="CR30" s="18">
        <f t="shared" si="13"/>
        <v>7.9393273775284774</v>
      </c>
      <c r="CS30">
        <f t="shared" si="14"/>
        <v>228.65262847282014</v>
      </c>
    </row>
    <row r="31" spans="1:97" x14ac:dyDescent="0.2">
      <c r="A31" s="17">
        <f t="shared" si="53"/>
        <v>1.9986666666666659</v>
      </c>
      <c r="B31">
        <f t="shared" si="54"/>
        <v>1.9986666666666659</v>
      </c>
      <c r="C31" s="1">
        <f t="shared" si="15"/>
        <v>12.5</v>
      </c>
      <c r="D31" s="1">
        <f t="shared" si="65"/>
        <v>12.658778315637115</v>
      </c>
      <c r="E31">
        <f t="shared" si="16"/>
        <v>0.15855125629588271</v>
      </c>
      <c r="F31" s="1">
        <f t="shared" si="17"/>
        <v>9.0889255201461427</v>
      </c>
      <c r="G31" s="1">
        <f t="shared" si="18"/>
        <v>6.2404572314784506E-3</v>
      </c>
      <c r="H31">
        <f t="shared" si="19"/>
        <v>0.15788780061009175</v>
      </c>
      <c r="I31">
        <f t="shared" si="20"/>
        <v>0.98745705851875298</v>
      </c>
      <c r="J31" s="18">
        <f t="shared" si="21"/>
        <v>8.4012901043448399E-2</v>
      </c>
      <c r="K31" s="2">
        <f t="shared" si="22"/>
        <v>4.8160261744651942</v>
      </c>
      <c r="L31">
        <f t="shared" si="0"/>
        <v>-4.2513333333333341</v>
      </c>
      <c r="M31" s="1">
        <f t="shared" si="23"/>
        <v>12.5</v>
      </c>
      <c r="N31" s="1">
        <f t="shared" si="66"/>
        <v>13.203175190502893</v>
      </c>
      <c r="O31">
        <f t="shared" si="24"/>
        <v>-0.32783411739265972</v>
      </c>
      <c r="P31" s="1">
        <f t="shared" si="1"/>
        <v>-18.79303857664928</v>
      </c>
      <c r="Q31" s="1">
        <f t="shared" si="25"/>
        <v>5.7364502069531488E-3</v>
      </c>
      <c r="R31">
        <f t="shared" si="26"/>
        <v>-0.32199325328890122</v>
      </c>
      <c r="S31">
        <f t="shared" si="27"/>
        <v>0.9467419631749876</v>
      </c>
      <c r="T31" s="18">
        <f t="shared" si="28"/>
        <v>0.35770034927483657</v>
      </c>
      <c r="U31" s="2">
        <f t="shared" si="29"/>
        <v>20.505115563525663</v>
      </c>
      <c r="V31">
        <f t="shared" si="2"/>
        <v>8.248666666666665</v>
      </c>
      <c r="W31" s="1">
        <f t="shared" si="30"/>
        <v>12.5</v>
      </c>
      <c r="X31" s="1">
        <f t="shared" si="67"/>
        <v>14.976331385816012</v>
      </c>
      <c r="Y31">
        <f t="shared" si="31"/>
        <v>0.58329870224495317</v>
      </c>
      <c r="Z31" s="1">
        <f t="shared" si="32"/>
        <v>33.437505224232979</v>
      </c>
      <c r="AA31" s="1">
        <f t="shared" si="3"/>
        <v>4.4585035571001524E-3</v>
      </c>
      <c r="AB31">
        <f t="shared" si="4"/>
        <v>0.55078019136775547</v>
      </c>
      <c r="AC31">
        <f t="shared" si="5"/>
        <v>0.83465033444964165</v>
      </c>
      <c r="AD31" s="18">
        <f t="shared" si="33"/>
        <v>1.2491283071053678</v>
      </c>
      <c r="AE31" s="2">
        <f t="shared" si="6"/>
        <v>71.606081299033818</v>
      </c>
      <c r="AF31" s="2"/>
      <c r="AG31" s="1">
        <f t="shared" si="7"/>
        <v>1.5938492450062805E-3</v>
      </c>
      <c r="AH31" s="1">
        <f t="shared" si="34"/>
        <v>1.5314413157272739E-2</v>
      </c>
      <c r="AI31">
        <f t="shared" si="35"/>
        <v>0.10370176644113582</v>
      </c>
      <c r="AJ31" s="2">
        <f t="shared" si="55"/>
        <v>5.9446872482179769</v>
      </c>
      <c r="AK31" s="1">
        <f t="shared" si="56"/>
        <v>1.5397129789913946E-2</v>
      </c>
      <c r="AL31" s="1">
        <f t="shared" si="8"/>
        <v>0.52009475600054156</v>
      </c>
      <c r="AM31">
        <f t="shared" si="36"/>
        <v>0.47959387663156655</v>
      </c>
      <c r="AN31" s="17">
        <f t="shared" si="57"/>
        <v>0.95460564616155763</v>
      </c>
      <c r="AP31">
        <v>4</v>
      </c>
      <c r="AQ31">
        <f t="shared" si="37"/>
        <v>5.1850883220567912E-2</v>
      </c>
      <c r="AR31" s="2">
        <f t="shared" si="38"/>
        <v>2.9723436241089884</v>
      </c>
      <c r="AT31" s="1">
        <f>ATAN(A31/$G$8/$G$1)</f>
        <v>7.9776991316974147E-2</v>
      </c>
      <c r="AU31" s="2">
        <f t="shared" si="39"/>
        <v>4.5732033239029759</v>
      </c>
      <c r="AV31" s="1"/>
      <c r="AW31" s="2">
        <f>(AT31+AI31)/(SQRT(AP31)-1)</f>
        <v>0.18347875775810996</v>
      </c>
      <c r="AX31" s="2">
        <f t="shared" si="40"/>
        <v>10.517890572120953</v>
      </c>
      <c r="AY31" s="1"/>
      <c r="AZ31" s="17">
        <f>(A31-$A$15)</f>
        <v>1.9986666666666659</v>
      </c>
      <c r="BA31">
        <f t="shared" si="58"/>
        <v>10.954537163785171</v>
      </c>
      <c r="BB31" s="18">
        <f t="shared" si="59"/>
        <v>-0.18387255902163674</v>
      </c>
      <c r="BC31" s="18">
        <v>10.93</v>
      </c>
      <c r="BD31" s="18">
        <f t="shared" si="60"/>
        <v>-0.18346070126545261</v>
      </c>
      <c r="BE31" s="17">
        <f t="shared" si="61"/>
        <v>1.9986666666666659</v>
      </c>
      <c r="BF31" s="17">
        <f>(A31-A30)</f>
        <v>0.12491666666666656</v>
      </c>
      <c r="BG31">
        <f t="shared" si="62"/>
        <v>0.12691832390179719</v>
      </c>
      <c r="BH31" s="18">
        <f t="shared" si="63"/>
        <v>2.2439326909933114E-2</v>
      </c>
      <c r="BI31" s="18">
        <f>SUM($BH$16:BH31)</f>
        <v>0.18433561900870879</v>
      </c>
      <c r="BJ31">
        <v>0</v>
      </c>
      <c r="BK31" s="17">
        <f t="shared" si="41"/>
        <v>1.8156643809912911</v>
      </c>
      <c r="BL31" s="1"/>
      <c r="BM31">
        <v>1.7</v>
      </c>
      <c r="BN31" s="18"/>
      <c r="BO31" s="2">
        <f>BM31*SQRT(AP31)+(2-BM31)</f>
        <v>3.7</v>
      </c>
      <c r="BP31" s="1">
        <f>BO31+AN31</f>
        <v>4.6546056461615581</v>
      </c>
      <c r="BQ31" s="2"/>
      <c r="BR31" s="1">
        <f t="shared" si="42"/>
        <v>0.49966666666666648</v>
      </c>
      <c r="BS31" s="1">
        <f t="shared" si="64"/>
        <v>3.1229166666666752E-2</v>
      </c>
      <c r="BT31" s="1">
        <f t="shared" si="9"/>
        <v>18.809824587167206</v>
      </c>
      <c r="BU31" s="2">
        <f t="shared" si="43"/>
        <v>10.964430233328763</v>
      </c>
      <c r="BV31" s="1"/>
      <c r="BW31" s="1">
        <v>4</v>
      </c>
      <c r="BX31" s="1">
        <f t="shared" si="10"/>
        <v>3.9888495658487073E-2</v>
      </c>
      <c r="BY31" s="2">
        <f t="shared" si="11"/>
        <v>2.286601661951488</v>
      </c>
      <c r="BZ31" s="1"/>
      <c r="CA31" s="1">
        <f t="shared" si="44"/>
        <v>7.9776991316974147E-2</v>
      </c>
      <c r="CB31" s="2">
        <f t="shared" si="12"/>
        <v>4.5732033239029759</v>
      </c>
      <c r="CC31" s="20"/>
      <c r="CD31" s="1">
        <f t="shared" si="45"/>
        <v>6.3063367625313358</v>
      </c>
      <c r="CE31" s="1">
        <f t="shared" si="46"/>
        <v>-2.4186319034324539E-3</v>
      </c>
      <c r="CF31" s="18">
        <f>SUM(CE$15:$CE31)</f>
        <v>-1.9973217951936521E-2</v>
      </c>
      <c r="CG31" s="18">
        <f t="shared" si="47"/>
        <v>1.9800267820480635</v>
      </c>
      <c r="CH31" s="18">
        <f t="shared" si="48"/>
        <v>1.9973217951936521E-2</v>
      </c>
      <c r="CJ31" s="1">
        <f t="shared" si="49"/>
        <v>3.9800267820480637</v>
      </c>
      <c r="CK31" s="18">
        <f t="shared" si="50"/>
        <v>2.4444570153768268</v>
      </c>
      <c r="CL31">
        <f t="shared" si="51"/>
        <v>11.206679726655938</v>
      </c>
      <c r="CN31" s="1">
        <v>0.49966666666666648</v>
      </c>
      <c r="CO31">
        <v>4.5</v>
      </c>
      <c r="CP31">
        <f t="shared" si="52"/>
        <v>5.3033008588991057</v>
      </c>
      <c r="CR31" s="18">
        <f t="shared" si="13"/>
        <v>7.7477578742759325</v>
      </c>
      <c r="CS31">
        <f t="shared" si="14"/>
        <v>223.13542677914688</v>
      </c>
    </row>
    <row r="32" spans="1:97" x14ac:dyDescent="0.2">
      <c r="A32" s="17">
        <f t="shared" si="53"/>
        <v>2.1235833333333325</v>
      </c>
      <c r="B32">
        <f t="shared" si="54"/>
        <v>2.1235833333333325</v>
      </c>
      <c r="C32" s="1">
        <f t="shared" si="15"/>
        <v>12.5</v>
      </c>
      <c r="D32" s="1">
        <f t="shared" si="65"/>
        <v>12.679101157953237</v>
      </c>
      <c r="E32">
        <f t="shared" si="16"/>
        <v>0.1682800050869428</v>
      </c>
      <c r="F32" s="1">
        <f t="shared" si="17"/>
        <v>9.6466244954298404</v>
      </c>
      <c r="G32" s="1">
        <f t="shared" si="18"/>
        <v>6.2204680877362781E-3</v>
      </c>
      <c r="H32">
        <f t="shared" si="19"/>
        <v>0.16748689886437806</v>
      </c>
      <c r="I32">
        <f t="shared" si="20"/>
        <v>0.98587430167785262</v>
      </c>
      <c r="J32" s="18">
        <f t="shared" si="21"/>
        <v>9.4229908361280382E-2</v>
      </c>
      <c r="K32" s="2">
        <f t="shared" si="22"/>
        <v>5.4017144920479199</v>
      </c>
      <c r="L32">
        <f t="shared" si="0"/>
        <v>-4.1264166666666675</v>
      </c>
      <c r="M32" s="1">
        <f t="shared" si="23"/>
        <v>12.5</v>
      </c>
      <c r="N32" s="1">
        <f t="shared" si="66"/>
        <v>13.163484132513871</v>
      </c>
      <c r="O32">
        <f t="shared" si="24"/>
        <v>-0.31884976035811508</v>
      </c>
      <c r="P32" s="1">
        <f t="shared" si="1"/>
        <v>-18.27801174027411</v>
      </c>
      <c r="Q32" s="1">
        <f t="shared" si="25"/>
        <v>5.7710959039587546E-3</v>
      </c>
      <c r="R32">
        <f t="shared" si="26"/>
        <v>-0.31347450455570486</v>
      </c>
      <c r="S32">
        <f t="shared" si="27"/>
        <v>0.94959661698721076</v>
      </c>
      <c r="T32" s="18">
        <f t="shared" si="28"/>
        <v>0.33774625901431116</v>
      </c>
      <c r="U32" s="2">
        <f t="shared" si="29"/>
        <v>19.361250516743951</v>
      </c>
      <c r="V32">
        <f t="shared" si="2"/>
        <v>8.3735833333333325</v>
      </c>
      <c r="W32" s="1">
        <f t="shared" si="30"/>
        <v>12.5</v>
      </c>
      <c r="X32" s="1">
        <f t="shared" si="67"/>
        <v>15.045494270387987</v>
      </c>
      <c r="Y32">
        <f t="shared" si="31"/>
        <v>0.59022852257693559</v>
      </c>
      <c r="Z32" s="1">
        <f t="shared" si="32"/>
        <v>33.834756071289299</v>
      </c>
      <c r="AA32" s="1">
        <f t="shared" si="3"/>
        <v>4.4176070332756431E-3</v>
      </c>
      <c r="AB32">
        <f t="shared" si="4"/>
        <v>0.55655089708909899</v>
      </c>
      <c r="AC32">
        <f t="shared" si="5"/>
        <v>0.83081351634967948</v>
      </c>
      <c r="AD32" s="18">
        <f t="shared" si="33"/>
        <v>1.2838989207234068</v>
      </c>
      <c r="AE32" s="2">
        <f t="shared" si="6"/>
        <v>73.599301187965992</v>
      </c>
      <c r="AF32" s="2"/>
      <c r="AG32" s="1">
        <f t="shared" si="7"/>
        <v>1.6913786376195215E-3</v>
      </c>
      <c r="AH32" s="1">
        <f t="shared" si="34"/>
        <v>1.5283020411981166E-2</v>
      </c>
      <c r="AI32">
        <f t="shared" si="35"/>
        <v>0.11022190592389755</v>
      </c>
      <c r="AJ32" s="2">
        <f t="shared" si="55"/>
        <v>6.3184532058285212</v>
      </c>
      <c r="AK32" s="1">
        <f t="shared" si="56"/>
        <v>1.5376328385177933E-2</v>
      </c>
      <c r="AL32" s="1">
        <f t="shared" si="8"/>
        <v>0.52255166289682664</v>
      </c>
      <c r="AM32">
        <f t="shared" si="36"/>
        <v>0.48152574443410351</v>
      </c>
      <c r="AN32" s="17">
        <f t="shared" si="57"/>
        <v>0.95845092443093849</v>
      </c>
      <c r="AP32">
        <v>4</v>
      </c>
      <c r="AQ32">
        <f t="shared" si="37"/>
        <v>5.5110952961948775E-2</v>
      </c>
      <c r="AR32" s="2">
        <f t="shared" si="38"/>
        <v>3.1592266029142606</v>
      </c>
      <c r="AT32" s="1">
        <f>ATAN(A32/$G$8/$G$1)</f>
        <v>8.4739914067401376E-2</v>
      </c>
      <c r="AU32" s="2">
        <f t="shared" si="39"/>
        <v>4.8577020802968942</v>
      </c>
      <c r="AV32" s="1"/>
      <c r="AW32" s="2">
        <f>(AT32+AI32)/(SQRT(AP32)-1)</f>
        <v>0.19496181999129891</v>
      </c>
      <c r="AX32" s="2">
        <f t="shared" si="40"/>
        <v>11.176155286125415</v>
      </c>
      <c r="AY32" s="1"/>
      <c r="BB32" s="18">
        <v>0</v>
      </c>
      <c r="BC32" s="18"/>
      <c r="BD32">
        <v>0</v>
      </c>
      <c r="BE32" s="17">
        <f t="shared" si="61"/>
        <v>2.1235833333333325</v>
      </c>
      <c r="BF32" s="17">
        <f>(A32-A31)</f>
        <v>0.12491666666666656</v>
      </c>
      <c r="BG32">
        <f t="shared" si="62"/>
        <v>0.12718904961059543</v>
      </c>
      <c r="BH32" s="18">
        <f t="shared" si="63"/>
        <v>2.3922995688294237E-2</v>
      </c>
      <c r="BI32" s="18">
        <f>SUM($BH$16:BH32)</f>
        <v>0.20825861469700302</v>
      </c>
      <c r="BJ32">
        <v>0</v>
      </c>
      <c r="BK32" s="17">
        <f t="shared" si="41"/>
        <v>1.7917413853029971</v>
      </c>
      <c r="BL32" s="1"/>
      <c r="BM32">
        <v>1.7</v>
      </c>
      <c r="BN32" s="18"/>
      <c r="BO32" s="2">
        <f>BM32*SQRT(AP32)+(2-BM32)</f>
        <v>3.7</v>
      </c>
      <c r="BP32" s="1">
        <f>BO32+AN32</f>
        <v>4.6584509244309391</v>
      </c>
      <c r="BQ32" s="2"/>
      <c r="BR32" s="1">
        <f t="shared" si="42"/>
        <v>0.53089583333333312</v>
      </c>
      <c r="BS32" s="1">
        <f t="shared" si="64"/>
        <v>3.1229166666666641E-2</v>
      </c>
      <c r="BT32" s="1">
        <f t="shared" si="9"/>
        <v>18.817522511549075</v>
      </c>
      <c r="BU32" s="2">
        <f t="shared" si="43"/>
        <v>10.975973435980016</v>
      </c>
      <c r="BV32" s="1"/>
      <c r="BW32" s="1">
        <v>4</v>
      </c>
      <c r="BX32" s="1">
        <f t="shared" si="10"/>
        <v>4.2369957033700688E-2</v>
      </c>
      <c r="BY32" s="2">
        <f t="shared" si="11"/>
        <v>2.4288510401484471</v>
      </c>
      <c r="BZ32" s="1"/>
      <c r="CA32" s="1">
        <f t="shared" si="44"/>
        <v>8.4739914067401376E-2</v>
      </c>
      <c r="CB32" s="2">
        <f t="shared" si="12"/>
        <v>4.8577020802968942</v>
      </c>
      <c r="CC32" s="20"/>
      <c r="CD32" s="1">
        <f t="shared" si="45"/>
        <v>6.3138506174005311</v>
      </c>
      <c r="CE32" s="1">
        <f t="shared" si="46"/>
        <v>-2.5746726840714372E-3</v>
      </c>
      <c r="CF32" s="18">
        <f>SUM(CE$15:$CE32)</f>
        <v>-2.2547890636007959E-2</v>
      </c>
      <c r="CG32" s="18">
        <f t="shared" si="47"/>
        <v>1.9774521093639921</v>
      </c>
      <c r="CH32" s="18">
        <f t="shared" si="48"/>
        <v>2.2547890636007959E-2</v>
      </c>
      <c r="CJ32" s="1">
        <f t="shared" si="49"/>
        <v>3.9774521093639921</v>
      </c>
      <c r="CK32" s="18">
        <f t="shared" si="50"/>
        <v>2.4534255453440075</v>
      </c>
      <c r="CL32">
        <f t="shared" si="51"/>
        <v>11.24779619641952</v>
      </c>
      <c r="CN32" s="1">
        <v>0.53089583333333312</v>
      </c>
      <c r="CO32">
        <v>4.5</v>
      </c>
      <c r="CP32">
        <f t="shared" si="52"/>
        <v>5.3033008588991057</v>
      </c>
      <c r="CR32" s="18">
        <f t="shared" si="13"/>
        <v>7.7567264042431132</v>
      </c>
      <c r="CS32">
        <f t="shared" si="14"/>
        <v>223.39372044220167</v>
      </c>
    </row>
    <row r="33" spans="1:97" x14ac:dyDescent="0.2">
      <c r="A33" s="17">
        <f t="shared" si="53"/>
        <v>2.2484999999999991</v>
      </c>
      <c r="B33">
        <f t="shared" si="54"/>
        <v>2.2484999999999991</v>
      </c>
      <c r="C33" s="1">
        <f t="shared" si="15"/>
        <v>12.5</v>
      </c>
      <c r="D33" s="1">
        <f t="shared" si="65"/>
        <v>12.700620152181546</v>
      </c>
      <c r="E33">
        <f t="shared" si="16"/>
        <v>0.1779767017819851</v>
      </c>
      <c r="F33" s="1">
        <f t="shared" si="17"/>
        <v>10.202486089413158</v>
      </c>
      <c r="G33" s="1">
        <f t="shared" si="18"/>
        <v>6.1994069402444389E-3</v>
      </c>
      <c r="H33">
        <f t="shared" si="19"/>
        <v>0.17703859914382067</v>
      </c>
      <c r="I33">
        <f t="shared" si="20"/>
        <v>0.98420390896053322</v>
      </c>
      <c r="J33" s="18">
        <f t="shared" si="21"/>
        <v>0.10504826329820741</v>
      </c>
      <c r="K33" s="2">
        <f t="shared" si="22"/>
        <v>6.0218749661392774</v>
      </c>
      <c r="L33">
        <f t="shared" si="0"/>
        <v>-4.0015000000000009</v>
      </c>
      <c r="M33" s="1">
        <f t="shared" si="23"/>
        <v>12.5</v>
      </c>
      <c r="N33" s="1">
        <f t="shared" si="66"/>
        <v>13.124861989750597</v>
      </c>
      <c r="O33">
        <f t="shared" si="24"/>
        <v>-0.30981179416119786</v>
      </c>
      <c r="P33" s="1">
        <f t="shared" si="1"/>
        <v>-17.759911767202425</v>
      </c>
      <c r="Q33" s="1">
        <f t="shared" si="25"/>
        <v>5.8051107437420944E-3</v>
      </c>
      <c r="R33">
        <f t="shared" si="26"/>
        <v>-0.30487939630335409</v>
      </c>
      <c r="S33">
        <f t="shared" si="27"/>
        <v>0.95239096683541802</v>
      </c>
      <c r="T33" s="18">
        <f t="shared" si="28"/>
        <v>0.318329550017378</v>
      </c>
      <c r="U33" s="2">
        <f t="shared" si="29"/>
        <v>18.248190765327401</v>
      </c>
      <c r="V33">
        <f t="shared" si="2"/>
        <v>8.4984999999999999</v>
      </c>
      <c r="W33" s="1">
        <f t="shared" si="30"/>
        <v>12.5</v>
      </c>
      <c r="X33" s="1">
        <f t="shared" si="67"/>
        <v>15.115373043692967</v>
      </c>
      <c r="Y33">
        <f t="shared" si="31"/>
        <v>0.59709459662116038</v>
      </c>
      <c r="Z33" s="1">
        <f t="shared" si="32"/>
        <v>34.228352672550592</v>
      </c>
      <c r="AA33" s="1">
        <f t="shared" si="3"/>
        <v>4.3768560174202113E-3</v>
      </c>
      <c r="AB33">
        <f t="shared" si="4"/>
        <v>0.56224216070843713</v>
      </c>
      <c r="AC33">
        <f t="shared" si="5"/>
        <v>0.82697264327298514</v>
      </c>
      <c r="AD33" s="18">
        <f t="shared" si="33"/>
        <v>1.3190294367758637</v>
      </c>
      <c r="AE33" s="2">
        <f t="shared" si="6"/>
        <v>75.613152426641861</v>
      </c>
      <c r="AF33" s="2"/>
      <c r="AG33" s="1">
        <f t="shared" si="7"/>
        <v>1.7885286455412151E-3</v>
      </c>
      <c r="AH33" s="1">
        <f t="shared" si="34"/>
        <v>1.5249755767596105E-2</v>
      </c>
      <c r="AI33">
        <f t="shared" si="35"/>
        <v>0.11674909342917655</v>
      </c>
      <c r="AJ33" s="2">
        <f t="shared" si="55"/>
        <v>6.6926231902075726</v>
      </c>
      <c r="AK33" s="1">
        <f t="shared" si="56"/>
        <v>1.5354279067649258E-2</v>
      </c>
      <c r="AL33" s="1">
        <f t="shared" si="8"/>
        <v>0.52516078305014269</v>
      </c>
      <c r="AM33">
        <f t="shared" si="36"/>
        <v>0.48357303579403166</v>
      </c>
      <c r="AN33" s="17">
        <f t="shared" si="57"/>
        <v>0.96252594704226047</v>
      </c>
      <c r="AP33">
        <v>4</v>
      </c>
      <c r="AQ33">
        <f t="shared" si="37"/>
        <v>5.8374546714588277E-2</v>
      </c>
      <c r="AR33" s="2">
        <f t="shared" si="38"/>
        <v>3.3463115951037863</v>
      </c>
      <c r="AT33" s="1">
        <f>ATAN(A33/$G$8/$G$1)</f>
        <v>8.9698655966235025E-2</v>
      </c>
      <c r="AU33" s="2">
        <f t="shared" si="39"/>
        <v>5.1419611700389503</v>
      </c>
      <c r="AV33" s="1"/>
      <c r="AW33" s="2">
        <f>(AT33+AI33)/(SQRT(AP33)-1)</f>
        <v>0.20644774939541158</v>
      </c>
      <c r="AX33" s="2">
        <f t="shared" si="40"/>
        <v>11.834584360246522</v>
      </c>
      <c r="AY33" s="1"/>
      <c r="AZ33" s="17">
        <f>(A33-$A$32)</f>
        <v>0.12491666666666656</v>
      </c>
      <c r="BA33">
        <f>AZ33/(SIN(AW33)-SIN($AW$32))</f>
        <v>11.098472515876633</v>
      </c>
      <c r="BB33" s="18">
        <f>BA33*(COS(AW33)-COS($AW$32))</f>
        <v>-2.5413532058725641E-2</v>
      </c>
      <c r="BC33" s="18">
        <v>11.15</v>
      </c>
      <c r="BD33" s="18">
        <f>BC33*(COS(AW33)-COS($AW$32))</f>
        <v>-2.5531520851129409E-2</v>
      </c>
      <c r="BE33" s="17">
        <f t="shared" si="61"/>
        <v>2.2484999999999991</v>
      </c>
      <c r="BF33" s="17">
        <f>(A33-A32)</f>
        <v>0.12491666666666656</v>
      </c>
      <c r="BG33">
        <f t="shared" si="62"/>
        <v>0.12747784731099798</v>
      </c>
      <c r="BH33" s="18">
        <f t="shared" si="63"/>
        <v>2.541356675131802E-2</v>
      </c>
      <c r="BI33" s="18">
        <f>SUM($BH$16:BH33)</f>
        <v>0.23367218144832103</v>
      </c>
      <c r="BJ33">
        <v>0</v>
      </c>
      <c r="BK33" s="17">
        <f t="shared" si="41"/>
        <v>1.7663278185516789</v>
      </c>
      <c r="BL33" s="1"/>
      <c r="BM33">
        <v>1.7</v>
      </c>
      <c r="BN33" s="18"/>
      <c r="BO33" s="2">
        <f>BM33*SQRT(AP33)+(2-BM33)</f>
        <v>3.7</v>
      </c>
      <c r="BP33" s="1">
        <f>BO33+AN33</f>
        <v>4.6625259470422602</v>
      </c>
      <c r="BQ33" s="2"/>
      <c r="BR33" s="1">
        <f t="shared" si="42"/>
        <v>0.56212499999999976</v>
      </c>
      <c r="BS33" s="1">
        <f t="shared" si="64"/>
        <v>3.1229166666666641E-2</v>
      </c>
      <c r="BT33" s="1">
        <f t="shared" si="9"/>
        <v>18.825683537142151</v>
      </c>
      <c r="BU33" s="2">
        <f t="shared" si="43"/>
        <v>10.988209484184409</v>
      </c>
      <c r="BV33" s="1"/>
      <c r="BW33" s="1">
        <v>4</v>
      </c>
      <c r="BX33" s="1">
        <f t="shared" si="10"/>
        <v>4.4849327983117512E-2</v>
      </c>
      <c r="BY33" s="2">
        <f t="shared" si="11"/>
        <v>2.5709805850194751</v>
      </c>
      <c r="BZ33" s="1"/>
      <c r="CA33" s="1">
        <f t="shared" si="44"/>
        <v>8.9698655966235025E-2</v>
      </c>
      <c r="CB33" s="2">
        <f t="shared" si="12"/>
        <v>5.1419611700389503</v>
      </c>
      <c r="CC33" s="20"/>
      <c r="CD33" s="1">
        <f t="shared" si="45"/>
        <v>6.3218373555032095</v>
      </c>
      <c r="CE33" s="1">
        <f t="shared" si="46"/>
        <v>-2.7307134670651939E-3</v>
      </c>
      <c r="CF33" s="18">
        <f>SUM(CE$15:$CE33)</f>
        <v>-2.5278604103073154E-2</v>
      </c>
      <c r="CG33" s="18">
        <f t="shared" si="47"/>
        <v>1.9747213958969267</v>
      </c>
      <c r="CH33" s="18">
        <f t="shared" si="48"/>
        <v>2.5278604103073154E-2</v>
      </c>
      <c r="CJ33" s="1">
        <f t="shared" si="49"/>
        <v>3.9747213958969265</v>
      </c>
      <c r="CK33" s="18">
        <f t="shared" si="50"/>
        <v>2.4629308800813359</v>
      </c>
      <c r="CL33">
        <f t="shared" si="51"/>
        <v>11.291373662264004</v>
      </c>
      <c r="CN33" s="1">
        <v>0.56212499999999976</v>
      </c>
      <c r="CO33">
        <v>4.5</v>
      </c>
      <c r="CP33">
        <f t="shared" si="52"/>
        <v>5.3033008588991057</v>
      </c>
      <c r="CR33" s="18">
        <f t="shared" si="13"/>
        <v>7.7662317389804416</v>
      </c>
      <c r="CS33">
        <f t="shared" si="14"/>
        <v>223.66747408263672</v>
      </c>
    </row>
    <row r="34" spans="1:97" x14ac:dyDescent="0.2">
      <c r="A34" s="17">
        <f>$D$5*$D$4+A33</f>
        <v>2.3734166666666656</v>
      </c>
      <c r="B34">
        <f t="shared" si="54"/>
        <v>2.3734166666666656</v>
      </c>
      <c r="C34" s="1">
        <f t="shared" si="15"/>
        <v>12.5</v>
      </c>
      <c r="D34" s="1">
        <f t="shared" si="65"/>
        <v>12.723329229160546</v>
      </c>
      <c r="E34">
        <f t="shared" si="16"/>
        <v>0.18763969035266886</v>
      </c>
      <c r="F34" s="1">
        <f t="shared" si="17"/>
        <v>10.756415370535157</v>
      </c>
      <c r="G34" s="1">
        <f t="shared" si="18"/>
        <v>6.1772968195884766E-3</v>
      </c>
      <c r="H34">
        <f t="shared" si="19"/>
        <v>0.18654053698673786</v>
      </c>
      <c r="I34">
        <f t="shared" si="20"/>
        <v>0.98244726477338185</v>
      </c>
      <c r="J34" s="18">
        <f t="shared" si="21"/>
        <v>0.11646491467337376</v>
      </c>
      <c r="K34" s="2">
        <f t="shared" si="22"/>
        <v>6.6763326882825718</v>
      </c>
      <c r="L34">
        <f t="shared" si="0"/>
        <v>-3.8765833333333344</v>
      </c>
      <c r="M34" s="1">
        <f t="shared" si="23"/>
        <v>12.5</v>
      </c>
      <c r="N34" s="1">
        <f t="shared" si="66"/>
        <v>13.087318225682363</v>
      </c>
      <c r="O34">
        <f t="shared" si="24"/>
        <v>-0.30072122713441363</v>
      </c>
      <c r="P34" s="1">
        <f t="shared" si="1"/>
        <v>-17.238796459934537</v>
      </c>
      <c r="Q34" s="1">
        <f t="shared" si="25"/>
        <v>5.8384649139803218E-3</v>
      </c>
      <c r="R34">
        <f t="shared" si="26"/>
        <v>-0.29620914433989876</v>
      </c>
      <c r="S34">
        <f t="shared" si="27"/>
        <v>0.95512310348427076</v>
      </c>
      <c r="T34" s="18">
        <f t="shared" si="28"/>
        <v>0.29945497990275421</v>
      </c>
      <c r="U34" s="2">
        <f t="shared" si="29"/>
        <v>17.166209039011388</v>
      </c>
      <c r="V34">
        <f t="shared" si="2"/>
        <v>8.6234166666666656</v>
      </c>
      <c r="W34" s="1">
        <f t="shared" si="30"/>
        <v>12.5</v>
      </c>
      <c r="X34" s="1">
        <f t="shared" si="67"/>
        <v>15.185957823164941</v>
      </c>
      <c r="Y34">
        <f t="shared" si="31"/>
        <v>0.60389716146094896</v>
      </c>
      <c r="Z34" s="1">
        <f t="shared" si="32"/>
        <v>34.61830861878051</v>
      </c>
      <c r="AA34" s="1">
        <f t="shared" si="3"/>
        <v>4.3362630642982906E-3</v>
      </c>
      <c r="AB34">
        <f t="shared" si="4"/>
        <v>0.56785464355184412</v>
      </c>
      <c r="AC34">
        <f t="shared" si="5"/>
        <v>0.82312885005727265</v>
      </c>
      <c r="AD34" s="18">
        <f t="shared" si="33"/>
        <v>1.3545148869493655</v>
      </c>
      <c r="AE34" s="2">
        <f t="shared" si="6"/>
        <v>77.647350207288468</v>
      </c>
      <c r="AF34" s="2"/>
      <c r="AG34" s="1">
        <f t="shared" si="7"/>
        <v>1.8852766861480036E-3</v>
      </c>
      <c r="AH34" s="1">
        <f t="shared" si="34"/>
        <v>1.5214624321984598E-2</v>
      </c>
      <c r="AI34">
        <f t="shared" si="35"/>
        <v>0.12328372958701057</v>
      </c>
      <c r="AJ34" s="2">
        <f t="shared" si="55"/>
        <v>7.0672201674082489</v>
      </c>
      <c r="AK34" s="1">
        <f t="shared" si="56"/>
        <v>1.5330983707592232E-2</v>
      </c>
      <c r="AL34" s="1">
        <f t="shared" si="8"/>
        <v>0.52792263025936215</v>
      </c>
      <c r="AM34">
        <f t="shared" si="36"/>
        <v>0.48573538092021751</v>
      </c>
      <c r="AN34" s="17">
        <f t="shared" si="57"/>
        <v>0.96682997794629277</v>
      </c>
      <c r="AP34">
        <v>4</v>
      </c>
      <c r="AQ34">
        <f t="shared" si="37"/>
        <v>6.1641864793505287E-2</v>
      </c>
      <c r="AR34" s="2">
        <f t="shared" si="38"/>
        <v>3.5336100837041244</v>
      </c>
      <c r="AT34" s="1">
        <f>ATAN(A34/$G$8/$G$1)</f>
        <v>9.465297875188626E-2</v>
      </c>
      <c r="AU34" s="2">
        <f t="shared" si="39"/>
        <v>5.4259669348215054</v>
      </c>
      <c r="AV34" s="1"/>
      <c r="AW34" s="2">
        <f>(AT34+AI34)/(SQRT(AP34)-1)</f>
        <v>0.21793670833889683</v>
      </c>
      <c r="AX34" s="2">
        <f t="shared" si="40"/>
        <v>12.493187102229754</v>
      </c>
      <c r="AY34" s="1"/>
      <c r="AZ34" s="17">
        <f>(A34-$A$32)</f>
        <v>0.24983333333333313</v>
      </c>
      <c r="BA34">
        <f t="shared" ref="BA34:BA40" si="68">AZ34/(SIN(AW34)-SIN($AW$32))</f>
        <v>11.110359793251368</v>
      </c>
      <c r="BB34" s="18">
        <f t="shared" ref="BB34:BB40" si="69">BA34*(COS(AW34)-COS($AW$32))</f>
        <v>-5.2323392292877392E-2</v>
      </c>
      <c r="BC34" s="18">
        <v>11.15</v>
      </c>
      <c r="BD34" s="18">
        <f t="shared" ref="BD34:BD40" si="70">BC34*(COS(AW34)-COS($AW$32))</f>
        <v>-5.2510074824035323E-2</v>
      </c>
      <c r="BE34" s="17">
        <f>$D$5*$D$4+BE33</f>
        <v>2.3734166666666656</v>
      </c>
      <c r="BF34" s="17">
        <f>(A34-A33)</f>
        <v>0.12491666666666656</v>
      </c>
      <c r="BG34">
        <f t="shared" si="62"/>
        <v>0.12778493413526729</v>
      </c>
      <c r="BH34" s="18">
        <f t="shared" si="63"/>
        <v>2.6911505847315643E-2</v>
      </c>
      <c r="BI34" s="18">
        <f>SUM($BH$16:BH34)</f>
        <v>0.26058368729563669</v>
      </c>
      <c r="BJ34">
        <v>0</v>
      </c>
      <c r="BK34" s="17">
        <f t="shared" si="41"/>
        <v>1.7394163127043634</v>
      </c>
      <c r="BL34" s="1"/>
      <c r="BM34">
        <v>1.7</v>
      </c>
      <c r="BN34" s="18"/>
      <c r="BO34" s="2">
        <f>BM34*SQRT(AP34)+(2-BM34)</f>
        <v>3.7</v>
      </c>
      <c r="BP34" s="1">
        <f>BO34+AN34</f>
        <v>4.6668299779462927</v>
      </c>
      <c r="BQ34" s="2"/>
      <c r="BR34" s="1">
        <f t="shared" si="42"/>
        <v>0.5933541666666664</v>
      </c>
      <c r="BS34" s="1">
        <f t="shared" si="64"/>
        <v>3.1229166666666641E-2</v>
      </c>
      <c r="BT34" s="1">
        <f t="shared" si="9"/>
        <v>18.834307061952298</v>
      </c>
      <c r="BU34" s="2">
        <f t="shared" si="43"/>
        <v>11.001137039898591</v>
      </c>
      <c r="BV34" s="1"/>
      <c r="BW34" s="1">
        <v>4</v>
      </c>
      <c r="BX34" s="1">
        <f t="shared" si="10"/>
        <v>4.732648937594313E-2</v>
      </c>
      <c r="BY34" s="2">
        <f t="shared" si="11"/>
        <v>2.7129834674107527</v>
      </c>
      <c r="BZ34" s="1"/>
      <c r="CA34" s="1">
        <f t="shared" si="44"/>
        <v>9.465297875188626E-2</v>
      </c>
      <c r="CB34" s="2">
        <f t="shared" si="12"/>
        <v>5.4259669348215054</v>
      </c>
      <c r="CC34" s="20"/>
      <c r="CD34" s="1">
        <f t="shared" si="45"/>
        <v>6.3302975693487644</v>
      </c>
      <c r="CE34" s="1">
        <f t="shared" si="46"/>
        <v>-2.886754252546757E-3</v>
      </c>
      <c r="CF34" s="18">
        <f>SUM(CE$15:$CE34)</f>
        <v>-2.816535835561991E-2</v>
      </c>
      <c r="CG34" s="18">
        <f t="shared" si="47"/>
        <v>1.9718346416443802</v>
      </c>
      <c r="CH34" s="18">
        <f t="shared" si="48"/>
        <v>2.816535835561991E-2</v>
      </c>
      <c r="CJ34" s="1">
        <f t="shared" si="49"/>
        <v>3.9718346416443802</v>
      </c>
      <c r="CK34" s="18">
        <f t="shared" si="50"/>
        <v>2.4729716815429708</v>
      </c>
      <c r="CL34">
        <f t="shared" si="51"/>
        <v>11.337405989881816</v>
      </c>
      <c r="CN34" s="1">
        <v>0.5933541666666664</v>
      </c>
      <c r="CO34">
        <v>4.5</v>
      </c>
      <c r="CP34">
        <f t="shared" si="52"/>
        <v>5.3033008588991057</v>
      </c>
      <c r="CR34" s="18">
        <f t="shared" si="13"/>
        <v>7.7762725404420765</v>
      </c>
      <c r="CS34">
        <f t="shared" si="14"/>
        <v>223.9566491647318</v>
      </c>
    </row>
    <row r="35" spans="1:97" x14ac:dyDescent="0.2">
      <c r="A35" s="17">
        <f t="shared" si="53"/>
        <v>2.4983333333333322</v>
      </c>
      <c r="B35">
        <f t="shared" si="54"/>
        <v>2.4983333333333322</v>
      </c>
      <c r="C35" s="1">
        <f t="shared" si="15"/>
        <v>12.5</v>
      </c>
      <c r="D35" s="1">
        <f t="shared" si="65"/>
        <v>12.747222028522309</v>
      </c>
      <c r="E35">
        <f t="shared" si="16"/>
        <v>0.19726735143498275</v>
      </c>
      <c r="F35" s="1">
        <f t="shared" si="17"/>
        <v>11.308319509011749</v>
      </c>
      <c r="G35" s="1">
        <f t="shared" si="18"/>
        <v>6.1541616466799743E-3</v>
      </c>
      <c r="H35">
        <f t="shared" si="19"/>
        <v>0.19599041483259905</v>
      </c>
      <c r="I35">
        <f t="shared" si="20"/>
        <v>0.98060581137057601</v>
      </c>
      <c r="J35" s="18">
        <f t="shared" si="21"/>
        <v>0.12847666490621185</v>
      </c>
      <c r="K35" s="2">
        <f t="shared" si="22"/>
        <v>7.364904357680933</v>
      </c>
      <c r="L35">
        <f t="shared" si="0"/>
        <v>-3.7516666666666678</v>
      </c>
      <c r="M35" s="1">
        <f t="shared" si="23"/>
        <v>12.5</v>
      </c>
      <c r="N35" s="1">
        <f t="shared" si="66"/>
        <v>13.050862146914961</v>
      </c>
      <c r="O35">
        <f t="shared" si="24"/>
        <v>-0.29157911414748328</v>
      </c>
      <c r="P35" s="1">
        <f t="shared" si="1"/>
        <v>-16.71472628870923</v>
      </c>
      <c r="Q35" s="1">
        <f t="shared" si="25"/>
        <v>5.8711286287468634E-3</v>
      </c>
      <c r="R35">
        <f t="shared" si="26"/>
        <v>-0.28746504441114706</v>
      </c>
      <c r="S35">
        <f t="shared" si="27"/>
        <v>0.95779112975726455</v>
      </c>
      <c r="T35" s="18">
        <f t="shared" si="28"/>
        <v>0.28112722742836155</v>
      </c>
      <c r="U35" s="2">
        <f t="shared" si="29"/>
        <v>16.115573546848751</v>
      </c>
      <c r="V35">
        <f t="shared" si="2"/>
        <v>8.7483333333333313</v>
      </c>
      <c r="W35" s="1">
        <f t="shared" si="30"/>
        <v>12.5</v>
      </c>
      <c r="X35" s="1">
        <f t="shared" si="67"/>
        <v>15.257238810188134</v>
      </c>
      <c r="Y35">
        <f t="shared" si="31"/>
        <v>0.61063647332513016</v>
      </c>
      <c r="Z35" s="1">
        <f t="shared" si="32"/>
        <v>35.004638598255866</v>
      </c>
      <c r="AA35" s="1">
        <f t="shared" si="3"/>
        <v>4.2958401434829716E-3</v>
      </c>
      <c r="AB35">
        <f t="shared" si="4"/>
        <v>0.57338902813080217</v>
      </c>
      <c r="AC35">
        <f t="shared" si="5"/>
        <v>0.81928323699390693</v>
      </c>
      <c r="AD35" s="18">
        <f t="shared" si="33"/>
        <v>1.3903503451352752</v>
      </c>
      <c r="AE35" s="2">
        <f t="shared" si="6"/>
        <v>79.701612141512584</v>
      </c>
      <c r="AF35" s="2"/>
      <c r="AG35" s="1">
        <f t="shared" si="7"/>
        <v>1.981600046950392E-3</v>
      </c>
      <c r="AH35" s="1">
        <f t="shared" si="34"/>
        <v>1.5177631415487072E-2</v>
      </c>
      <c r="AI35">
        <f t="shared" si="35"/>
        <v>0.12982620781266169</v>
      </c>
      <c r="AJ35" s="2">
        <f t="shared" si="55"/>
        <v>7.4422666898978029</v>
      </c>
      <c r="AK35" s="1">
        <f t="shared" si="56"/>
        <v>1.5306444202702793E-2</v>
      </c>
      <c r="AL35" s="1">
        <f t="shared" si="8"/>
        <v>0.53083772958913555</v>
      </c>
      <c r="AM35">
        <f t="shared" si="36"/>
        <v>0.48801236917599272</v>
      </c>
      <c r="AN35" s="17">
        <f t="shared" si="57"/>
        <v>0.97136219979297911</v>
      </c>
      <c r="AP35">
        <v>4</v>
      </c>
      <c r="AQ35">
        <f t="shared" si="37"/>
        <v>6.4913103906330843E-2</v>
      </c>
      <c r="AR35" s="2">
        <f t="shared" si="38"/>
        <v>3.7211333449489015</v>
      </c>
      <c r="AT35" s="1">
        <f>ATAN(A35/$G$8/$G$1)</f>
        <v>9.9602645454907768E-2</v>
      </c>
      <c r="AU35" s="2">
        <f t="shared" si="39"/>
        <v>5.7097057904087247</v>
      </c>
      <c r="AV35" s="1"/>
      <c r="AW35" s="2">
        <f>(AT35+AI35)/(SQRT(AP35)-1)</f>
        <v>0.22942885326756945</v>
      </c>
      <c r="AX35" s="2">
        <f t="shared" si="40"/>
        <v>13.151972480306528</v>
      </c>
      <c r="AY35" s="1"/>
      <c r="AZ35" s="17">
        <f>(A35-$A$32)</f>
        <v>0.37474999999999969</v>
      </c>
      <c r="BA35">
        <f t="shared" si="68"/>
        <v>11.122718909944757</v>
      </c>
      <c r="BB35" s="18">
        <f t="shared" si="69"/>
        <v>-8.0735612577284496E-2</v>
      </c>
      <c r="BC35" s="18">
        <v>11.15</v>
      </c>
      <c r="BD35" s="18">
        <f t="shared" si="70"/>
        <v>-8.0933635698719031E-2</v>
      </c>
      <c r="BE35" s="17">
        <f t="shared" si="61"/>
        <v>2.4983333333333322</v>
      </c>
      <c r="BF35" s="17">
        <f>(A35-A34)</f>
        <v>0.12491666666666656</v>
      </c>
      <c r="BG35">
        <f t="shared" si="62"/>
        <v>0.12811054219248641</v>
      </c>
      <c r="BH35" s="18">
        <f t="shared" si="63"/>
        <v>2.8417286953113921E-2</v>
      </c>
      <c r="BI35" s="18">
        <f>SUM($BH$16:BH35)</f>
        <v>0.2890009742487506</v>
      </c>
      <c r="BJ35">
        <v>0</v>
      </c>
      <c r="BK35" s="17">
        <f t="shared" si="41"/>
        <v>1.7109990257512493</v>
      </c>
      <c r="BL35" s="1"/>
      <c r="BM35">
        <v>1.7</v>
      </c>
      <c r="BN35" s="18"/>
      <c r="BO35" s="2">
        <f>BM35*SQRT(AP35)+(2-BM35)</f>
        <v>3.7</v>
      </c>
      <c r="BP35" s="1">
        <f>BO35+AN35</f>
        <v>4.6713621997929788</v>
      </c>
      <c r="BQ35" s="2"/>
      <c r="BR35" s="1">
        <f t="shared" si="42"/>
        <v>0.62458333333333305</v>
      </c>
      <c r="BS35" s="1">
        <f t="shared" si="64"/>
        <v>3.1229166666666641E-2</v>
      </c>
      <c r="BT35" s="1">
        <f t="shared" si="9"/>
        <v>18.843392451002554</v>
      </c>
      <c r="BU35" s="2">
        <f t="shared" si="43"/>
        <v>11.014754650795531</v>
      </c>
      <c r="BV35" s="1"/>
      <c r="BW35" s="1">
        <v>4</v>
      </c>
      <c r="BX35" s="1">
        <f t="shared" si="10"/>
        <v>4.9801322727453884E-2</v>
      </c>
      <c r="BY35" s="2">
        <f t="shared" si="11"/>
        <v>2.8548528952043624</v>
      </c>
      <c r="BZ35" s="1"/>
      <c r="CA35" s="1">
        <f t="shared" si="44"/>
        <v>9.9602645454907768E-2</v>
      </c>
      <c r="CB35" s="2">
        <f t="shared" si="12"/>
        <v>5.7097057904087247</v>
      </c>
      <c r="CC35" s="20"/>
      <c r="CD35" s="1">
        <f t="shared" si="45"/>
        <v>6.339231885847826</v>
      </c>
      <c r="CE35" s="1">
        <f t="shared" si="46"/>
        <v>-3.0427950406524381E-3</v>
      </c>
      <c r="CF35" s="18">
        <f>SUM(CE$15:$CE35)</f>
        <v>-3.1208153396272347E-2</v>
      </c>
      <c r="CG35" s="18">
        <f t="shared" si="47"/>
        <v>1.9687918466037277</v>
      </c>
      <c r="CH35" s="18">
        <f t="shared" si="48"/>
        <v>3.1208153396272347E-2</v>
      </c>
      <c r="CJ35" s="1">
        <f t="shared" si="49"/>
        <v>3.968791846603728</v>
      </c>
      <c r="CK35" s="18">
        <f t="shared" si="50"/>
        <v>2.48354649739926</v>
      </c>
      <c r="CL35">
        <f t="shared" si="51"/>
        <v>11.385886521028127</v>
      </c>
      <c r="CN35" s="1">
        <v>0.62458333333333305</v>
      </c>
      <c r="CO35">
        <v>4.5</v>
      </c>
      <c r="CP35">
        <f t="shared" si="52"/>
        <v>5.3033008588991057</v>
      </c>
      <c r="CR35" s="18">
        <f t="shared" si="13"/>
        <v>7.7868473562983658</v>
      </c>
      <c r="CS35">
        <f t="shared" si="14"/>
        <v>224.26120386139291</v>
      </c>
    </row>
    <row r="36" spans="1:97" x14ac:dyDescent="0.2">
      <c r="A36" s="17">
        <f>$D$5*$D$4+A35</f>
        <v>2.6232499999999987</v>
      </c>
      <c r="B36">
        <f t="shared" si="54"/>
        <v>2.6232499999999987</v>
      </c>
      <c r="C36" s="1">
        <f t="shared" si="15"/>
        <v>12.5</v>
      </c>
      <c r="D36" s="1">
        <f t="shared" si="65"/>
        <v>12.772291907191129</v>
      </c>
      <c r="E36">
        <f t="shared" si="16"/>
        <v>0.20685810367157553</v>
      </c>
      <c r="F36" s="1">
        <f t="shared" si="17"/>
        <v>11.858107853784585</v>
      </c>
      <c r="G36" s="1">
        <f t="shared" si="18"/>
        <v>6.1300261712387283E-3</v>
      </c>
      <c r="H36">
        <f t="shared" si="19"/>
        <v>0.20538600425527714</v>
      </c>
      <c r="I36">
        <f t="shared" si="20"/>
        <v>0.97868104572227788</v>
      </c>
      <c r="J36" s="18">
        <f t="shared" si="21"/>
        <v>0.1410801742890154</v>
      </c>
      <c r="K36" s="2">
        <f t="shared" si="22"/>
        <v>8.0873985261219019</v>
      </c>
      <c r="L36">
        <f t="shared" si="0"/>
        <v>-3.6267500000000013</v>
      </c>
      <c r="M36" s="1">
        <f t="shared" si="23"/>
        <v>12.5</v>
      </c>
      <c r="N36" s="1">
        <f t="shared" si="66"/>
        <v>13.015502893184728</v>
      </c>
      <c r="O36">
        <f t="shared" si="24"/>
        <v>-0.28238655652291678</v>
      </c>
      <c r="P36" s="1">
        <f t="shared" si="1"/>
        <v>-16.187764386664018</v>
      </c>
      <c r="Q36" s="1">
        <f t="shared" si="25"/>
        <v>5.9030721841513067E-3</v>
      </c>
      <c r="R36">
        <f t="shared" si="26"/>
        <v>-0.2786484724995964</v>
      </c>
      <c r="S36">
        <f t="shared" si="27"/>
        <v>0.96039316364374527</v>
      </c>
      <c r="T36" s="18">
        <f t="shared" si="28"/>
        <v>0.2633508874609809</v>
      </c>
      <c r="U36" s="2">
        <f t="shared" si="29"/>
        <v>15.096547688846037</v>
      </c>
      <c r="V36">
        <f t="shared" si="2"/>
        <v>8.8732499999999987</v>
      </c>
      <c r="W36" s="1">
        <f t="shared" si="30"/>
        <v>12.5</v>
      </c>
      <c r="X36" s="1">
        <f t="shared" si="67"/>
        <v>15.329206292646074</v>
      </c>
      <c r="Y36">
        <f t="shared" si="31"/>
        <v>0.61731280668259347</v>
      </c>
      <c r="Z36" s="1">
        <f t="shared" si="32"/>
        <v>35.387358344862044</v>
      </c>
      <c r="AA36" s="1">
        <f t="shared" si="3"/>
        <v>4.2555986500910211E-3</v>
      </c>
      <c r="AB36">
        <f t="shared" si="4"/>
        <v>0.57884601659100832</v>
      </c>
      <c r="AC36">
        <f t="shared" si="5"/>
        <v>0.81543687007439269</v>
      </c>
      <c r="AD36" s="18">
        <f t="shared" si="33"/>
        <v>1.4265309287111947</v>
      </c>
      <c r="AE36" s="2">
        <f t="shared" si="6"/>
        <v>81.775658333762749</v>
      </c>
      <c r="AF36" s="2"/>
      <c r="AG36" s="1">
        <f t="shared" si="7"/>
        <v>2.0774758609376394E-3</v>
      </c>
      <c r="AH36" s="1">
        <f t="shared" si="34"/>
        <v>1.513878263725035E-2</v>
      </c>
      <c r="AI36">
        <f t="shared" si="35"/>
        <v>0.13637691277523181</v>
      </c>
      <c r="AJ36" s="2">
        <f t="shared" si="55"/>
        <v>7.8177848087712496</v>
      </c>
      <c r="AK36" s="1">
        <f t="shared" si="56"/>
        <v>1.5280662475517586E-2</v>
      </c>
      <c r="AL36" s="1">
        <f t="shared" si="8"/>
        <v>0.53390661517506299</v>
      </c>
      <c r="AM36">
        <f t="shared" si="36"/>
        <v>0.49040354669877562</v>
      </c>
      <c r="AN36" s="17">
        <f t="shared" si="57"/>
        <v>0.97612170919342289</v>
      </c>
      <c r="AP36">
        <v>4</v>
      </c>
      <c r="AQ36">
        <f t="shared" si="37"/>
        <v>6.8188456387615906E-2</v>
      </c>
      <c r="AR36" s="2">
        <f t="shared" si="38"/>
        <v>3.9088924043856248</v>
      </c>
      <c r="AT36" s="1">
        <f>ATAN(A36/$G$8/$G$1)</f>
        <v>0.10454742046352647</v>
      </c>
      <c r="AU36" s="2">
        <f t="shared" si="39"/>
        <v>5.9931642303932371</v>
      </c>
      <c r="AV36" s="1"/>
      <c r="AW36" s="2">
        <f>(AT36+AI36)/(SQRT(AP36)-1)</f>
        <v>0.24092433323875828</v>
      </c>
      <c r="AX36" s="2">
        <f t="shared" si="40"/>
        <v>13.810949039164486</v>
      </c>
      <c r="AY36" s="1"/>
      <c r="AZ36" s="17">
        <f>(A36-$A$32)</f>
        <v>0.49966666666666626</v>
      </c>
      <c r="BA36">
        <f t="shared" si="68"/>
        <v>11.135554776248608</v>
      </c>
      <c r="BB36" s="18">
        <f t="shared" si="69"/>
        <v>-0.11065649493095099</v>
      </c>
      <c r="BC36" s="18">
        <v>11.15</v>
      </c>
      <c r="BD36" s="18">
        <f t="shared" si="70"/>
        <v>-0.1108000403457005</v>
      </c>
      <c r="BE36" s="17">
        <f>$D$5*$D$4+BE35</f>
        <v>2.6232499999999987</v>
      </c>
      <c r="BF36" s="17">
        <f>(A36-A35)</f>
        <v>0.12491666666666656</v>
      </c>
      <c r="BG36">
        <f t="shared" si="62"/>
        <v>0.1284549189206633</v>
      </c>
      <c r="BH36" s="18">
        <f t="shared" si="63"/>
        <v>2.9931392717358535E-2</v>
      </c>
      <c r="BI36" s="18">
        <f>SUM($BH$16:BH36)</f>
        <v>0.31893236696610916</v>
      </c>
      <c r="BJ36">
        <v>0</v>
      </c>
      <c r="BK36" s="17">
        <f t="shared" si="41"/>
        <v>1.6810676330338907</v>
      </c>
      <c r="BL36" s="1"/>
      <c r="BM36">
        <v>1.7</v>
      </c>
      <c r="BN36" s="18"/>
      <c r="BO36" s="2">
        <f>BM36*SQRT(AP36)+(2-BM36)</f>
        <v>3.7</v>
      </c>
      <c r="BP36" s="1">
        <f>BO36+AN36</f>
        <v>4.6761217091934233</v>
      </c>
      <c r="BQ36" s="2"/>
      <c r="BR36" s="1">
        <f t="shared" si="42"/>
        <v>0.65581249999999969</v>
      </c>
      <c r="BS36" s="1">
        <f t="shared" si="64"/>
        <v>3.1229166666666641E-2</v>
      </c>
      <c r="BT36" s="1">
        <f t="shared" si="9"/>
        <v>18.852939036564202</v>
      </c>
      <c r="BU36" s="2">
        <f t="shared" si="43"/>
        <v>11.029060745757626</v>
      </c>
      <c r="BV36" s="1"/>
      <c r="BW36" s="1">
        <v>4</v>
      </c>
      <c r="BX36" s="1">
        <f t="shared" si="10"/>
        <v>5.2273710231763235E-2</v>
      </c>
      <c r="BY36" s="2">
        <f t="shared" si="11"/>
        <v>2.9965821151966185</v>
      </c>
      <c r="BZ36" s="1"/>
      <c r="CA36" s="1">
        <f t="shared" si="44"/>
        <v>0.10454742046352647</v>
      </c>
      <c r="CB36" s="2">
        <f t="shared" si="12"/>
        <v>5.9931642303932371</v>
      </c>
      <c r="CC36" s="20"/>
      <c r="CD36" s="1">
        <f t="shared" si="45"/>
        <v>6.3486409662355445</v>
      </c>
      <c r="CE36" s="1">
        <f t="shared" si="46"/>
        <v>-3.1988358315143306E-3</v>
      </c>
      <c r="CF36" s="18">
        <f>SUM(CE$15:$CE36)</f>
        <v>-3.4406989227786677E-2</v>
      </c>
      <c r="CG36" s="18">
        <f t="shared" si="47"/>
        <v>1.9655930107722133</v>
      </c>
      <c r="CH36" s="18">
        <f t="shared" si="48"/>
        <v>3.4406989227786677E-2</v>
      </c>
      <c r="CJ36" s="1">
        <f t="shared" si="49"/>
        <v>3.965593010772213</v>
      </c>
      <c r="CK36" s="18">
        <f t="shared" si="50"/>
        <v>2.4946537565298392</v>
      </c>
      <c r="CL36">
        <f t="shared" si="51"/>
        <v>11.436808052858861</v>
      </c>
      <c r="CN36" s="1">
        <v>0.65581249999999969</v>
      </c>
      <c r="CO36">
        <v>4.5</v>
      </c>
      <c r="CP36">
        <f t="shared" si="52"/>
        <v>5.3033008588991057</v>
      </c>
      <c r="CR36" s="18">
        <f t="shared" si="13"/>
        <v>7.797954615428945</v>
      </c>
      <c r="CS36">
        <f t="shared" si="14"/>
        <v>224.58109292435361</v>
      </c>
    </row>
    <row r="37" spans="1:97" x14ac:dyDescent="0.2">
      <c r="A37" s="17">
        <f t="shared" si="53"/>
        <v>2.7481666666666653</v>
      </c>
      <c r="B37">
        <f t="shared" si="54"/>
        <v>2.7481666666666653</v>
      </c>
      <c r="C37" s="1">
        <f t="shared" si="15"/>
        <v>12.5</v>
      </c>
      <c r="D37" s="1">
        <f t="shared" si="65"/>
        <v>12.798531948148497</v>
      </c>
      <c r="E37">
        <f t="shared" si="16"/>
        <v>0.21641040495718697</v>
      </c>
      <c r="F37" s="1">
        <f t="shared" si="17"/>
        <v>12.405692003915176</v>
      </c>
      <c r="G37" s="1">
        <f t="shared" si="18"/>
        <v>6.1049159092424832E-3</v>
      </c>
      <c r="H37">
        <f t="shared" si="19"/>
        <v>0.21472514799357356</v>
      </c>
      <c r="I37">
        <f t="shared" si="20"/>
        <v>0.97667451631499935</v>
      </c>
      <c r="J37" s="18">
        <f t="shared" si="21"/>
        <v>0.15427196539340032</v>
      </c>
      <c r="K37" s="2">
        <f t="shared" si="22"/>
        <v>8.8436158505770877</v>
      </c>
      <c r="L37">
        <f t="shared" si="0"/>
        <v>-3.5018333333333347</v>
      </c>
      <c r="M37" s="1">
        <f t="shared" si="23"/>
        <v>12.5</v>
      </c>
      <c r="N37" s="1">
        <f t="shared" si="66"/>
        <v>12.981249427325725</v>
      </c>
      <c r="O37">
        <f t="shared" si="24"/>
        <v>-0.27314470186336687</v>
      </c>
      <c r="P37" s="1">
        <f t="shared" si="1"/>
        <v>-15.657976539938227</v>
      </c>
      <c r="Q37" s="1">
        <f t="shared" si="25"/>
        <v>5.9342660156700578E-3</v>
      </c>
      <c r="R37">
        <f t="shared" si="26"/>
        <v>-0.26976088495471962</v>
      </c>
      <c r="S37">
        <f t="shared" si="27"/>
        <v>0.9629273414689431</v>
      </c>
      <c r="T37" s="18">
        <f t="shared" si="28"/>
        <v>0.24613046593239896</v>
      </c>
      <c r="U37" s="2">
        <f t="shared" si="29"/>
        <v>14.109389766825418</v>
      </c>
      <c r="V37">
        <f t="shared" si="2"/>
        <v>8.9981666666666662</v>
      </c>
      <c r="W37" s="1">
        <f t="shared" si="30"/>
        <v>12.5</v>
      </c>
      <c r="X37" s="1">
        <f t="shared" si="67"/>
        <v>15.401850647279732</v>
      </c>
      <c r="Y37">
        <f t="shared" si="31"/>
        <v>0.62392645335404173</v>
      </c>
      <c r="Z37" s="1">
        <f t="shared" si="32"/>
        <v>35.766484587174368</v>
      </c>
      <c r="AA37" s="1">
        <f t="shared" si="3"/>
        <v>4.2155494160665977E-3</v>
      </c>
      <c r="AB37">
        <f t="shared" si="4"/>
        <v>0.58422632920777728</v>
      </c>
      <c r="AC37">
        <f t="shared" si="5"/>
        <v>0.81159078128106277</v>
      </c>
      <c r="AD37" s="18">
        <f t="shared" si="33"/>
        <v>1.4630517997264878</v>
      </c>
      <c r="AE37" s="2">
        <f t="shared" si="6"/>
        <v>83.869211449289111</v>
      </c>
      <c r="AF37" s="2"/>
      <c r="AG37" s="1">
        <f t="shared" si="7"/>
        <v>2.1728810810991185E-3</v>
      </c>
      <c r="AH37" s="1">
        <f t="shared" si="34"/>
        <v>1.5098083834956231E-2</v>
      </c>
      <c r="AI37">
        <f t="shared" si="35"/>
        <v>0.14293621875496168</v>
      </c>
      <c r="AJ37" s="2">
        <f t="shared" si="55"/>
        <v>8.1937959795837898</v>
      </c>
      <c r="AK37" s="1">
        <f t="shared" si="56"/>
        <v>1.5253640473013814E-2</v>
      </c>
      <c r="AL37" s="1">
        <f t="shared" si="8"/>
        <v>0.53712982815643695</v>
      </c>
      <c r="AM37">
        <f t="shared" si="36"/>
        <v>0.4929084141452712</v>
      </c>
      <c r="AN37" s="17">
        <f t="shared" si="57"/>
        <v>0.98110751223182946</v>
      </c>
      <c r="AP37">
        <v>4</v>
      </c>
      <c r="AQ37">
        <f t="shared" si="37"/>
        <v>7.146810937748084E-2</v>
      </c>
      <c r="AR37" s="2">
        <f t="shared" si="38"/>
        <v>4.0968979897918949</v>
      </c>
      <c r="AT37" s="1">
        <f>ATAN(A37/$G$8/$G$1)</f>
        <v>0.10948706958819886</v>
      </c>
      <c r="AU37" s="2">
        <f t="shared" si="39"/>
        <v>6.276328829896749</v>
      </c>
      <c r="AV37" s="1"/>
      <c r="AW37" s="2">
        <f>(AT37+AI37)/(SQRT(AP37)-1)</f>
        <v>0.25242328834316052</v>
      </c>
      <c r="AX37" s="2">
        <f t="shared" si="40"/>
        <v>14.470124809480538</v>
      </c>
      <c r="AY37" s="1"/>
      <c r="AZ37" s="17">
        <f>(A37-$A$32)</f>
        <v>0.62458333333333282</v>
      </c>
      <c r="BA37">
        <f t="shared" si="68"/>
        <v>11.148872731705863</v>
      </c>
      <c r="BB37" s="18">
        <f t="shared" si="69"/>
        <v>-0.14209261217771599</v>
      </c>
      <c r="BC37" s="18">
        <v>11.15</v>
      </c>
      <c r="BD37" s="18">
        <f t="shared" si="70"/>
        <v>-0.14210697923530052</v>
      </c>
      <c r="BE37" s="17">
        <f t="shared" si="61"/>
        <v>2.7481666666666653</v>
      </c>
      <c r="BF37" s="17">
        <f>(A37-A36)</f>
        <v>0.12491666666666656</v>
      </c>
      <c r="BG37">
        <f t="shared" si="62"/>
        <v>0.12881832745293015</v>
      </c>
      <c r="BH37" s="18">
        <f t="shared" si="63"/>
        <v>3.1454314904306349E-2</v>
      </c>
      <c r="BI37" s="18">
        <f>SUM($BH$16:BH37)</f>
        <v>0.3503866818704155</v>
      </c>
      <c r="BJ37">
        <v>0</v>
      </c>
      <c r="BK37" s="17">
        <f t="shared" si="41"/>
        <v>1.6496133181295844</v>
      </c>
      <c r="BL37" s="1"/>
      <c r="BM37">
        <v>1.7</v>
      </c>
      <c r="BN37" s="18"/>
      <c r="BO37" s="2">
        <f>BM37*SQRT(AP37)+(2-BM37)</f>
        <v>3.7</v>
      </c>
      <c r="BP37" s="1">
        <f>BO37+AN37</f>
        <v>4.6811075122318293</v>
      </c>
      <c r="BQ37" s="2"/>
      <c r="BR37" s="1">
        <f t="shared" si="42"/>
        <v>0.68704166666666644</v>
      </c>
      <c r="BS37" s="1">
        <f t="shared" si="64"/>
        <v>3.1229166666666752E-2</v>
      </c>
      <c r="BT37" s="1">
        <f t="shared" si="9"/>
        <v>18.86294611839903</v>
      </c>
      <c r="BU37" s="2">
        <f t="shared" si="43"/>
        <v>11.044053630630859</v>
      </c>
      <c r="BV37" s="1"/>
      <c r="BW37" s="1">
        <v>4</v>
      </c>
      <c r="BX37" s="1">
        <f t="shared" si="10"/>
        <v>5.4743534794099429E-2</v>
      </c>
      <c r="BY37" s="2">
        <f t="shared" si="11"/>
        <v>3.1381644149483745</v>
      </c>
      <c r="BZ37" s="1"/>
      <c r="CA37" s="1">
        <f t="shared" si="44"/>
        <v>0.10948706958819886</v>
      </c>
      <c r="CB37" s="2">
        <f t="shared" si="12"/>
        <v>6.276328829896749</v>
      </c>
      <c r="CC37" s="20"/>
      <c r="CD37" s="1">
        <f t="shared" si="45"/>
        <v>6.3585255059912242</v>
      </c>
      <c r="CE37" s="1">
        <f t="shared" si="46"/>
        <v>-3.3548766252650786E-3</v>
      </c>
      <c r="CF37" s="18">
        <f>SUM(CE$15:$CE37)</f>
        <v>-3.7761865853051753E-2</v>
      </c>
      <c r="CG37" s="18">
        <f t="shared" si="47"/>
        <v>1.9622381341469481</v>
      </c>
      <c r="CH37" s="18">
        <f t="shared" si="48"/>
        <v>3.7761865853051753E-2</v>
      </c>
      <c r="CJ37" s="1">
        <f t="shared" si="49"/>
        <v>3.9622381341469479</v>
      </c>
      <c r="CK37" s="18">
        <f t="shared" si="50"/>
        <v>2.5062917647778065</v>
      </c>
      <c r="CL37">
        <f t="shared" si="51"/>
        <v>11.490162818465587</v>
      </c>
      <c r="CN37" s="1">
        <v>0.68704166666666644</v>
      </c>
      <c r="CO37">
        <v>4.5</v>
      </c>
      <c r="CP37">
        <f t="shared" si="52"/>
        <v>5.3033008588991057</v>
      </c>
      <c r="CR37" s="18">
        <f t="shared" si="13"/>
        <v>7.8095926236769122</v>
      </c>
      <c r="CS37">
        <f t="shared" si="14"/>
        <v>224.9162675618951</v>
      </c>
    </row>
    <row r="38" spans="1:97" x14ac:dyDescent="0.2">
      <c r="A38" s="17">
        <f t="shared" si="53"/>
        <v>2.8730833333333319</v>
      </c>
      <c r="B38">
        <f t="shared" si="54"/>
        <v>2.8730833333333319</v>
      </c>
      <c r="C38" s="1">
        <f t="shared" si="15"/>
        <v>12.5</v>
      </c>
      <c r="D38" s="1">
        <f t="shared" si="65"/>
        <v>12.825934969438983</v>
      </c>
      <c r="E38">
        <f t="shared" si="16"/>
        <v>0.22592275358578293</v>
      </c>
      <c r="F38" s="1">
        <f t="shared" si="17"/>
        <v>12.950985874344243</v>
      </c>
      <c r="G38" s="1">
        <f t="shared" si="18"/>
        <v>6.0788570796200961E-3</v>
      </c>
      <c r="H38">
        <f t="shared" si="19"/>
        <v>0.22400576177714732</v>
      </c>
      <c r="I38">
        <f t="shared" si="20"/>
        <v>0.974587819896514</v>
      </c>
      <c r="J38" s="18">
        <f t="shared" si="21"/>
        <v>0.16804842759787653</v>
      </c>
      <c r="K38" s="2">
        <f t="shared" si="22"/>
        <v>9.6333493527445135</v>
      </c>
      <c r="L38">
        <f t="shared" si="0"/>
        <v>-3.3769166666666681</v>
      </c>
      <c r="M38" s="1">
        <f t="shared" si="23"/>
        <v>12.5</v>
      </c>
      <c r="N38" s="1">
        <f t="shared" si="66"/>
        <v>12.948110525231515</v>
      </c>
      <c r="O38">
        <f t="shared" si="24"/>
        <v>-0.26385474378824575</v>
      </c>
      <c r="P38" s="1">
        <f t="shared" si="1"/>
        <v>-15.125431172574595</v>
      </c>
      <c r="Q38" s="1">
        <f t="shared" si="25"/>
        <v>5.9646807570109478E-3</v>
      </c>
      <c r="R38">
        <f t="shared" si="26"/>
        <v>-0.2608038184479653</v>
      </c>
      <c r="S38">
        <f t="shared" si="27"/>
        <v>0.96539182111874178</v>
      </c>
      <c r="T38" s="18">
        <f t="shared" si="28"/>
        <v>0.22947037479284144</v>
      </c>
      <c r="U38" s="2">
        <f t="shared" si="29"/>
        <v>13.154352695131037</v>
      </c>
      <c r="V38">
        <f t="shared" si="2"/>
        <v>9.1230833333333319</v>
      </c>
      <c r="W38" s="1">
        <f t="shared" si="30"/>
        <v>12.5</v>
      </c>
      <c r="X38" s="1">
        <f t="shared" si="67"/>
        <v>15.475162341860727</v>
      </c>
      <c r="Y38">
        <f t="shared" si="31"/>
        <v>0.63047772164174865</v>
      </c>
      <c r="Z38" s="1">
        <f t="shared" si="32"/>
        <v>36.142034998571575</v>
      </c>
      <c r="AA38" s="1">
        <f t="shared" si="3"/>
        <v>4.1757027219479059E-3</v>
      </c>
      <c r="AB38">
        <f t="shared" si="4"/>
        <v>0.58953070292872778</v>
      </c>
      <c r="AC38">
        <f t="shared" si="5"/>
        <v>0.80774596891866945</v>
      </c>
      <c r="AD38" s="18">
        <f t="shared" si="33"/>
        <v>1.4999081659948259</v>
      </c>
      <c r="AE38" s="2">
        <f t="shared" si="6"/>
        <v>85.981996776773457</v>
      </c>
      <c r="AF38" s="2"/>
      <c r="AG38" s="1">
        <f t="shared" si="7"/>
        <v>2.2677924544945E-3</v>
      </c>
      <c r="AH38" s="1">
        <f t="shared" si="34"/>
        <v>1.5055541128148289E-2</v>
      </c>
      <c r="AI38">
        <f t="shared" si="35"/>
        <v>0.14950448789919274</v>
      </c>
      <c r="AJ38" s="2">
        <f t="shared" si="55"/>
        <v>8.5703209623741063</v>
      </c>
      <c r="AK38" s="1">
        <f t="shared" si="56"/>
        <v>1.5225380168587805E-2</v>
      </c>
      <c r="AL38" s="1">
        <f t="shared" si="8"/>
        <v>0.54050791478496085</v>
      </c>
      <c r="AM38">
        <f t="shared" si="36"/>
        <v>0.49552642460569046</v>
      </c>
      <c r="AN38" s="17">
        <f t="shared" si="57"/>
        <v>0.98631852031387435</v>
      </c>
      <c r="AP38">
        <v>4</v>
      </c>
      <c r="AQ38">
        <f t="shared" si="37"/>
        <v>7.4752243949596356E-2</v>
      </c>
      <c r="AR38" s="2">
        <f t="shared" si="38"/>
        <v>4.2851604811870523</v>
      </c>
      <c r="AT38" s="1">
        <f>ATAN(A38/$G$8/$G$1)</f>
        <v>0.11442136012514664</v>
      </c>
      <c r="AU38" s="2">
        <f t="shared" si="39"/>
        <v>6.5591862492122273</v>
      </c>
      <c r="AV38" s="1"/>
      <c r="AW38" s="2">
        <f>(AT38+AI38)/(SQRT(AP38)-1)</f>
        <v>0.26392584802433938</v>
      </c>
      <c r="AX38" s="2">
        <f t="shared" si="40"/>
        <v>15.129507211586333</v>
      </c>
      <c r="AY38" s="1"/>
      <c r="AZ38" s="17">
        <f>(A38-$A$32)</f>
        <v>0.74949999999999939</v>
      </c>
      <c r="BA38">
        <f t="shared" si="68"/>
        <v>11.162678561567411</v>
      </c>
      <c r="BB38" s="18">
        <f t="shared" si="69"/>
        <v>-0.1750508080588957</v>
      </c>
      <c r="BC38" s="18">
        <v>11.15</v>
      </c>
      <c r="BD38" s="18">
        <f t="shared" si="70"/>
        <v>-0.17485198548820544</v>
      </c>
      <c r="BE38" s="17">
        <f t="shared" si="61"/>
        <v>2.8730833333333319</v>
      </c>
      <c r="BF38" s="17">
        <f>(A38-A37)</f>
        <v>0.12491666666666656</v>
      </c>
      <c r="BG38">
        <f t="shared" si="62"/>
        <v>0.12920104699754376</v>
      </c>
      <c r="BH38" s="18">
        <f t="shared" si="63"/>
        <v>3.2986554839360652E-2</v>
      </c>
      <c r="BI38" s="18">
        <f>SUM($BH$16:BH38)</f>
        <v>0.38337323670977613</v>
      </c>
      <c r="BJ38">
        <v>0</v>
      </c>
      <c r="BK38" s="17">
        <f t="shared" si="41"/>
        <v>1.6166267632902238</v>
      </c>
      <c r="BL38" s="1"/>
      <c r="BM38">
        <v>1.7</v>
      </c>
      <c r="BN38" s="18"/>
      <c r="BO38" s="2">
        <f>BM38*SQRT(AP38)+(2-BM38)</f>
        <v>3.7</v>
      </c>
      <c r="BP38" s="1">
        <f>BO38+AN38</f>
        <v>4.6863185203138746</v>
      </c>
      <c r="BQ38" s="2"/>
      <c r="BR38" s="1">
        <f t="shared" si="42"/>
        <v>0.71827083333333297</v>
      </c>
      <c r="BS38" s="1">
        <f t="shared" si="64"/>
        <v>3.122916666666653E-2</v>
      </c>
      <c r="BT38" s="1">
        <f t="shared" si="9"/>
        <v>18.87341296401253</v>
      </c>
      <c r="BU38" s="2">
        <f t="shared" si="43"/>
        <v>11.059731484326406</v>
      </c>
      <c r="BV38" s="1"/>
      <c r="BW38" s="1">
        <v>4</v>
      </c>
      <c r="BX38" s="1">
        <f t="shared" si="10"/>
        <v>5.7210680062573321E-2</v>
      </c>
      <c r="BY38" s="2">
        <f t="shared" si="11"/>
        <v>3.2795931246061136</v>
      </c>
      <c r="BZ38" s="1"/>
      <c r="CA38" s="1">
        <f t="shared" si="44"/>
        <v>0.11442136012514664</v>
      </c>
      <c r="CB38" s="2">
        <f t="shared" si="12"/>
        <v>6.5591862492122273</v>
      </c>
      <c r="CC38" s="20"/>
      <c r="CD38" s="1">
        <f t="shared" si="45"/>
        <v>6.3688862347534609</v>
      </c>
      <c r="CE38" s="1">
        <f t="shared" si="46"/>
        <v>-3.5109174220338893E-3</v>
      </c>
      <c r="CF38" s="18">
        <f>SUM(CE$15:$CE38)</f>
        <v>-4.1272783275085642E-2</v>
      </c>
      <c r="CG38" s="18">
        <f t="shared" si="47"/>
        <v>1.9587272167249143</v>
      </c>
      <c r="CH38" s="18">
        <f t="shared" si="48"/>
        <v>4.1272783275085642E-2</v>
      </c>
      <c r="CJ38" s="1">
        <f t="shared" si="49"/>
        <v>3.9587272167249141</v>
      </c>
      <c r="CK38" s="18">
        <f t="shared" si="50"/>
        <v>2.5184587010513191</v>
      </c>
      <c r="CL38">
        <f t="shared" si="51"/>
        <v>11.545942469003183</v>
      </c>
      <c r="CN38" s="1">
        <v>0.71827083333333297</v>
      </c>
      <c r="CO38">
        <v>4.5</v>
      </c>
      <c r="CP38">
        <f t="shared" si="52"/>
        <v>5.3033008588991057</v>
      </c>
      <c r="CR38" s="18">
        <f t="shared" si="13"/>
        <v>7.8217595599504248</v>
      </c>
      <c r="CS38">
        <f t="shared" si="14"/>
        <v>225.26667532657225</v>
      </c>
    </row>
    <row r="39" spans="1:97" x14ac:dyDescent="0.2">
      <c r="A39" s="17">
        <f t="shared" si="53"/>
        <v>2.9979999999999984</v>
      </c>
      <c r="B39">
        <f t="shared" si="54"/>
        <v>2.9979999999999984</v>
      </c>
      <c r="C39" s="1">
        <f t="shared" si="15"/>
        <v>12.5</v>
      </c>
      <c r="D39" s="1">
        <f t="shared" si="65"/>
        <v>12.854493533391349</v>
      </c>
      <c r="E39">
        <f t="shared" si="16"/>
        <v>0.23539368929842577</v>
      </c>
      <c r="F39" s="1">
        <f t="shared" si="17"/>
        <v>13.493905755960713</v>
      </c>
      <c r="G39" s="1">
        <f t="shared" si="18"/>
        <v>6.051876540459784E-3</v>
      </c>
      <c r="H39">
        <f t="shared" si="19"/>
        <v>0.23322583594696078</v>
      </c>
      <c r="I39">
        <f t="shared" si="20"/>
        <v>0.97242259817778887</v>
      </c>
      <c r="J39" s="18">
        <f t="shared" si="21"/>
        <v>0.18240582172362904</v>
      </c>
      <c r="K39" s="2">
        <f t="shared" si="22"/>
        <v>10.456384684794021</v>
      </c>
      <c r="L39">
        <f t="shared" si="0"/>
        <v>-3.2520000000000016</v>
      </c>
      <c r="M39" s="1">
        <f t="shared" si="23"/>
        <v>12.5</v>
      </c>
      <c r="N39" s="1">
        <f t="shared" si="66"/>
        <v>12.916094765833829</v>
      </c>
      <c r="O39">
        <f t="shared" si="24"/>
        <v>-0.2545179215773391</v>
      </c>
      <c r="P39" s="1">
        <f t="shared" si="1"/>
        <v>-14.590199326089502</v>
      </c>
      <c r="Q39" s="1">
        <f t="shared" si="25"/>
        <v>5.9942873003398789E-3</v>
      </c>
      <c r="R39">
        <f t="shared" si="26"/>
        <v>-0.25177888974632817</v>
      </c>
      <c r="S39">
        <f t="shared" si="27"/>
        <v>0.96778478531030143</v>
      </c>
      <c r="T39" s="18">
        <f t="shared" si="28"/>
        <v>0.21337492697289759</v>
      </c>
      <c r="U39" s="2">
        <f t="shared" si="29"/>
        <v>12.231683711822154</v>
      </c>
      <c r="V39">
        <f t="shared" si="2"/>
        <v>9.2479999999999976</v>
      </c>
      <c r="W39" s="1">
        <f t="shared" si="30"/>
        <v>12.5</v>
      </c>
      <c r="X39" s="1">
        <f t="shared" si="67"/>
        <v>15.549131937185431</v>
      </c>
      <c r="Y39">
        <f t="shared" si="31"/>
        <v>0.63696693547802552</v>
      </c>
      <c r="Z39" s="1">
        <f t="shared" si="32"/>
        <v>36.514028148421843</v>
      </c>
      <c r="AA39" s="1">
        <f t="shared" si="3"/>
        <v>4.1360683090541726E-3</v>
      </c>
      <c r="AB39">
        <f t="shared" si="4"/>
        <v>0.59475988996424911</v>
      </c>
      <c r="AC39">
        <f t="shared" si="5"/>
        <v>0.8039033979836846</v>
      </c>
      <c r="AD39" s="18">
        <f t="shared" si="33"/>
        <v>1.5370952820966912</v>
      </c>
      <c r="AE39" s="2">
        <f t="shared" si="6"/>
        <v>88.113742285797585</v>
      </c>
      <c r="AF39" s="2"/>
      <c r="AG39" s="1">
        <f t="shared" si="7"/>
        <v>2.3621864962741221E-3</v>
      </c>
      <c r="AH39" s="1">
        <f t="shared" si="34"/>
        <v>1.5011160925314088E-2</v>
      </c>
      <c r="AI39">
        <f t="shared" si="35"/>
        <v>0.15608206838841895</v>
      </c>
      <c r="AJ39" s="2">
        <f t="shared" si="55"/>
        <v>8.94737971653357</v>
      </c>
      <c r="AK39" s="1">
        <f t="shared" si="56"/>
        <v>1.5195883566573426E-2</v>
      </c>
      <c r="AL39" s="1">
        <f t="shared" si="8"/>
        <v>0.54404142476296102</v>
      </c>
      <c r="AM39">
        <f t="shared" si="36"/>
        <v>0.49825698173334237</v>
      </c>
      <c r="AN39" s="17">
        <f t="shared" si="57"/>
        <v>0.99175354644375469</v>
      </c>
      <c r="AP39">
        <v>4</v>
      </c>
      <c r="AQ39">
        <f t="shared" si="37"/>
        <v>7.8041034194209477E-2</v>
      </c>
      <c r="AR39" s="2">
        <f t="shared" si="38"/>
        <v>4.473689858266785</v>
      </c>
      <c r="AT39" s="1">
        <f>ATAN(A39/$G$8/$G$1)</f>
        <v>0.11935006091883218</v>
      </c>
      <c r="AU39" s="2">
        <f t="shared" si="39"/>
        <v>6.8417232373852839</v>
      </c>
      <c r="AV39" s="1"/>
      <c r="AW39" s="2">
        <f>(AT39+AI39)/(SQRT(AP39)-1)</f>
        <v>0.27543212930725114</v>
      </c>
      <c r="AX39" s="2">
        <f t="shared" si="40"/>
        <v>15.789102953918855</v>
      </c>
      <c r="AY39" s="1"/>
      <c r="AZ39" s="17">
        <f>(A39-$A$32)</f>
        <v>0.87441666666666595</v>
      </c>
      <c r="BA39">
        <f t="shared" si="68"/>
        <v>11.176978511428228</v>
      </c>
      <c r="BB39" s="18">
        <f t="shared" si="69"/>
        <v>-0.20953819674238391</v>
      </c>
      <c r="BC39" s="18">
        <v>11.15</v>
      </c>
      <c r="BD39" s="18">
        <f t="shared" si="70"/>
        <v>-0.20903242242871906</v>
      </c>
      <c r="BE39" s="17">
        <f t="shared" si="61"/>
        <v>2.9979999999999984</v>
      </c>
      <c r="BF39" s="17">
        <f>(A39-A38)</f>
        <v>0.12491666666666656</v>
      </c>
      <c r="BG39">
        <f t="shared" si="62"/>
        <v>0.12960337323151477</v>
      </c>
      <c r="BH39" s="18">
        <f t="shared" si="63"/>
        <v>3.452862385775772E-2</v>
      </c>
      <c r="BI39" s="18">
        <f>SUM($BH$16:BH39)</f>
        <v>0.41790186056753387</v>
      </c>
      <c r="BJ39">
        <v>0.2</v>
      </c>
      <c r="BK39" s="17">
        <f t="shared" si="41"/>
        <v>1.7820981394324662</v>
      </c>
      <c r="BL39" s="1"/>
      <c r="BM39">
        <v>1.7</v>
      </c>
      <c r="BN39" s="18"/>
      <c r="BO39" s="2">
        <f>BM39*SQRT(AP39)+(2-BM39)</f>
        <v>3.7</v>
      </c>
      <c r="BP39" s="1">
        <f>BO39+AN39</f>
        <v>4.6917535464437545</v>
      </c>
      <c r="BQ39" s="2"/>
      <c r="BR39" s="1">
        <f t="shared" si="42"/>
        <v>0.74949999999999961</v>
      </c>
      <c r="BS39" s="1">
        <f t="shared" si="64"/>
        <v>3.1229166666666641E-2</v>
      </c>
      <c r="BT39" s="1">
        <f t="shared" si="9"/>
        <v>18.884338808917828</v>
      </c>
      <c r="BU39" s="2">
        <f t="shared" si="43"/>
        <v>11.076092355361581</v>
      </c>
      <c r="BV39" s="1"/>
      <c r="BW39" s="1">
        <v>4</v>
      </c>
      <c r="BX39" s="1">
        <f t="shared" si="10"/>
        <v>5.9675030459416092E-2</v>
      </c>
      <c r="BY39" s="2">
        <f t="shared" si="11"/>
        <v>3.4208616186926419</v>
      </c>
      <c r="BZ39" s="1"/>
      <c r="CA39" s="1">
        <f t="shared" si="44"/>
        <v>0.11935006091883218</v>
      </c>
      <c r="CB39" s="2">
        <f t="shared" si="12"/>
        <v>6.8417232373852839</v>
      </c>
      <c r="CC39" s="20"/>
      <c r="CD39" s="1">
        <f t="shared" si="45"/>
        <v>6.3797239162320283</v>
      </c>
      <c r="CE39" s="1">
        <f t="shared" si="46"/>
        <v>-3.666958221951623E-3</v>
      </c>
      <c r="CF39" s="18">
        <f>SUM(CE$15:$CE39)</f>
        <v>-4.4939741497037264E-2</v>
      </c>
      <c r="CG39" s="18">
        <f t="shared" si="47"/>
        <v>1.9550602585029628</v>
      </c>
      <c r="CH39" s="18">
        <f t="shared" si="48"/>
        <v>4.4939741497037264E-2</v>
      </c>
      <c r="CJ39" s="1">
        <f t="shared" si="49"/>
        <v>3.9550602585029631</v>
      </c>
      <c r="CK39" s="18">
        <f t="shared" si="50"/>
        <v>2.5311526138645437</v>
      </c>
      <c r="CL39">
        <f t="shared" si="51"/>
        <v>11.604138057831719</v>
      </c>
      <c r="CN39" s="1">
        <v>0.74949999999999961</v>
      </c>
      <c r="CO39">
        <v>4.5</v>
      </c>
      <c r="CP39">
        <f t="shared" si="52"/>
        <v>5.3033008588991057</v>
      </c>
      <c r="CR39" s="18">
        <f t="shared" si="13"/>
        <v>7.8344534727636495</v>
      </c>
      <c r="CS39">
        <f t="shared" si="14"/>
        <v>225.63226001559312</v>
      </c>
    </row>
    <row r="40" spans="1:97" x14ac:dyDescent="0.2">
      <c r="A40" s="17">
        <f t="shared" si="53"/>
        <v>3.122916666666665</v>
      </c>
      <c r="B40">
        <f t="shared" si="54"/>
        <v>3.122916666666665</v>
      </c>
      <c r="C40" s="1">
        <f t="shared" si="15"/>
        <v>12.5</v>
      </c>
      <c r="D40" s="1">
        <f t="shared" si="65"/>
        <v>12.884199956029262</v>
      </c>
      <c r="E40">
        <f t="shared" si="16"/>
        <v>0.2448217942313313</v>
      </c>
      <c r="F40" s="1">
        <f t="shared" si="17"/>
        <v>14.034370369948928</v>
      </c>
      <c r="G40" s="1">
        <f t="shared" si="18"/>
        <v>6.0240017249979941E-3</v>
      </c>
      <c r="H40">
        <f t="shared" si="19"/>
        <v>0.24238343687030967</v>
      </c>
      <c r="I40">
        <f t="shared" si="20"/>
        <v>0.97018053450424191</v>
      </c>
      <c r="J40" s="18">
        <f t="shared" si="21"/>
        <v>0.19734028476561127</v>
      </c>
      <c r="K40" s="2">
        <f t="shared" si="22"/>
        <v>11.312500400576441</v>
      </c>
      <c r="L40">
        <f t="shared" si="0"/>
        <v>-3.127083333333335</v>
      </c>
      <c r="M40" s="1">
        <f t="shared" si="23"/>
        <v>12.5</v>
      </c>
      <c r="N40" s="1">
        <f t="shared" si="66"/>
        <v>12.885210521121147</v>
      </c>
      <c r="O40">
        <f t="shared" si="24"/>
        <v>-0.24513551971943692</v>
      </c>
      <c r="P40" s="1">
        <f t="shared" si="1"/>
        <v>-14.052354633598293</v>
      </c>
      <c r="Q40" s="1">
        <f t="shared" si="25"/>
        <v>6.0230568576828784E-3</v>
      </c>
      <c r="R40">
        <f t="shared" si="26"/>
        <v>-0.24268779529891968</v>
      </c>
      <c r="S40">
        <f t="shared" si="27"/>
        <v>0.97010444489907877</v>
      </c>
      <c r="T40" s="18">
        <f t="shared" si="28"/>
        <v>0.19784833136550767</v>
      </c>
      <c r="U40" s="2">
        <f t="shared" si="29"/>
        <v>11.341624091016362</v>
      </c>
      <c r="V40">
        <f t="shared" si="2"/>
        <v>9.372916666666665</v>
      </c>
      <c r="W40" s="1">
        <f t="shared" si="30"/>
        <v>12.5</v>
      </c>
      <c r="X40" s="1">
        <f t="shared" si="67"/>
        <v>15.623750088895999</v>
      </c>
      <c r="Y40">
        <f t="shared" si="31"/>
        <v>0.64339443359300619</v>
      </c>
      <c r="Z40" s="1">
        <f t="shared" si="32"/>
        <v>36.88248345437615</v>
      </c>
      <c r="AA40" s="1">
        <f t="shared" si="3"/>
        <v>4.0966553920332967E-3</v>
      </c>
      <c r="AB40">
        <f t="shared" si="4"/>
        <v>0.59991465642605979</v>
      </c>
      <c r="AC40">
        <f t="shared" si="5"/>
        <v>0.80006400056820615</v>
      </c>
      <c r="AD40" s="18">
        <f t="shared" si="33"/>
        <v>1.5746084502948796</v>
      </c>
      <c r="AE40" s="2">
        <f t="shared" si="6"/>
        <v>90.264178679324303</v>
      </c>
      <c r="AF40" s="2"/>
      <c r="AG40" s="1">
        <f t="shared" si="7"/>
        <v>2.4560394640742115E-3</v>
      </c>
      <c r="AH40" s="1">
        <f t="shared" si="34"/>
        <v>1.4964949944830538E-2</v>
      </c>
      <c r="AI40">
        <f t="shared" si="35"/>
        <v>0.1626692925251495</v>
      </c>
      <c r="AJ40" s="2">
        <f t="shared" si="55"/>
        <v>9.3249912912506083</v>
      </c>
      <c r="AK40" s="1">
        <f t="shared" si="56"/>
        <v>1.5165152709431366E-2</v>
      </c>
      <c r="AL40" s="1">
        <f t="shared" si="8"/>
        <v>0.54773090987025663</v>
      </c>
      <c r="AM40">
        <f t="shared" si="36"/>
        <v>0.50109943813897107</v>
      </c>
      <c r="AN40" s="17">
        <f t="shared" si="57"/>
        <v>0.99741130202820671</v>
      </c>
      <c r="AP40">
        <v>4</v>
      </c>
      <c r="AQ40">
        <f t="shared" si="37"/>
        <v>8.1334646262574736E-2</v>
      </c>
      <c r="AR40" s="2">
        <f t="shared" si="38"/>
        <v>4.6624956456253033</v>
      </c>
      <c r="AT40" s="1">
        <f>ATAN(A40/$G$8/$G$1)</f>
        <v>0.12427294242333399</v>
      </c>
      <c r="AU40" s="2">
        <f t="shared" si="39"/>
        <v>7.1239266357325208</v>
      </c>
      <c r="AV40" s="1"/>
      <c r="AW40" s="2">
        <f>(AT40+AI40)/(SQRT(AP40)-1)</f>
        <v>0.28694223494848348</v>
      </c>
      <c r="AX40" s="2">
        <f t="shared" si="40"/>
        <v>16.448917926983128</v>
      </c>
      <c r="AY40" s="1"/>
      <c r="AZ40" s="17">
        <f>(A40-$A$32)</f>
        <v>0.99933333333333252</v>
      </c>
      <c r="BA40">
        <f t="shared" si="68"/>
        <v>11.191779299872303</v>
      </c>
      <c r="BB40" s="18">
        <f t="shared" si="69"/>
        <v>-0.24556216167708725</v>
      </c>
      <c r="BC40" s="18">
        <v>11.15</v>
      </c>
      <c r="BD40" s="18">
        <f t="shared" si="70"/>
        <v>-0.24464546961989889</v>
      </c>
      <c r="BE40" s="17">
        <f t="shared" si="61"/>
        <v>3.122916666666665</v>
      </c>
      <c r="BF40" s="17">
        <f>(A40-A39)</f>
        <v>0.12491666666666656</v>
      </c>
      <c r="BG40">
        <f t="shared" si="62"/>
        <v>0.13002561870782542</v>
      </c>
      <c r="BH40" s="18">
        <f t="shared" si="63"/>
        <v>3.6081043757966946E-2</v>
      </c>
      <c r="BI40" s="18">
        <f>SUM($BH$16:BH40)</f>
        <v>0.45398290432550081</v>
      </c>
      <c r="BJ40">
        <v>0.2</v>
      </c>
      <c r="BK40" s="17">
        <f t="shared" si="41"/>
        <v>1.7460170956744991</v>
      </c>
      <c r="BL40" s="1"/>
      <c r="BM40">
        <v>1.7</v>
      </c>
      <c r="BN40" s="18"/>
      <c r="BO40" s="2">
        <f>BM40*SQRT(AP40)+(2-BM40)</f>
        <v>3.7</v>
      </c>
      <c r="BP40" s="1">
        <f>BO40+AN40</f>
        <v>4.6974113020282067</v>
      </c>
      <c r="BQ40" s="2"/>
      <c r="BR40" s="1">
        <f t="shared" si="42"/>
        <v>0.78072916666666625</v>
      </c>
      <c r="BS40" s="1">
        <f t="shared" si="64"/>
        <v>3.1229166666666641E-2</v>
      </c>
      <c r="BT40" s="1">
        <f t="shared" si="9"/>
        <v>18.89572285691014</v>
      </c>
      <c r="BU40" s="2">
        <f t="shared" si="43"/>
        <v>11.093134158938348</v>
      </c>
      <c r="BV40" s="1"/>
      <c r="BW40" s="1">
        <v>4</v>
      </c>
      <c r="BX40" s="1">
        <f t="shared" si="10"/>
        <v>6.2136471211666995E-2</v>
      </c>
      <c r="BY40" s="2">
        <f t="shared" si="11"/>
        <v>3.5619633178662604</v>
      </c>
      <c r="BZ40" s="1"/>
      <c r="CA40" s="1">
        <f t="shared" si="44"/>
        <v>0.12427294242333399</v>
      </c>
      <c r="CB40" s="2">
        <f t="shared" si="12"/>
        <v>7.1239266357325208</v>
      </c>
      <c r="CC40" s="20"/>
      <c r="CD40" s="1">
        <f t="shared" si="45"/>
        <v>6.3910393481152443</v>
      </c>
      <c r="CE40" s="1">
        <f t="shared" si="46"/>
        <v>-3.8229990251446291E-3</v>
      </c>
      <c r="CF40" s="18">
        <f>SUM(CE$15:$CE40)</f>
        <v>-4.8762740522181894E-2</v>
      </c>
      <c r="CG40" s="18">
        <f t="shared" si="47"/>
        <v>1.951237259477818</v>
      </c>
      <c r="CH40" s="18">
        <f t="shared" si="48"/>
        <v>4.8762740522181894E-2</v>
      </c>
      <c r="CJ40" s="1">
        <f t="shared" si="49"/>
        <v>3.9512372594778178</v>
      </c>
      <c r="CK40" s="18">
        <f t="shared" si="50"/>
        <v>2.5443714184161657</v>
      </c>
      <c r="CL40">
        <f t="shared" si="51"/>
        <v>11.664740027122823</v>
      </c>
      <c r="CN40" s="1">
        <v>0.78072916666666625</v>
      </c>
      <c r="CO40">
        <v>4.5</v>
      </c>
      <c r="CP40">
        <f t="shared" si="52"/>
        <v>5.3033008588991057</v>
      </c>
      <c r="CR40" s="18">
        <f t="shared" si="13"/>
        <v>7.8476722773152714</v>
      </c>
      <c r="CS40">
        <f t="shared" si="14"/>
        <v>226.01296158667981</v>
      </c>
    </row>
    <row r="41" spans="1:97" x14ac:dyDescent="0.2">
      <c r="A41" s="17">
        <f t="shared" si="53"/>
        <v>3.2478333333333316</v>
      </c>
      <c r="B41">
        <f t="shared" si="54"/>
        <v>3.2478333333333316</v>
      </c>
      <c r="C41" s="1">
        <f t="shared" si="15"/>
        <v>12.5</v>
      </c>
      <c r="D41" s="1">
        <f t="shared" si="65"/>
        <v>12.915046316645988</v>
      </c>
      <c r="E41">
        <f t="shared" si="16"/>
        <v>0.25420569376397206</v>
      </c>
      <c r="F41" s="1">
        <f t="shared" si="17"/>
        <v>14.572300916406041</v>
      </c>
      <c r="G41" s="1">
        <f t="shared" si="18"/>
        <v>5.995260577646864E-3</v>
      </c>
      <c r="H41">
        <f t="shared" si="19"/>
        <v>0.25147670815142598</v>
      </c>
      <c r="I41">
        <f t="shared" si="20"/>
        <v>0.9678633505083879</v>
      </c>
      <c r="J41" s="18">
        <f t="shared" si="21"/>
        <v>0.21284783470608148</v>
      </c>
      <c r="K41" s="2">
        <f t="shared" si="22"/>
        <v>12.20146823155881</v>
      </c>
      <c r="L41">
        <f t="shared" si="0"/>
        <v>-3.0021666666666684</v>
      </c>
      <c r="M41" s="1">
        <f t="shared" si="23"/>
        <v>12.5</v>
      </c>
      <c r="N41" s="1">
        <f t="shared" si="66"/>
        <v>12.855465946220869</v>
      </c>
      <c r="O41">
        <f t="shared" si="24"/>
        <v>-0.23570886736429872</v>
      </c>
      <c r="P41" s="1">
        <f t="shared" si="1"/>
        <v>-13.51197328839929</v>
      </c>
      <c r="Q41" s="1">
        <f t="shared" si="25"/>
        <v>6.050961023302855E-3</v>
      </c>
      <c r="R41">
        <f t="shared" si="26"/>
        <v>-0.23353231063158914</v>
      </c>
      <c r="S41">
        <f t="shared" si="27"/>
        <v>0.97234904221224538</v>
      </c>
      <c r="T41" s="18">
        <f t="shared" si="28"/>
        <v>0.18289468783992446</v>
      </c>
      <c r="U41" s="2">
        <f t="shared" si="29"/>
        <v>10.484408857065732</v>
      </c>
      <c r="V41">
        <f t="shared" si="2"/>
        <v>9.4978333333333325</v>
      </c>
      <c r="W41" s="1">
        <f t="shared" si="30"/>
        <v>12.5</v>
      </c>
      <c r="X41" s="1">
        <f t="shared" si="67"/>
        <v>15.699007549134365</v>
      </c>
      <c r="Y41">
        <f t="shared" si="31"/>
        <v>0.64976056870226961</v>
      </c>
      <c r="Z41" s="1">
        <f t="shared" si="32"/>
        <v>37.247421135798895</v>
      </c>
      <c r="AA41" s="1">
        <f t="shared" si="3"/>
        <v>4.057472671713613E-3</v>
      </c>
      <c r="AB41">
        <f t="shared" si="4"/>
        <v>0.60499578101400675</v>
      </c>
      <c r="AC41">
        <f t="shared" si="5"/>
        <v>0.79622867629547978</v>
      </c>
      <c r="AD41" s="18">
        <f t="shared" si="33"/>
        <v>1.6124430213660152</v>
      </c>
      <c r="AE41" s="2">
        <f t="shared" si="6"/>
        <v>92.433039441363931</v>
      </c>
      <c r="AF41" s="2"/>
      <c r="AG41" s="1">
        <f t="shared" si="7"/>
        <v>2.5493273332294151E-3</v>
      </c>
      <c r="AH41" s="1">
        <f t="shared" si="34"/>
        <v>1.4916915239827921E-2</v>
      </c>
      <c r="AI41">
        <f t="shared" si="35"/>
        <v>0.16926647475946513</v>
      </c>
      <c r="AJ41" s="2">
        <f t="shared" si="55"/>
        <v>9.7031737123260253</v>
      </c>
      <c r="AK41" s="1">
        <f t="shared" si="56"/>
        <v>1.5133189687708307E-2</v>
      </c>
      <c r="AL41" s="1">
        <f t="shared" si="8"/>
        <v>0.55157692294494709</v>
      </c>
      <c r="AM41">
        <f t="shared" si="36"/>
        <v>0.50405309410222443</v>
      </c>
      <c r="AN41" s="17">
        <f t="shared" si="57"/>
        <v>1.0032903943117524</v>
      </c>
      <c r="AP41">
        <v>4</v>
      </c>
      <c r="AQ41">
        <f t="shared" si="37"/>
        <v>8.4633237379732565E-2</v>
      </c>
      <c r="AR41" s="2">
        <f t="shared" si="38"/>
        <v>4.8515868561630127</v>
      </c>
      <c r="AT41" s="1">
        <f>ATAN(A41/$G$8/$G$1)</f>
        <v>0.1291897767625847</v>
      </c>
      <c r="AU41" s="2">
        <f t="shared" si="39"/>
        <v>7.4057833812946638</v>
      </c>
      <c r="AV41" s="1"/>
      <c r="AW41" s="2">
        <f>(AT41+AI41)/(SQRT(AP41)-1)</f>
        <v>0.2984562515220498</v>
      </c>
      <c r="AX41" s="2">
        <f t="shared" si="40"/>
        <v>17.108957093620688</v>
      </c>
      <c r="AY41" s="1"/>
      <c r="BB41" s="18">
        <v>0</v>
      </c>
      <c r="BC41" s="18"/>
      <c r="BD41">
        <v>0</v>
      </c>
      <c r="BE41" s="17">
        <f t="shared" si="61"/>
        <v>3.2478333333333316</v>
      </c>
      <c r="BF41" s="17">
        <f>(A41-A40)</f>
        <v>0.12491666666666656</v>
      </c>
      <c r="BG41">
        <f t="shared" si="62"/>
        <v>0.13046811327634333</v>
      </c>
      <c r="BH41" s="18">
        <f t="shared" si="63"/>
        <v>3.7644347261518663E-2</v>
      </c>
      <c r="BI41" s="18">
        <f>SUM($BH$16:BH41)</f>
        <v>0.49162725158701948</v>
      </c>
      <c r="BJ41">
        <v>0.2</v>
      </c>
      <c r="BK41" s="17">
        <f t="shared" si="41"/>
        <v>1.7083727484129805</v>
      </c>
      <c r="BL41" s="1"/>
      <c r="BM41">
        <v>1.7</v>
      </c>
      <c r="BN41" s="18"/>
      <c r="BO41" s="2">
        <f>BM41*SQRT(AP41)+(2-BM41)</f>
        <v>3.7</v>
      </c>
      <c r="BP41" s="1">
        <f>BO41+AN41</f>
        <v>4.7032903943117521</v>
      </c>
      <c r="BQ41" s="2"/>
      <c r="BR41" s="1">
        <f t="shared" si="42"/>
        <v>0.81195833333333289</v>
      </c>
      <c r="BS41" s="1">
        <f t="shared" si="64"/>
        <v>3.1229166666666641E-2</v>
      </c>
      <c r="BT41" s="1">
        <f t="shared" si="9"/>
        <v>18.907564280351526</v>
      </c>
      <c r="BU41" s="2">
        <f t="shared" si="43"/>
        <v>11.11085467466328</v>
      </c>
      <c r="BV41" s="1"/>
      <c r="BW41" s="1">
        <v>4</v>
      </c>
      <c r="BX41" s="1">
        <f t="shared" si="10"/>
        <v>6.4594888381292348E-2</v>
      </c>
      <c r="BY41" s="2">
        <f t="shared" si="11"/>
        <v>3.7028916906473319</v>
      </c>
      <c r="BZ41" s="1"/>
      <c r="CA41" s="1">
        <f t="shared" si="44"/>
        <v>0.1291897767625847</v>
      </c>
      <c r="CB41" s="2">
        <f t="shared" si="12"/>
        <v>7.4057833812946638</v>
      </c>
      <c r="CC41" s="20"/>
      <c r="CD41" s="1">
        <f t="shared" si="45"/>
        <v>6.4028333619740412</v>
      </c>
      <c r="CE41" s="1">
        <f t="shared" si="46"/>
        <v>-3.9790398317376165E-3</v>
      </c>
      <c r="CF41" s="18">
        <f>SUM(CE$15:$CE41)</f>
        <v>-5.2741780353919507E-2</v>
      </c>
      <c r="CG41" s="18">
        <f t="shared" si="47"/>
        <v>1.9472582196460806</v>
      </c>
      <c r="CH41" s="18">
        <f t="shared" si="48"/>
        <v>5.2741780353919507E-2</v>
      </c>
      <c r="CJ41" s="1">
        <f t="shared" si="49"/>
        <v>3.9472582196460806</v>
      </c>
      <c r="CK41" s="18">
        <f t="shared" si="50"/>
        <v>2.5581128943093603</v>
      </c>
      <c r="CL41">
        <f t="shared" si="51"/>
        <v>11.72773819740681</v>
      </c>
      <c r="CN41" s="1">
        <v>0.81195833333333289</v>
      </c>
      <c r="CO41">
        <v>4.5</v>
      </c>
      <c r="CP41">
        <f t="shared" si="52"/>
        <v>5.3033008588991057</v>
      </c>
      <c r="CR41" s="18">
        <f t="shared" si="13"/>
        <v>7.861413753208466</v>
      </c>
      <c r="CS41">
        <f t="shared" si="14"/>
        <v>226.40871609240381</v>
      </c>
    </row>
    <row r="42" spans="1:97" x14ac:dyDescent="0.2">
      <c r="A42" s="17">
        <f t="shared" si="53"/>
        <v>3.3727499999999981</v>
      </c>
      <c r="B42">
        <f t="shared" si="54"/>
        <v>3.3727499999999981</v>
      </c>
      <c r="C42" s="1">
        <f t="shared" si="15"/>
        <v>12.5</v>
      </c>
      <c r="D42" s="1">
        <f t="shared" si="65"/>
        <v>12.947024467517624</v>
      </c>
      <c r="E42">
        <f t="shared" si="16"/>
        <v>0.26354405726748292</v>
      </c>
      <c r="F42" s="1">
        <f t="shared" si="17"/>
        <v>15.107621117244243</v>
      </c>
      <c r="G42" s="1">
        <f t="shared" si="18"/>
        <v>5.9656814903092338E-3</v>
      </c>
      <c r="H42">
        <f t="shared" si="19"/>
        <v>0.26050387163952482</v>
      </c>
      <c r="I42">
        <f t="shared" si="20"/>
        <v>0.9654728027556333</v>
      </c>
      <c r="J42" s="18">
        <f t="shared" si="21"/>
        <v>0.22892437539778573</v>
      </c>
      <c r="K42" s="2">
        <f t="shared" si="22"/>
        <v>13.123053366752048</v>
      </c>
      <c r="L42">
        <f t="shared" si="0"/>
        <v>-2.8772500000000019</v>
      </c>
      <c r="M42" s="1">
        <f t="shared" si="23"/>
        <v>12.5</v>
      </c>
      <c r="N42" s="1">
        <f t="shared" si="66"/>
        <v>12.826868969569308</v>
      </c>
      <c r="O42">
        <f t="shared" si="24"/>
        <v>-0.22623933767659818</v>
      </c>
      <c r="P42" s="1">
        <f t="shared" si="1"/>
        <v>-12.969134006938749</v>
      </c>
      <c r="Q42" s="1">
        <f t="shared" si="25"/>
        <v>6.0779718368369484E-3</v>
      </c>
      <c r="R42">
        <f t="shared" si="26"/>
        <v>-0.22431428954533184</v>
      </c>
      <c r="S42">
        <f t="shared" si="27"/>
        <v>0.97451685439800018</v>
      </c>
      <c r="T42" s="18">
        <f t="shared" si="28"/>
        <v>0.16851798229981982</v>
      </c>
      <c r="U42" s="2">
        <f t="shared" si="29"/>
        <v>9.6602665012635551</v>
      </c>
      <c r="V42">
        <f t="shared" si="2"/>
        <v>9.6227499999999981</v>
      </c>
      <c r="W42" s="1">
        <f t="shared" si="30"/>
        <v>12.5</v>
      </c>
      <c r="X42" s="1">
        <f t="shared" si="67"/>
        <v>15.77489516803519</v>
      </c>
      <c r="Y42">
        <f t="shared" si="31"/>
        <v>0.65606570671473163</v>
      </c>
      <c r="Z42" s="1">
        <f t="shared" si="32"/>
        <v>37.60886216836041</v>
      </c>
      <c r="AA42" s="1">
        <f t="shared" si="3"/>
        <v>4.0185283482062932E-3</v>
      </c>
      <c r="AB42">
        <f t="shared" si="4"/>
        <v>0.61000405375109312</v>
      </c>
      <c r="AC42">
        <f t="shared" si="5"/>
        <v>0.79239829278414864</v>
      </c>
      <c r="AD42" s="18">
        <f t="shared" si="33"/>
        <v>1.6505943953511135</v>
      </c>
      <c r="AE42" s="2">
        <f t="shared" si="6"/>
        <v>94.620060880000125</v>
      </c>
      <c r="AF42" s="2"/>
      <c r="AG42" s="1">
        <f t="shared" si="7"/>
        <v>2.6420257732567131E-3</v>
      </c>
      <c r="AH42" s="1">
        <f t="shared" si="34"/>
        <v>1.4867064226973609E-2</v>
      </c>
      <c r="AI42">
        <f t="shared" si="35"/>
        <v>0.17587390966614319</v>
      </c>
      <c r="AJ42" s="2">
        <f t="shared" si="55"/>
        <v>10.081943866212029</v>
      </c>
      <c r="AK42" s="1">
        <f t="shared" si="56"/>
        <v>1.5099996652831123E-2</v>
      </c>
      <c r="AL42" s="1">
        <f t="shared" si="8"/>
        <v>0.55558001728997886</v>
      </c>
      <c r="AM42">
        <f t="shared" si="36"/>
        <v>0.50711719665565791</v>
      </c>
      <c r="AN42" s="17">
        <f t="shared" si="57"/>
        <v>1.0093893245534593</v>
      </c>
      <c r="AP42">
        <v>4</v>
      </c>
      <c r="AQ42">
        <f t="shared" si="37"/>
        <v>8.7936954833071596E-2</v>
      </c>
      <c r="AR42" s="2">
        <f t="shared" si="38"/>
        <v>5.0409719331060145</v>
      </c>
      <c r="AT42" s="1">
        <f>ATAN(A42/$G$8/$G$1)</f>
        <v>0.13410033778943478</v>
      </c>
      <c r="AU42" s="2">
        <f t="shared" si="39"/>
        <v>7.6872805102223758</v>
      </c>
      <c r="AV42" s="1"/>
      <c r="AW42" s="2">
        <f>(AT42+AI42)/(SQRT(AP42)-1)</f>
        <v>0.309974247455578</v>
      </c>
      <c r="AX42" s="2">
        <f t="shared" si="40"/>
        <v>17.769224376434405</v>
      </c>
      <c r="AY42" s="1"/>
      <c r="AZ42" s="17">
        <f>(A42-$A$41)</f>
        <v>0.12491666666666656</v>
      </c>
      <c r="BA42">
        <f>AZ42/(SIN(AW42)-SIN($AW$41))</f>
        <v>11.367370654755725</v>
      </c>
      <c r="BB42" s="18">
        <f>BA42*(COS(AW42)-COS($AW$41))</f>
        <v>-3.9218950262240232E-2</v>
      </c>
      <c r="BC42" s="18">
        <v>11.42</v>
      </c>
      <c r="BD42" s="18">
        <f>BC42*(COS(AW42)-COS($AW$41))</f>
        <v>-3.9400528547681814E-2</v>
      </c>
      <c r="BE42" s="17">
        <f t="shared" si="61"/>
        <v>3.3727499999999981</v>
      </c>
      <c r="BF42" s="17">
        <f>(A42-A41)</f>
        <v>0.12491666666666656</v>
      </c>
      <c r="BG42">
        <f t="shared" si="62"/>
        <v>0.13093120451869961</v>
      </c>
      <c r="BH42" s="18">
        <f t="shared" si="63"/>
        <v>3.9219078481124679E-2</v>
      </c>
      <c r="BI42" s="18">
        <f>SUM($BH$16:BH42)</f>
        <v>0.53084633006814419</v>
      </c>
      <c r="BJ42">
        <v>0.2</v>
      </c>
      <c r="BK42" s="17">
        <f t="shared" si="41"/>
        <v>1.6691536699318557</v>
      </c>
      <c r="BL42" s="1"/>
      <c r="BM42">
        <v>1.7</v>
      </c>
      <c r="BN42" s="18"/>
      <c r="BO42" s="2">
        <f>BM42*SQRT(AP42)+(2-BM42)</f>
        <v>3.7</v>
      </c>
      <c r="BP42" s="1">
        <f>BO42+AN42</f>
        <v>4.7093893245534595</v>
      </c>
      <c r="BQ42" s="2"/>
      <c r="BR42" s="1">
        <f t="shared" si="42"/>
        <v>0.84318749999999953</v>
      </c>
      <c r="BS42" s="1">
        <f t="shared" si="64"/>
        <v>3.1229166666666641E-2</v>
      </c>
      <c r="BT42" s="1">
        <f t="shared" si="9"/>
        <v>18.919862220465724</v>
      </c>
      <c r="BU42" s="2">
        <f t="shared" si="43"/>
        <v>11.129251545019184</v>
      </c>
      <c r="BV42" s="1"/>
      <c r="BW42" s="1">
        <v>4</v>
      </c>
      <c r="BX42" s="1">
        <f t="shared" si="10"/>
        <v>6.7050168894717391E-2</v>
      </c>
      <c r="BY42" s="2">
        <f t="shared" si="11"/>
        <v>3.8436402551111879</v>
      </c>
      <c r="BZ42" s="1"/>
      <c r="CA42" s="1">
        <f t="shared" si="44"/>
        <v>0.13410033778943478</v>
      </c>
      <c r="CB42" s="2">
        <f t="shared" si="12"/>
        <v>7.6872805102223758</v>
      </c>
      <c r="CC42" s="20"/>
      <c r="CD42" s="1">
        <f t="shared" si="45"/>
        <v>6.4151068231619961</v>
      </c>
      <c r="CE42" s="1">
        <f t="shared" si="46"/>
        <v>-4.135080641857759E-3</v>
      </c>
      <c r="CF42" s="18">
        <f>SUM(CE$15:$CE42)</f>
        <v>-5.6876860995777268E-2</v>
      </c>
      <c r="CG42" s="18">
        <f t="shared" si="47"/>
        <v>1.9431231390042227</v>
      </c>
      <c r="CH42" s="18">
        <f t="shared" si="48"/>
        <v>5.6876860995777268E-2</v>
      </c>
      <c r="CJ42" s="1">
        <f t="shared" si="49"/>
        <v>3.9431231390042227</v>
      </c>
      <c r="CK42" s="18">
        <f t="shared" si="50"/>
        <v>2.5723746840234067</v>
      </c>
      <c r="CL42">
        <f t="shared" si="51"/>
        <v>11.793121760565763</v>
      </c>
      <c r="CN42" s="1">
        <v>0.84318749999999953</v>
      </c>
      <c r="CO42">
        <v>4.5</v>
      </c>
      <c r="CP42">
        <f t="shared" si="52"/>
        <v>5.3033008588991057</v>
      </c>
      <c r="CR42" s="18">
        <f t="shared" si="13"/>
        <v>7.8756755429225125</v>
      </c>
      <c r="CS42">
        <f t="shared" si="14"/>
        <v>226.81945563616836</v>
      </c>
    </row>
    <row r="43" spans="1:97" x14ac:dyDescent="0.2">
      <c r="A43" s="17">
        <f t="shared" si="53"/>
        <v>3.4976666666666647</v>
      </c>
      <c r="B43">
        <f t="shared" si="54"/>
        <v>3.4976666666666647</v>
      </c>
      <c r="C43" s="1">
        <f t="shared" si="15"/>
        <v>12.5</v>
      </c>
      <c r="D43" s="1">
        <f t="shared" si="65"/>
        <v>12.980126043729742</v>
      </c>
      <c r="E43">
        <f t="shared" si="16"/>
        <v>0.27283559875400587</v>
      </c>
      <c r="F43" s="1">
        <f t="shared" si="17"/>
        <v>15.640257253414347</v>
      </c>
      <c r="G43" s="1">
        <f t="shared" si="18"/>
        <v>5.9352932392197797E-3</v>
      </c>
      <c r="H43">
        <f t="shared" si="19"/>
        <v>0.26946322823700691</v>
      </c>
      <c r="I43">
        <f t="shared" si="20"/>
        <v>0.96301067939462159</v>
      </c>
      <c r="J43" s="18">
        <f t="shared" si="21"/>
        <v>0.24556570150415818</v>
      </c>
      <c r="K43" s="2">
        <f t="shared" ref="K43:K74" si="71">IF(180/$D$6*J43 &gt;180,180/$D$6*J43-360,180/$D$6*J43)</f>
        <v>14.077014735907156</v>
      </c>
      <c r="L43">
        <f t="shared" si="0"/>
        <v>-2.7523333333333353</v>
      </c>
      <c r="M43" s="1">
        <f t="shared" si="23"/>
        <v>12.5</v>
      </c>
      <c r="N43" s="1">
        <f t="shared" si="66"/>
        <v>12.799427283194268</v>
      </c>
      <c r="O43">
        <f t="shared" si="24"/>
        <v>-0.21672834709083391</v>
      </c>
      <c r="P43" s="1">
        <f t="shared" si="1"/>
        <v>-12.423917986098758</v>
      </c>
      <c r="Q43" s="1">
        <f t="shared" si="25"/>
        <v>6.104061846967752E-3</v>
      </c>
      <c r="R43">
        <f t="shared" si="26"/>
        <v>-0.21503566311495573</v>
      </c>
      <c r="S43">
        <f t="shared" si="27"/>
        <v>0.97660619677980298</v>
      </c>
      <c r="T43" s="18">
        <f t="shared" si="28"/>
        <v>0.15472208179799854</v>
      </c>
      <c r="U43" s="2">
        <f t="shared" si="29"/>
        <v>8.8694187017960946</v>
      </c>
      <c r="V43">
        <f t="shared" si="2"/>
        <v>9.7476666666666638</v>
      </c>
      <c r="W43" s="1">
        <f t="shared" si="30"/>
        <v>12.5</v>
      </c>
      <c r="X43" s="1">
        <f t="shared" si="67"/>
        <v>15.851403895063818</v>
      </c>
      <c r="Y43">
        <f t="shared" si="31"/>
        <v>0.66231022596115985</v>
      </c>
      <c r="Z43" s="1">
        <f t="shared" si="32"/>
        <v>37.966828239811711</v>
      </c>
      <c r="AA43" s="1">
        <f t="shared" si="3"/>
        <v>3.9798301342079791E-3</v>
      </c>
      <c r="AB43">
        <f t="shared" si="4"/>
        <v>0.61494027476658519</v>
      </c>
      <c r="AC43">
        <f t="shared" si="5"/>
        <v>0.78857368613845891</v>
      </c>
      <c r="AD43" s="18">
        <f t="shared" si="33"/>
        <v>1.6890580222282141</v>
      </c>
      <c r="AE43" s="2">
        <f t="shared" si="6"/>
        <v>96.824982165948569</v>
      </c>
      <c r="AF43" s="2"/>
      <c r="AG43" s="1">
        <f t="shared" si="7"/>
        <v>2.7341101260702216E-3</v>
      </c>
      <c r="AH43" s="1">
        <f t="shared" si="34"/>
        <v>1.4815404719120524E-2</v>
      </c>
      <c r="AI43">
        <f t="shared" si="35"/>
        <v>0.18249186988905672</v>
      </c>
      <c r="AJ43" s="2">
        <f t="shared" si="55"/>
        <v>10.461317382175226</v>
      </c>
      <c r="AK43" s="1">
        <f t="shared" si="56"/>
        <v>1.5065575832765851E-2</v>
      </c>
      <c r="AL43" s="1">
        <f t="shared" si="8"/>
        <v>0.55974074658458239</v>
      </c>
      <c r="AM43">
        <f t="shared" si="36"/>
        <v>0.51029093909973433</v>
      </c>
      <c r="AN43" s="17">
        <f t="shared" si="57"/>
        <v>1.0157064870615731</v>
      </c>
      <c r="AP43">
        <v>4</v>
      </c>
      <c r="AQ43">
        <f t="shared" si="37"/>
        <v>9.1245934944528359E-2</v>
      </c>
      <c r="AR43" s="2">
        <f t="shared" si="38"/>
        <v>5.2306586910876129</v>
      </c>
      <c r="AT43" s="1">
        <f>ATAN(A43/$G$8/$G$1)</f>
        <v>0.13900440114350737</v>
      </c>
      <c r="AU43" s="2">
        <f t="shared" si="39"/>
        <v>7.9684051610927789</v>
      </c>
      <c r="AV43" s="1"/>
      <c r="AW43" s="2">
        <f>(AT43+AI43)/(SQRT(AP43)-1)</f>
        <v>0.32149627103256406</v>
      </c>
      <c r="AX43" s="2">
        <f t="shared" si="40"/>
        <v>18.429722543268003</v>
      </c>
      <c r="AY43" s="1"/>
      <c r="AZ43" s="17">
        <f>(A43-$A$41)</f>
        <v>0.24983333333333313</v>
      </c>
      <c r="BA43">
        <f>AZ43/(SIN(AW43)-SIN($AW$41))</f>
        <v>11.38635578862654</v>
      </c>
      <c r="BB43" s="18">
        <f t="shared" ref="BB43:BB49" si="72">BA43*(COS(AW43)-COS($AW$41))</f>
        <v>-8.0021949127577541E-2</v>
      </c>
      <c r="BC43" s="18">
        <v>11.42</v>
      </c>
      <c r="BD43" s="18">
        <f t="shared" ref="BD43:BD49" si="73">BC43*(COS(AW43)-COS($AW$41))</f>
        <v>-8.0258396628511391E-2</v>
      </c>
      <c r="BE43" s="17">
        <f t="shared" si="61"/>
        <v>3.4976666666666647</v>
      </c>
      <c r="BF43" s="17">
        <f>(A43-A42)</f>
        <v>0.12491666666666656</v>
      </c>
      <c r="BG43">
        <f t="shared" si="62"/>
        <v>0.13141525819756972</v>
      </c>
      <c r="BH43" s="18">
        <f t="shared" si="63"/>
        <v>4.0805793399103979E-2</v>
      </c>
      <c r="BI43" s="18">
        <f>SUM($BH$16:BH43)</f>
        <v>0.57165212346724814</v>
      </c>
      <c r="BJ43">
        <v>0.2</v>
      </c>
      <c r="BK43" s="17">
        <f t="shared" si="41"/>
        <v>1.6283478765327517</v>
      </c>
      <c r="BL43" s="1"/>
      <c r="BM43">
        <v>1.7</v>
      </c>
      <c r="BN43" s="18"/>
      <c r="BO43" s="2">
        <f>BM43*SQRT(AP43)+(2-BM43)</f>
        <v>3.7</v>
      </c>
      <c r="BP43" s="1">
        <f>BO43+AN43</f>
        <v>4.7157064870615732</v>
      </c>
      <c r="BQ43" s="2"/>
      <c r="BR43" s="1">
        <f t="shared" si="42"/>
        <v>0.87441666666666618</v>
      </c>
      <c r="BS43" s="1">
        <f t="shared" si="64"/>
        <v>3.1229166666666641E-2</v>
      </c>
      <c r="BT43" s="1">
        <f t="shared" si="9"/>
        <v>18.932615787642764</v>
      </c>
      <c r="BU43" s="2">
        <f t="shared" si="43"/>
        <v>11.148322274704338</v>
      </c>
      <c r="BV43" s="1"/>
      <c r="BW43" s="1">
        <v>4</v>
      </c>
      <c r="BX43" s="1">
        <f t="shared" si="10"/>
        <v>6.9502200571753686E-2</v>
      </c>
      <c r="BY43" s="2">
        <f t="shared" si="11"/>
        <v>3.9842025805463894</v>
      </c>
      <c r="BZ43" s="1"/>
      <c r="CA43" s="1">
        <f t="shared" si="44"/>
        <v>0.13900440114350737</v>
      </c>
      <c r="CB43" s="2">
        <f t="shared" si="12"/>
        <v>7.9684051610927789</v>
      </c>
      <c r="CC43" s="20"/>
      <c r="CD43" s="1">
        <f t="shared" si="45"/>
        <v>6.4278606307113852</v>
      </c>
      <c r="CE43" s="1">
        <f t="shared" si="46"/>
        <v>-4.2911214556251151E-3</v>
      </c>
      <c r="CF43" s="18">
        <f>SUM(CE$15:$CE43)</f>
        <v>-6.1167982451402383E-2</v>
      </c>
      <c r="CG43" s="18">
        <f t="shared" si="47"/>
        <v>1.9388320175485976</v>
      </c>
      <c r="CH43" s="18">
        <f t="shared" si="48"/>
        <v>6.1167982451402383E-2</v>
      </c>
      <c r="CJ43" s="1">
        <f t="shared" si="49"/>
        <v>3.9388320175485974</v>
      </c>
      <c r="CK43" s="18">
        <f t="shared" si="50"/>
        <v>2.5871542922529347</v>
      </c>
      <c r="CL43">
        <f t="shared" si="51"/>
        <v>11.860879276804285</v>
      </c>
      <c r="CN43" s="1">
        <v>0.87441666666666618</v>
      </c>
      <c r="CO43">
        <v>4.5</v>
      </c>
      <c r="CP43">
        <f t="shared" si="52"/>
        <v>5.3033008588991057</v>
      </c>
      <c r="CR43" s="18">
        <f t="shared" si="13"/>
        <v>7.8904551511520404</v>
      </c>
      <c r="CS43">
        <f t="shared" si="14"/>
        <v>227.24510835317875</v>
      </c>
    </row>
    <row r="44" spans="1:97" x14ac:dyDescent="0.2">
      <c r="A44" s="17">
        <f t="shared" si="53"/>
        <v>3.6225833333333313</v>
      </c>
      <c r="B44">
        <f t="shared" si="54"/>
        <v>3.6225833333333313</v>
      </c>
      <c r="C44" s="1">
        <f t="shared" si="15"/>
        <v>12.5</v>
      </c>
      <c r="D44" s="1">
        <f t="shared" si="65"/>
        <v>13.014342473092693</v>
      </c>
      <c r="E44">
        <f t="shared" si="16"/>
        <v>0.28207907742797356</v>
      </c>
      <c r="F44" s="1">
        <f t="shared" si="17"/>
        <v>16.170138196508038</v>
      </c>
      <c r="G44" s="1">
        <f t="shared" si="18"/>
        <v>5.9041249225393524E-3</v>
      </c>
      <c r="H44">
        <f t="shared" si="19"/>
        <v>0.27835315851131665</v>
      </c>
      <c r="I44">
        <f t="shared" si="20"/>
        <v>0.96047879682311255</v>
      </c>
      <c r="J44" s="18">
        <f t="shared" si="21"/>
        <v>0.2627675034840915</v>
      </c>
      <c r="K44" s="2">
        <f t="shared" si="71"/>
        <v>15.063105295266391</v>
      </c>
      <c r="L44">
        <f t="shared" si="0"/>
        <v>-2.6274166666666687</v>
      </c>
      <c r="M44" s="1">
        <f t="shared" si="23"/>
        <v>12.5</v>
      </c>
      <c r="N44" s="1">
        <f t="shared" si="66"/>
        <v>12.773148333135328</v>
      </c>
      <c r="O44">
        <f t="shared" si="24"/>
        <v>-0.20717735446655799</v>
      </c>
      <c r="P44" s="1">
        <f t="shared" si="1"/>
        <v>-11.87640885477084</v>
      </c>
      <c r="Q44" s="1">
        <f t="shared" si="25"/>
        <v>6.1292041753902163E-3</v>
      </c>
      <c r="R44">
        <f t="shared" si="26"/>
        <v>-0.20569843848527022</v>
      </c>
      <c r="S44">
        <f t="shared" si="27"/>
        <v>0.97861542620414554</v>
      </c>
      <c r="T44" s="18">
        <f t="shared" si="28"/>
        <v>0.14151072972033552</v>
      </c>
      <c r="U44" s="2">
        <f t="shared" si="29"/>
        <v>8.1120800476625448</v>
      </c>
      <c r="V44">
        <f t="shared" si="2"/>
        <v>9.8725833333333313</v>
      </c>
      <c r="W44" s="1">
        <f t="shared" si="30"/>
        <v>12.5</v>
      </c>
      <c r="X44" s="1">
        <f t="shared" si="67"/>
        <v>15.928524780205198</v>
      </c>
      <c r="Y44">
        <f t="shared" si="31"/>
        <v>0.66849451644358349</v>
      </c>
      <c r="Z44" s="1">
        <f t="shared" si="32"/>
        <v>38.321341706957014</v>
      </c>
      <c r="AA44" s="1">
        <f t="shared" si="3"/>
        <v>3.941385268456242E-3</v>
      </c>
      <c r="AB44">
        <f t="shared" si="4"/>
        <v>0.61980525312690937</v>
      </c>
      <c r="AC44">
        <f t="shared" si="5"/>
        <v>0.78475566146176212</v>
      </c>
      <c r="AD44" s="18">
        <f t="shared" si="33"/>
        <v>1.727829402510098</v>
      </c>
      <c r="AE44" s="2">
        <f t="shared" si="6"/>
        <v>99.047545366820898</v>
      </c>
      <c r="AF44" s="2"/>
      <c r="AG44" s="1">
        <f t="shared" si="7"/>
        <v>2.8255553863852385E-3</v>
      </c>
      <c r="AH44" s="1">
        <f t="shared" si="34"/>
        <v>1.4761944961708698E-2</v>
      </c>
      <c r="AI44">
        <f t="shared" si="35"/>
        <v>0.18912060406919198</v>
      </c>
      <c r="AJ44" s="2">
        <f t="shared" si="55"/>
        <v>10.841308513520559</v>
      </c>
      <c r="AK44" s="1">
        <f t="shared" si="56"/>
        <v>1.5029929550535073E-2</v>
      </c>
      <c r="AL44" s="1">
        <f t="shared" si="8"/>
        <v>0.56405966538736563</v>
      </c>
      <c r="AM44">
        <f t="shared" si="36"/>
        <v>0.51357346101021351</v>
      </c>
      <c r="AN44" s="17">
        <f t="shared" si="57"/>
        <v>1.0222401692082275</v>
      </c>
      <c r="AP44">
        <v>4</v>
      </c>
      <c r="AQ44">
        <f t="shared" si="37"/>
        <v>9.4560302034595992E-2</v>
      </c>
      <c r="AR44" s="2">
        <f t="shared" si="38"/>
        <v>5.4206542567602796</v>
      </c>
      <c r="AT44" s="1">
        <f>ATAN(A44/$G$8/$G$1)</f>
        <v>0.14390174430781028</v>
      </c>
      <c r="AU44" s="2">
        <f t="shared" si="39"/>
        <v>8.2491445781547288</v>
      </c>
      <c r="AV44" s="1"/>
      <c r="AW44" s="2">
        <f>(AT44+AI44)/(SQRT(AP44)-1)</f>
        <v>0.33302234837700229</v>
      </c>
      <c r="AX44" s="2">
        <f t="shared" si="40"/>
        <v>19.09045309167529</v>
      </c>
      <c r="AY44" s="1"/>
      <c r="AZ44" s="17">
        <f>(A44-$A$41)</f>
        <v>0.37474999999999969</v>
      </c>
      <c r="BA44">
        <f t="shared" ref="BA44:BA49" si="74">AZ44/(SIN(AW44)-SIN($AW$41))</f>
        <v>11.405915612917969</v>
      </c>
      <c r="BB44" s="18">
        <f t="shared" si="72"/>
        <v>-0.12241862247718682</v>
      </c>
      <c r="BC44" s="18">
        <v>11.42</v>
      </c>
      <c r="BD44" s="18">
        <f t="shared" si="73"/>
        <v>-0.12256978888271984</v>
      </c>
      <c r="BE44" s="17">
        <f t="shared" si="61"/>
        <v>3.6225833333333313</v>
      </c>
      <c r="BF44" s="17">
        <f>(A44-A43)</f>
        <v>0.12491666666666656</v>
      </c>
      <c r="BG44">
        <f t="shared" si="62"/>
        <v>0.13192065872097916</v>
      </c>
      <c r="BH44" s="18">
        <f t="shared" si="63"/>
        <v>4.2405060358271088E-2</v>
      </c>
      <c r="BI44" s="18">
        <f>SUM($BH$16:BH44)</f>
        <v>0.61405718382551921</v>
      </c>
      <c r="BJ44">
        <v>0.2</v>
      </c>
      <c r="BK44" s="17">
        <f t="shared" si="41"/>
        <v>1.5859428161744809</v>
      </c>
      <c r="BL44" s="1"/>
      <c r="BM44">
        <v>1.7</v>
      </c>
      <c r="BN44" s="18"/>
      <c r="BO44" s="2">
        <f>BM44*SQRT(AP44)+(2-BM44)</f>
        <v>3.7</v>
      </c>
      <c r="BP44" s="1">
        <f>BO44+AN44</f>
        <v>4.7222401692082272</v>
      </c>
      <c r="BQ44" s="2"/>
      <c r="BR44" s="1">
        <f t="shared" si="42"/>
        <v>0.90564583333333282</v>
      </c>
      <c r="BS44" s="1">
        <f t="shared" si="64"/>
        <v>3.1229166666666641E-2</v>
      </c>
      <c r="BT44" s="1">
        <f t="shared" si="9"/>
        <v>18.945824061753193</v>
      </c>
      <c r="BU44" s="2">
        <f t="shared" si="43"/>
        <v>11.16806423096142</v>
      </c>
      <c r="BV44" s="1"/>
      <c r="BW44" s="1">
        <v>4</v>
      </c>
      <c r="BX44" s="1">
        <f t="shared" si="10"/>
        <v>7.1950872153905138E-2</v>
      </c>
      <c r="BY44" s="2">
        <f t="shared" si="11"/>
        <v>4.1245722890773644</v>
      </c>
      <c r="BZ44" s="1"/>
      <c r="CA44" s="1">
        <f t="shared" si="44"/>
        <v>0.14390174430781028</v>
      </c>
      <c r="CB44" s="2">
        <f t="shared" si="12"/>
        <v>8.2491445781547288</v>
      </c>
      <c r="CC44" s="20"/>
      <c r="CD44" s="1">
        <f t="shared" si="45"/>
        <v>6.441095717226502</v>
      </c>
      <c r="CE44" s="1">
        <f t="shared" si="46"/>
        <v>-4.4471622731619333E-3</v>
      </c>
      <c r="CF44" s="18">
        <f>SUM(CE$15:$CE44)</f>
        <v>-6.5615144724564312E-2</v>
      </c>
      <c r="CG44" s="18">
        <f t="shared" si="47"/>
        <v>1.9343848552754357</v>
      </c>
      <c r="CH44" s="18">
        <f t="shared" si="48"/>
        <v>6.5615144724564312E-2</v>
      </c>
      <c r="CJ44" s="1">
        <f t="shared" si="49"/>
        <v>3.9343848552754359</v>
      </c>
      <c r="CK44" s="18">
        <f t="shared" si="50"/>
        <v>2.6024490862368559</v>
      </c>
      <c r="CL44">
        <f t="shared" si="51"/>
        <v>11.930998676157504</v>
      </c>
      <c r="CN44" s="1">
        <v>0.90564583333333282</v>
      </c>
      <c r="CO44">
        <v>4.5</v>
      </c>
      <c r="CP44">
        <f t="shared" si="52"/>
        <v>5.3033008588991057</v>
      </c>
      <c r="CR44" s="18">
        <f t="shared" si="13"/>
        <v>7.9057499451359616</v>
      </c>
      <c r="CS44">
        <f t="shared" si="14"/>
        <v>227.68559841991569</v>
      </c>
    </row>
    <row r="45" spans="1:97" x14ac:dyDescent="0.2">
      <c r="A45" s="17">
        <f t="shared" si="53"/>
        <v>3.7474999999999978</v>
      </c>
      <c r="B45">
        <f t="shared" si="54"/>
        <v>3.7474999999999978</v>
      </c>
      <c r="C45" s="1">
        <f t="shared" si="15"/>
        <v>12.5</v>
      </c>
      <c r="D45" s="1">
        <f t="shared" si="65"/>
        <v>13.049664986121289</v>
      </c>
      <c r="E45">
        <f t="shared" si="16"/>
        <v>0.29127329814067843</v>
      </c>
      <c r="F45" s="1">
        <f t="shared" si="17"/>
        <v>16.69719543481596</v>
      </c>
      <c r="G45" s="1">
        <f t="shared" si="18"/>
        <v>5.8722058989170971E-3</v>
      </c>
      <c r="H45">
        <f t="shared" si="19"/>
        <v>0.28717212311469886</v>
      </c>
      <c r="I45">
        <f t="shared" si="20"/>
        <v>0.95787899637991658</v>
      </c>
      <c r="J45" s="18">
        <f t="shared" si="21"/>
        <v>0.28052537260907495</v>
      </c>
      <c r="K45" s="2">
        <f t="shared" si="71"/>
        <v>16.081072315169902</v>
      </c>
      <c r="L45">
        <f t="shared" si="0"/>
        <v>-2.5025000000000022</v>
      </c>
      <c r="M45" s="1">
        <f t="shared" si="23"/>
        <v>12.5</v>
      </c>
      <c r="N45" s="1">
        <f t="shared" si="66"/>
        <v>12.748039310027249</v>
      </c>
      <c r="O45">
        <f t="shared" si="24"/>
        <v>-0.19758786014365301</v>
      </c>
      <c r="P45" s="1">
        <f t="shared" si="1"/>
        <v>-11.326692619699854</v>
      </c>
      <c r="Q45" s="1">
        <f t="shared" si="25"/>
        <v>6.1533725808256062E-3</v>
      </c>
      <c r="R45">
        <f t="shared" si="26"/>
        <v>-0.19630469746289583</v>
      </c>
      <c r="S45">
        <f t="shared" si="27"/>
        <v>0.98054294437010814</v>
      </c>
      <c r="T45" s="18">
        <f t="shared" si="28"/>
        <v>0.12888754105172398</v>
      </c>
      <c r="U45" s="2">
        <f t="shared" si="29"/>
        <v>7.3884577672962788</v>
      </c>
      <c r="V45">
        <f t="shared" si="2"/>
        <v>9.9974999999999987</v>
      </c>
      <c r="W45" s="1">
        <f t="shared" si="30"/>
        <v>12.5</v>
      </c>
      <c r="X45" s="1">
        <f t="shared" si="67"/>
        <v>16.006248975009729</v>
      </c>
      <c r="Y45">
        <f t="shared" si="31"/>
        <v>0.67461897910580426</v>
      </c>
      <c r="Z45" s="1">
        <f t="shared" si="32"/>
        <v>38.672425553835907</v>
      </c>
      <c r="AA45" s="1">
        <f t="shared" si="3"/>
        <v>3.9032005292935078E-3</v>
      </c>
      <c r="AB45">
        <f t="shared" si="4"/>
        <v>0.62459980571393814</v>
      </c>
      <c r="AC45">
        <f t="shared" si="5"/>
        <v>0.78094499339077061</v>
      </c>
      <c r="AD45" s="18">
        <f t="shared" si="33"/>
        <v>1.7669040877700677</v>
      </c>
      <c r="AE45" s="2">
        <f t="shared" si="6"/>
        <v>101.28749547726503</v>
      </c>
      <c r="AF45" s="2"/>
      <c r="AG45" s="1">
        <f t="shared" si="7"/>
        <v>2.9163361847624981E-3</v>
      </c>
      <c r="AH45" s="1">
        <f t="shared" si="34"/>
        <v>1.4706693672751937E-2</v>
      </c>
      <c r="AI45">
        <f t="shared" si="35"/>
        <v>0.19576033477309623</v>
      </c>
      <c r="AJ45" s="2">
        <f t="shared" si="55"/>
        <v>11.221930018839911</v>
      </c>
      <c r="AK45" s="1">
        <f t="shared" si="56"/>
        <v>1.4993060245550837E-2</v>
      </c>
      <c r="AL45" s="1">
        <f t="shared" si="8"/>
        <v>0.56853733032621534</v>
      </c>
      <c r="AM45">
        <f t="shared" si="36"/>
        <v>0.51696384880223678</v>
      </c>
      <c r="AN45" s="17">
        <f t="shared" si="57"/>
        <v>1.0289885525522229</v>
      </c>
      <c r="AP45">
        <v>4</v>
      </c>
      <c r="AQ45">
        <f t="shared" si="37"/>
        <v>9.7880167386548103E-2</v>
      </c>
      <c r="AR45" s="2">
        <f t="shared" si="38"/>
        <v>5.6109650094199548</v>
      </c>
      <c r="AT45" s="1">
        <f>ATAN(A45/$G$8/$G$1)</f>
        <v>0.14879214666407387</v>
      </c>
      <c r="AU45" s="2">
        <f t="shared" si="39"/>
        <v>8.529486114501049</v>
      </c>
      <c r="AV45" s="1"/>
      <c r="AW45" s="2">
        <f>(AT45+AI45)/(SQRT(AP45)-1)</f>
        <v>0.3445524814371701</v>
      </c>
      <c r="AX45" s="2">
        <f t="shared" si="40"/>
        <v>19.75141613334096</v>
      </c>
      <c r="AY45" s="1"/>
      <c r="AZ45" s="17">
        <f>(A45-$A$41)</f>
        <v>0.49966666666666626</v>
      </c>
      <c r="BA45">
        <f t="shared" si="74"/>
        <v>11.42606112261322</v>
      </c>
      <c r="BB45" s="18">
        <f t="shared" si="72"/>
        <v>-0.16641888688387793</v>
      </c>
      <c r="BC45" s="18">
        <v>11.42</v>
      </c>
      <c r="BD45" s="18">
        <f t="shared" si="73"/>
        <v>-0.16633060753128787</v>
      </c>
      <c r="BE45" s="17">
        <f t="shared" si="61"/>
        <v>3.7474999999999978</v>
      </c>
      <c r="BF45" s="17">
        <f>(A45-A44)</f>
        <v>0.12491666666666656</v>
      </c>
      <c r="BG45">
        <f t="shared" si="62"/>
        <v>0.13244780962244995</v>
      </c>
      <c r="BH45" s="18">
        <f t="shared" si="63"/>
        <v>4.4017460567586819E-2</v>
      </c>
      <c r="BI45" s="18">
        <f>SUM($BH$16:BH45)</f>
        <v>0.65807464439310603</v>
      </c>
      <c r="BJ45">
        <v>0.2</v>
      </c>
      <c r="BK45" s="17">
        <f t="shared" si="41"/>
        <v>1.5419253556068939</v>
      </c>
      <c r="BL45" s="1"/>
      <c r="BM45">
        <v>1.7</v>
      </c>
      <c r="BN45" s="18"/>
      <c r="BO45" s="2">
        <f>BM45*SQRT(AP45)+(2-BM45)</f>
        <v>3.7</v>
      </c>
      <c r="BP45" s="1">
        <f>BO45+AN45</f>
        <v>4.7289885525522228</v>
      </c>
      <c r="BQ45" s="2"/>
      <c r="BR45" s="1">
        <f t="shared" si="42"/>
        <v>0.93687499999999968</v>
      </c>
      <c r="BS45" s="1">
        <f t="shared" si="64"/>
        <v>3.1229166666666863E-2</v>
      </c>
      <c r="BT45" s="1">
        <f t="shared" si="9"/>
        <v>18.959486092471625</v>
      </c>
      <c r="BU45" s="2">
        <f t="shared" si="43"/>
        <v>11.188474645023849</v>
      </c>
      <c r="BV45" s="1"/>
      <c r="BW45" s="1">
        <v>4</v>
      </c>
      <c r="BX45" s="1">
        <f t="shared" si="10"/>
        <v>7.4396073332036933E-2</v>
      </c>
      <c r="BY45" s="2">
        <f t="shared" si="11"/>
        <v>4.2647430572505245</v>
      </c>
      <c r="BZ45" s="1"/>
      <c r="CA45" s="1">
        <f t="shared" si="44"/>
        <v>0.14879214666407387</v>
      </c>
      <c r="CB45" s="2">
        <f t="shared" si="12"/>
        <v>8.529486114501049</v>
      </c>
      <c r="CC45" s="20"/>
      <c r="CD45" s="1">
        <f t="shared" si="45"/>
        <v>6.4548130487719542</v>
      </c>
      <c r="CE45" s="1">
        <f t="shared" si="46"/>
        <v>-4.6032030945875524E-3</v>
      </c>
      <c r="CF45" s="18">
        <f>SUM(CE$15:$CE45)</f>
        <v>-7.0218347819151858E-2</v>
      </c>
      <c r="CG45" s="18">
        <f t="shared" si="47"/>
        <v>1.9297816521808482</v>
      </c>
      <c r="CH45" s="18">
        <f t="shared" si="48"/>
        <v>7.0218347819151858E-2</v>
      </c>
      <c r="CJ45" s="1">
        <f t="shared" si="49"/>
        <v>3.9297816521808482</v>
      </c>
      <c r="CK45" s="18">
        <f t="shared" si="50"/>
        <v>2.618256297204697</v>
      </c>
      <c r="CL45">
        <f t="shared" si="51"/>
        <v>12.00346726512182</v>
      </c>
      <c r="CN45" s="1">
        <v>0.93687499999999968</v>
      </c>
      <c r="CO45">
        <v>4.5</v>
      </c>
      <c r="CP45">
        <f t="shared" si="52"/>
        <v>5.3033008588991057</v>
      </c>
      <c r="CR45" s="18">
        <f t="shared" si="13"/>
        <v>7.9215571561038027</v>
      </c>
      <c r="CS45">
        <f t="shared" si="14"/>
        <v>228.14084609578953</v>
      </c>
    </row>
    <row r="46" spans="1:97" x14ac:dyDescent="0.2">
      <c r="A46" s="17">
        <f t="shared" si="53"/>
        <v>3.8724166666666644</v>
      </c>
      <c r="B46">
        <f t="shared" si="54"/>
        <v>3.8724166666666644</v>
      </c>
      <c r="C46" s="1">
        <f t="shared" si="15"/>
        <v>12.5</v>
      </c>
      <c r="D46" s="1">
        <f t="shared" si="65"/>
        <v>13.086084626055181</v>
      </c>
      <c r="E46">
        <f t="shared" si="16"/>
        <v>0.30041711174979541</v>
      </c>
      <c r="F46" s="1">
        <f t="shared" si="17"/>
        <v>17.221363093937317</v>
      </c>
      <c r="G46" s="1">
        <f t="shared" si="18"/>
        <v>5.8395657272215197E-3</v>
      </c>
      <c r="H46">
        <f t="shared" si="19"/>
        <v>0.29591866301677816</v>
      </c>
      <c r="I46">
        <f t="shared" si="20"/>
        <v>0.95521314107290345</v>
      </c>
      <c r="J46" s="18">
        <f t="shared" si="21"/>
        <v>0.29883480600078971</v>
      </c>
      <c r="K46" s="2">
        <f t="shared" si="71"/>
        <v>17.130657668835077</v>
      </c>
      <c r="L46">
        <f t="shared" si="0"/>
        <v>-2.3775833333333356</v>
      </c>
      <c r="M46" s="1">
        <f t="shared" si="23"/>
        <v>12.5</v>
      </c>
      <c r="N46" s="1">
        <f t="shared" si="66"/>
        <v>12.724107139872112</v>
      </c>
      <c r="O46">
        <f t="shared" si="24"/>
        <v>-0.18796140489778443</v>
      </c>
      <c r="P46" s="1">
        <f t="shared" si="1"/>
        <v>-10.774857605605476</v>
      </c>
      <c r="Q46" s="1">
        <f t="shared" si="25"/>
        <v>6.1765415228248128E-3</v>
      </c>
      <c r="R46">
        <f t="shared" si="26"/>
        <v>-0.18685659490267639</v>
      </c>
      <c r="S46">
        <f t="shared" si="27"/>
        <v>0.98238720112864719</v>
      </c>
      <c r="T46" s="18">
        <f t="shared" si="28"/>
        <v>0.11685599773690686</v>
      </c>
      <c r="U46" s="2">
        <f t="shared" si="29"/>
        <v>6.6987514626252338</v>
      </c>
      <c r="V46">
        <f t="shared" si="2"/>
        <v>10.122416666666664</v>
      </c>
      <c r="W46" s="1">
        <f t="shared" si="30"/>
        <v>12.5</v>
      </c>
      <c r="X46" s="1">
        <f t="shared" si="67"/>
        <v>16.08456773350192</v>
      </c>
      <c r="Y46">
        <f t="shared" si="31"/>
        <v>0.68068402512514559</v>
      </c>
      <c r="Z46" s="1">
        <f t="shared" si="32"/>
        <v>39.020103351122991</v>
      </c>
      <c r="AA46" s="1">
        <f t="shared" si="3"/>
        <v>3.8652822482979476E-3</v>
      </c>
      <c r="AB46">
        <f t="shared" si="4"/>
        <v>0.62932475615014982</v>
      </c>
      <c r="AC46">
        <f t="shared" si="5"/>
        <v>0.7771424266481366</v>
      </c>
      <c r="AD46" s="18">
        <f t="shared" si="33"/>
        <v>1.8062776810987637</v>
      </c>
      <c r="AE46" s="2">
        <f t="shared" si="6"/>
        <v>103.54458044515205</v>
      </c>
      <c r="AF46" s="2"/>
      <c r="AG46" s="1">
        <f t="shared" si="7"/>
        <v>3.0064267737295652E-3</v>
      </c>
      <c r="AH46" s="1">
        <f t="shared" si="34"/>
        <v>1.4649660086185914E-2</v>
      </c>
      <c r="AI46">
        <f t="shared" si="35"/>
        <v>0.20241125643883207</v>
      </c>
      <c r="AJ46" s="2">
        <f t="shared" si="55"/>
        <v>11.603193044264257</v>
      </c>
      <c r="AK46" s="1">
        <f t="shared" si="56"/>
        <v>1.4954970497683592E-2</v>
      </c>
      <c r="AL46" s="1">
        <f t="shared" si="8"/>
        <v>0.57317430207906783</v>
      </c>
      <c r="AM46">
        <f t="shared" si="36"/>
        <v>0.520461136918145</v>
      </c>
      <c r="AN46" s="17">
        <f t="shared" si="57"/>
        <v>1.0359497152033139</v>
      </c>
      <c r="AP46">
        <v>4</v>
      </c>
      <c r="AQ46">
        <f t="shared" si="37"/>
        <v>0.10120562821941603</v>
      </c>
      <c r="AR46" s="2">
        <f t="shared" si="38"/>
        <v>5.8015965221321286</v>
      </c>
      <c r="AT46" s="1">
        <f>ATAN(A46/$G$8/$G$1)</f>
        <v>0.15367538954678409</v>
      </c>
      <c r="AU46" s="2">
        <f t="shared" si="39"/>
        <v>8.8094172351659665</v>
      </c>
      <c r="AV46" s="1"/>
      <c r="AW46" s="2">
        <f>(AT46+AI46)/(SQRT(AP46)-1)</f>
        <v>0.35608664598561612</v>
      </c>
      <c r="AX46" s="2">
        <f t="shared" si="40"/>
        <v>20.412610279430222</v>
      </c>
      <c r="AY46" s="1"/>
      <c r="AZ46" s="17">
        <f>(A46-$A$41)</f>
        <v>0.62458333333333282</v>
      </c>
      <c r="BA46">
        <f t="shared" si="74"/>
        <v>11.446803842598264</v>
      </c>
      <c r="BB46" s="18">
        <f t="shared" si="72"/>
        <v>-0.21203294587611923</v>
      </c>
      <c r="BC46" s="18">
        <v>11.42</v>
      </c>
      <c r="BD46" s="18">
        <f t="shared" si="73"/>
        <v>-0.21153644940557084</v>
      </c>
      <c r="BE46" s="17">
        <f t="shared" si="61"/>
        <v>3.8724166666666644</v>
      </c>
      <c r="BF46" s="17">
        <f>(A46-A45)</f>
        <v>0.12491666666666656</v>
      </c>
      <c r="BG46">
        <f t="shared" si="62"/>
        <v>0.13299713405800534</v>
      </c>
      <c r="BH46" s="18">
        <f t="shared" si="63"/>
        <v>4.5643588625009612E-2</v>
      </c>
      <c r="BI46" s="18">
        <f>SUM($BH$16:BH46)</f>
        <v>0.70371823301811565</v>
      </c>
      <c r="BJ46">
        <v>0.2</v>
      </c>
      <c r="BK46" s="17">
        <f t="shared" si="41"/>
        <v>1.4962817669818842</v>
      </c>
      <c r="BL46" s="1"/>
      <c r="BM46">
        <v>1.7</v>
      </c>
      <c r="BN46" s="18"/>
      <c r="BO46" s="2">
        <f>BM46*SQRT(AP46)+(2-BM46)</f>
        <v>3.7</v>
      </c>
      <c r="BP46" s="1">
        <f>BO46+AN46</f>
        <v>4.7359497152033141</v>
      </c>
      <c r="BQ46" s="2"/>
      <c r="BR46" s="1">
        <f t="shared" si="42"/>
        <v>0.96810416666666621</v>
      </c>
      <c r="BS46" s="1">
        <f t="shared" si="64"/>
        <v>3.122916666666653E-2</v>
      </c>
      <c r="BT46" s="1">
        <f t="shared" si="9"/>
        <v>18.973600899609337</v>
      </c>
      <c r="BU46" s="2">
        <f t="shared" si="43"/>
        <v>11.209550614812652</v>
      </c>
      <c r="BV46" s="1"/>
      <c r="BW46" s="1">
        <v>4</v>
      </c>
      <c r="BX46" s="1">
        <f t="shared" si="10"/>
        <v>7.6837694773392043E-2</v>
      </c>
      <c r="BY46" s="2">
        <f t="shared" si="11"/>
        <v>4.4047086175829833</v>
      </c>
      <c r="BZ46" s="1"/>
      <c r="CA46" s="1">
        <f t="shared" si="44"/>
        <v>0.15367538954678409</v>
      </c>
      <c r="CB46" s="2">
        <f t="shared" si="12"/>
        <v>8.8094172351659665</v>
      </c>
      <c r="CC46" s="20"/>
      <c r="CD46" s="1">
        <f t="shared" si="45"/>
        <v>6.4690136247588184</v>
      </c>
      <c r="CE46" s="1">
        <f t="shared" si="46"/>
        <v>-4.7592439200176756E-3</v>
      </c>
      <c r="CF46" s="18">
        <f>SUM(CE$15:$CE46)</f>
        <v>-7.4977591739169527E-2</v>
      </c>
      <c r="CG46" s="18">
        <f t="shared" si="47"/>
        <v>1.9250224082608305</v>
      </c>
      <c r="CH46" s="18">
        <f t="shared" si="48"/>
        <v>7.4977591739169527E-2</v>
      </c>
      <c r="CJ46" s="1">
        <f t="shared" si="49"/>
        <v>3.9250224082608307</v>
      </c>
      <c r="CK46" s="18">
        <f t="shared" si="50"/>
        <v>2.6345730230734823</v>
      </c>
      <c r="CL46">
        <f t="shared" si="51"/>
        <v>12.078271739018829</v>
      </c>
      <c r="CN46" s="1">
        <v>0.96810416666666621</v>
      </c>
      <c r="CO46">
        <v>4.5</v>
      </c>
      <c r="CP46">
        <f t="shared" si="52"/>
        <v>5.3033008588991057</v>
      </c>
      <c r="CR46" s="18">
        <f t="shared" si="13"/>
        <v>7.937873881972588</v>
      </c>
      <c r="CS46">
        <f t="shared" si="14"/>
        <v>228.61076780081052</v>
      </c>
    </row>
    <row r="47" spans="1:97" x14ac:dyDescent="0.2">
      <c r="A47" s="17">
        <f t="shared" si="53"/>
        <v>3.997333333333331</v>
      </c>
      <c r="B47">
        <f t="shared" si="54"/>
        <v>3.997333333333331</v>
      </c>
      <c r="C47" s="1">
        <f t="shared" si="15"/>
        <v>12.5</v>
      </c>
      <c r="D47" s="1">
        <f t="shared" si="65"/>
        <v>13.123592258896867</v>
      </c>
      <c r="E47">
        <f t="shared" si="16"/>
        <v>0.30950941538583376</v>
      </c>
      <c r="F47" s="1">
        <f t="shared" si="17"/>
        <v>17.742577952054162</v>
      </c>
      <c r="G47" s="1">
        <f t="shared" si="18"/>
        <v>5.8062341076275965E-3</v>
      </c>
      <c r="H47">
        <f t="shared" si="19"/>
        <v>0.3045913995555159</v>
      </c>
      <c r="I47">
        <f t="shared" si="20"/>
        <v>0.95248311235255612</v>
      </c>
      <c r="J47" s="18">
        <f t="shared" si="21"/>
        <v>0.31769121167757081</v>
      </c>
      <c r="K47" s="2">
        <f t="shared" si="71"/>
        <v>18.211598121644187</v>
      </c>
      <c r="L47">
        <f t="shared" si="0"/>
        <v>-2.252666666666669</v>
      </c>
      <c r="M47" s="1">
        <f t="shared" si="23"/>
        <v>12.5</v>
      </c>
      <c r="N47" s="1">
        <f t="shared" si="66"/>
        <v>12.701358475025856</v>
      </c>
      <c r="O47">
        <f t="shared" si="24"/>
        <v>-0.17829956879656333</v>
      </c>
      <c r="P47" s="1">
        <f t="shared" si="1"/>
        <v>-10.22099438961191</v>
      </c>
      <c r="Q47" s="1">
        <f t="shared" si="25"/>
        <v>6.1986862250957139E-3</v>
      </c>
      <c r="R47">
        <f t="shared" si="26"/>
        <v>-0.17735635688859522</v>
      </c>
      <c r="S47">
        <f t="shared" si="27"/>
        <v>0.9841466977393184</v>
      </c>
      <c r="T47" s="18">
        <f t="shared" si="28"/>
        <v>0.10541944414908917</v>
      </c>
      <c r="U47" s="2">
        <f t="shared" si="29"/>
        <v>6.043152849310844</v>
      </c>
      <c r="V47">
        <f t="shared" si="2"/>
        <v>10.24733333333333</v>
      </c>
      <c r="W47" s="1">
        <f t="shared" si="30"/>
        <v>12.5</v>
      </c>
      <c r="X47" s="1">
        <f t="shared" si="67"/>
        <v>16.163472412957692</v>
      </c>
      <c r="Y47">
        <f t="shared" si="31"/>
        <v>0.68669007522551051</v>
      </c>
      <c r="Z47" s="1">
        <f t="shared" si="32"/>
        <v>39.364399216749007</v>
      </c>
      <c r="AA47" s="1">
        <f t="shared" si="3"/>
        <v>3.8276363239427712E-3</v>
      </c>
      <c r="AB47">
        <f t="shared" si="4"/>
        <v>0.63398093377004805</v>
      </c>
      <c r="AC47">
        <f t="shared" si="5"/>
        <v>0.77334867661104711</v>
      </c>
      <c r="AD47" s="18">
        <f t="shared" si="33"/>
        <v>1.8459458374949407</v>
      </c>
      <c r="AE47" s="2">
        <f t="shared" si="6"/>
        <v>105.81855119397748</v>
      </c>
      <c r="AF47" s="2"/>
      <c r="AG47" s="1">
        <f t="shared" si="7"/>
        <v>3.0958010173961592E-3</v>
      </c>
      <c r="AH47" s="1">
        <f t="shared" si="34"/>
        <v>1.4590853998300363E-2</v>
      </c>
      <c r="AI47">
        <f t="shared" si="35"/>
        <v>0.20907353335659717</v>
      </c>
      <c r="AJ47" s="2">
        <f t="shared" si="55"/>
        <v>11.985107007703022</v>
      </c>
      <c r="AK47" s="1">
        <f t="shared" si="56"/>
        <v>1.4915663053952003E-2</v>
      </c>
      <c r="AL47" s="1">
        <f t="shared" si="8"/>
        <v>0.5779711482591231</v>
      </c>
      <c r="AM47">
        <f t="shared" si="36"/>
        <v>0.52406430970862417</v>
      </c>
      <c r="AN47" s="17">
        <f t="shared" si="57"/>
        <v>1.0431216355665289</v>
      </c>
      <c r="AP47">
        <v>4</v>
      </c>
      <c r="AQ47">
        <f t="shared" si="37"/>
        <v>0.10453676667829859</v>
      </c>
      <c r="AR47" s="2">
        <f t="shared" si="38"/>
        <v>5.9925535038515108</v>
      </c>
      <c r="AT47" s="1">
        <f>ATAN(A47/$G$8/$G$1)</f>
        <v>0.15855125629588268</v>
      </c>
      <c r="AU47" s="2">
        <f t="shared" si="39"/>
        <v>9.088925520146141</v>
      </c>
      <c r="AV47" s="1"/>
      <c r="AW47" s="2">
        <f>(AT47+AI47)/(SQRT(AP47)-1)</f>
        <v>0.36762478965247986</v>
      </c>
      <c r="AX47" s="2">
        <f t="shared" si="40"/>
        <v>21.074032527849162</v>
      </c>
      <c r="AY47" s="1"/>
      <c r="AZ47" s="17">
        <f>(A47-$A$41)</f>
        <v>0.74949999999999939</v>
      </c>
      <c r="BA47">
        <f t="shared" si="74"/>
        <v>11.468155820657904</v>
      </c>
      <c r="BB47" s="18">
        <f t="shared" si="72"/>
        <v>-0.25927128534280347</v>
      </c>
      <c r="BC47" s="18">
        <v>11.42</v>
      </c>
      <c r="BD47" s="18">
        <f t="shared" si="73"/>
        <v>-0.25818258183075127</v>
      </c>
      <c r="BE47" s="17">
        <f t="shared" si="61"/>
        <v>3.997333333333331</v>
      </c>
      <c r="BF47" s="17">
        <f>(A47-A46)</f>
        <v>0.12491666666666656</v>
      </c>
      <c r="BG47">
        <f t="shared" si="62"/>
        <v>0.13356907532126194</v>
      </c>
      <c r="BH47" s="18">
        <f t="shared" si="63"/>
        <v>4.7284053060121387E-2</v>
      </c>
      <c r="BI47" s="18">
        <f>SUM($BH$16:BH47)</f>
        <v>0.75100228607823705</v>
      </c>
      <c r="BJ47">
        <v>0.2</v>
      </c>
      <c r="BK47" s="17">
        <f t="shared" si="41"/>
        <v>1.4489977139217629</v>
      </c>
      <c r="BL47" s="1"/>
      <c r="BM47">
        <v>1.5</v>
      </c>
      <c r="BN47" s="18"/>
      <c r="BO47" s="2">
        <f>BM47*SQRT(AP47)+(2-BM47)</f>
        <v>3.5</v>
      </c>
      <c r="BP47" s="1">
        <f>BO47+AN47</f>
        <v>4.5431216355665285</v>
      </c>
      <c r="BQ47" s="2"/>
      <c r="BR47" s="1">
        <f t="shared" si="42"/>
        <v>0.99933333333333285</v>
      </c>
      <c r="BS47" s="1">
        <f t="shared" si="64"/>
        <v>3.1229166666666641E-2</v>
      </c>
      <c r="BT47" s="1">
        <f t="shared" si="9"/>
        <v>18.988167473455672</v>
      </c>
      <c r="BU47" s="2">
        <f t="shared" si="43"/>
        <v>11.0312891090222</v>
      </c>
      <c r="BV47" s="1"/>
      <c r="BW47" s="1">
        <v>4</v>
      </c>
      <c r="BX47" s="1">
        <f t="shared" si="10"/>
        <v>7.927562814794134E-2</v>
      </c>
      <c r="BY47" s="2">
        <f t="shared" si="11"/>
        <v>4.5444627600730705</v>
      </c>
      <c r="BZ47" s="1"/>
      <c r="CA47" s="1">
        <f t="shared" si="44"/>
        <v>0.15855125629588268</v>
      </c>
      <c r="CB47" s="2">
        <f t="shared" si="12"/>
        <v>9.088925520146141</v>
      </c>
      <c r="CC47" s="20"/>
      <c r="CD47" s="1">
        <f t="shared" si="45"/>
        <v>6.4836984778261337</v>
      </c>
      <c r="CE47" s="1">
        <f t="shared" si="46"/>
        <v>-4.9152847495709867E-3</v>
      </c>
      <c r="CF47" s="18">
        <f>SUM(CE$15:$CE47)</f>
        <v>-7.9892876488740508E-2</v>
      </c>
      <c r="CG47" s="18">
        <f t="shared" si="47"/>
        <v>1.9201071235112595</v>
      </c>
      <c r="CH47" s="18">
        <f t="shared" si="48"/>
        <v>7.9892876488740508E-2</v>
      </c>
      <c r="CJ47" s="1">
        <f t="shared" si="49"/>
        <v>3.9201071235112592</v>
      </c>
      <c r="CK47" s="18">
        <f t="shared" si="50"/>
        <v>2.45139623253346</v>
      </c>
      <c r="CL47">
        <f t="shared" si="51"/>
        <v>11.23849275660039</v>
      </c>
      <c r="CN47" s="1">
        <v>0.99933333333333285</v>
      </c>
      <c r="CO47">
        <v>4.5</v>
      </c>
      <c r="CP47">
        <f t="shared" si="52"/>
        <v>5.3033008588991057</v>
      </c>
      <c r="CR47" s="18">
        <f t="shared" si="13"/>
        <v>7.7546970914325657</v>
      </c>
      <c r="CS47">
        <f t="shared" si="14"/>
        <v>223.3352762332579</v>
      </c>
    </row>
    <row r="48" spans="1:97" x14ac:dyDescent="0.2">
      <c r="A48" s="17">
        <f t="shared" si="53"/>
        <v>4.1222499999999975</v>
      </c>
      <c r="B48">
        <f t="shared" si="54"/>
        <v>4.1222499999999975</v>
      </c>
      <c r="C48" s="1">
        <f t="shared" si="15"/>
        <v>12.5</v>
      </c>
      <c r="D48" s="1">
        <f t="shared" si="65"/>
        <v>13.162178583445067</v>
      </c>
      <c r="E48">
        <f t="shared" si="16"/>
        <v>0.31854915262776939</v>
      </c>
      <c r="F48" s="1">
        <f t="shared" si="17"/>
        <v>18.260779449999518</v>
      </c>
      <c r="G48" s="1">
        <f t="shared" si="18"/>
        <v>5.7722408242323227E-3</v>
      </c>
      <c r="H48">
        <f t="shared" si="19"/>
        <v>0.3131890343126647</v>
      </c>
      <c r="I48">
        <f t="shared" si="20"/>
        <v>0.94969080693997476</v>
      </c>
      <c r="J48" s="18">
        <f t="shared" si="21"/>
        <v>0.33708991359853391</v>
      </c>
      <c r="K48" s="2">
        <f t="shared" si="71"/>
        <v>19.32362562029812</v>
      </c>
      <c r="L48">
        <f t="shared" si="0"/>
        <v>-2.1277500000000025</v>
      </c>
      <c r="M48" s="1">
        <f t="shared" si="23"/>
        <v>12.5</v>
      </c>
      <c r="N48" s="1">
        <f t="shared" si="66"/>
        <v>12.679799685424847</v>
      </c>
      <c r="O48">
        <f t="shared" si="24"/>
        <v>-0.16860396995737401</v>
      </c>
      <c r="P48" s="1">
        <f t="shared" si="1"/>
        <v>-9.6651957300405478</v>
      </c>
      <c r="Q48" s="1">
        <f t="shared" si="25"/>
        <v>6.2197827380831034E-3</v>
      </c>
      <c r="R48">
        <f t="shared" si="26"/>
        <v>-0.16780627871004972</v>
      </c>
      <c r="S48">
        <f t="shared" si="27"/>
        <v>0.98581999007196297</v>
      </c>
      <c r="T48" s="18">
        <f t="shared" si="28"/>
        <v>9.4581082679228906E-2</v>
      </c>
      <c r="U48" s="2">
        <f t="shared" si="29"/>
        <v>5.4218455039048417</v>
      </c>
      <c r="V48">
        <f t="shared" si="2"/>
        <v>10.372249999999998</v>
      </c>
      <c r="W48" s="1">
        <f t="shared" si="30"/>
        <v>12.5</v>
      </c>
      <c r="X48" s="1">
        <f t="shared" si="67"/>
        <v>16.242954474556036</v>
      </c>
      <c r="Y48">
        <f t="shared" si="31"/>
        <v>0.69263755901176871</v>
      </c>
      <c r="Z48" s="1">
        <f t="shared" si="32"/>
        <v>39.705337777744703</v>
      </c>
      <c r="AA48" s="1">
        <f t="shared" si="3"/>
        <v>3.7902682352481086E-3</v>
      </c>
      <c r="AB48">
        <f t="shared" si="4"/>
        <v>0.63856917263714119</v>
      </c>
      <c r="AC48">
        <f t="shared" si="5"/>
        <v>0.76956442989363605</v>
      </c>
      <c r="AD48" s="18">
        <f t="shared" si="33"/>
        <v>1.885904264193081</v>
      </c>
      <c r="AE48" s="2">
        <f t="shared" si="6"/>
        <v>108.10916164164158</v>
      </c>
      <c r="AF48" s="2"/>
      <c r="AG48" s="1">
        <f t="shared" si="7"/>
        <v>3.1844323849539533E-3</v>
      </c>
      <c r="AH48" s="1">
        <f t="shared" si="34"/>
        <v>1.4530285816926579E-2</v>
      </c>
      <c r="AI48">
        <f t="shared" si="35"/>
        <v>0.21574729770106058</v>
      </c>
      <c r="AJ48" s="2">
        <f t="shared" si="55"/>
        <v>12.367679486048058</v>
      </c>
      <c r="AK48" s="1">
        <f t="shared" si="56"/>
        <v>1.4875140857683372E-2</v>
      </c>
      <c r="AL48" s="1">
        <f t="shared" si="8"/>
        <v>0.58292844732819704</v>
      </c>
      <c r="AM48">
        <f t="shared" si="36"/>
        <v>0.5277723040790907</v>
      </c>
      <c r="AN48" s="17">
        <f t="shared" si="57"/>
        <v>1.0505021976096551</v>
      </c>
      <c r="AP48">
        <v>4</v>
      </c>
      <c r="AQ48">
        <f t="shared" si="37"/>
        <v>0.10787364885053029</v>
      </c>
      <c r="AR48" s="2">
        <f t="shared" si="38"/>
        <v>6.1838397430240288</v>
      </c>
      <c r="AT48" s="1">
        <f>ATAN(A48/$G$8/$G$1)</f>
        <v>0.16341953230810669</v>
      </c>
      <c r="AU48" s="2">
        <f t="shared" si="39"/>
        <v>9.367998667343695</v>
      </c>
      <c r="AV48" s="1"/>
      <c r="AW48" s="2">
        <f>(AT48+AI48)/(SQRT(AP48)-1)</f>
        <v>0.37916683000916729</v>
      </c>
      <c r="AX48" s="2">
        <f t="shared" si="40"/>
        <v>21.735678153391753</v>
      </c>
      <c r="AY48" s="1"/>
      <c r="AZ48" s="17">
        <f>(A48-$A$41)</f>
        <v>0.87441666666666595</v>
      </c>
      <c r="BA48">
        <f t="shared" si="74"/>
        <v>11.490129617842454</v>
      </c>
      <c r="BB48" s="18">
        <f t="shared" si="72"/>
        <v>-0.30814466806820023</v>
      </c>
      <c r="BC48" s="18">
        <v>11.42</v>
      </c>
      <c r="BD48" s="18">
        <f t="shared" si="73"/>
        <v>-0.30626391749962045</v>
      </c>
      <c r="BE48" s="17">
        <f t="shared" si="61"/>
        <v>4.1222499999999975</v>
      </c>
      <c r="BF48" s="17">
        <f>(A48-A47)</f>
        <v>0.12491666666666656</v>
      </c>
      <c r="BG48">
        <f t="shared" si="62"/>
        <v>0.13416409737805834</v>
      </c>
      <c r="BH48" s="18">
        <f t="shared" si="63"/>
        <v>4.8939476899235321E-2</v>
      </c>
      <c r="BI48" s="18">
        <f>SUM($BH$16:BH48)</f>
        <v>0.79994176297747233</v>
      </c>
      <c r="BJ48">
        <v>0.5</v>
      </c>
      <c r="BK48" s="17">
        <f t="shared" si="41"/>
        <v>1.7000582370225277</v>
      </c>
      <c r="BL48" s="1"/>
      <c r="BM48">
        <v>1.5</v>
      </c>
      <c r="BN48" s="18"/>
      <c r="BO48" s="2">
        <f>BM48*SQRT(AP48)+(2-BM48)</f>
        <v>3.5</v>
      </c>
      <c r="BP48" s="1">
        <f>BO48+AN48</f>
        <v>4.5505021976096547</v>
      </c>
      <c r="BQ48" s="2"/>
      <c r="BR48" s="1">
        <f t="shared" si="42"/>
        <v>1.0305624999999996</v>
      </c>
      <c r="BS48" s="1">
        <f t="shared" si="64"/>
        <v>3.1229166666666752E-2</v>
      </c>
      <c r="BT48" s="1">
        <f t="shared" si="9"/>
        <v>19.003184775127991</v>
      </c>
      <c r="BU48" s="2">
        <f t="shared" si="43"/>
        <v>11.053686972737644</v>
      </c>
      <c r="BV48" s="1"/>
      <c r="BW48" s="1">
        <v>4</v>
      </c>
      <c r="BX48" s="1">
        <f t="shared" si="10"/>
        <v>8.1709766154053343E-2</v>
      </c>
      <c r="BY48" s="2">
        <f t="shared" si="11"/>
        <v>4.6839993336718475</v>
      </c>
      <c r="BZ48" s="1"/>
      <c r="CA48" s="1">
        <f t="shared" si="44"/>
        <v>0.16341953230810669</v>
      </c>
      <c r="CB48" s="2">
        <f t="shared" si="12"/>
        <v>9.367998667343695</v>
      </c>
      <c r="CC48" s="20"/>
      <c r="CD48" s="1">
        <f t="shared" si="45"/>
        <v>6.4988686737196106</v>
      </c>
      <c r="CE48" s="1">
        <f t="shared" si="46"/>
        <v>-5.0713255833584473E-3</v>
      </c>
      <c r="CF48" s="18">
        <f>SUM(CE$15:$CE48)</f>
        <v>-8.4964202072098954E-2</v>
      </c>
      <c r="CG48" s="18">
        <f t="shared" si="47"/>
        <v>1.9150357979279011</v>
      </c>
      <c r="CH48" s="18">
        <f t="shared" si="48"/>
        <v>8.4964202072098954E-2</v>
      </c>
      <c r="CJ48" s="1">
        <f t="shared" si="49"/>
        <v>3.9150357979279011</v>
      </c>
      <c r="CK48" s="18">
        <f t="shared" si="50"/>
        <v>2.4687227706655452</v>
      </c>
      <c r="CL48">
        <f t="shared" si="51"/>
        <v>11.317926742306225</v>
      </c>
      <c r="CN48" s="1">
        <v>1.0305624999999996</v>
      </c>
      <c r="CO48">
        <v>4.5</v>
      </c>
      <c r="CP48">
        <f t="shared" si="52"/>
        <v>5.3033008588991057</v>
      </c>
      <c r="CR48" s="18">
        <f t="shared" si="13"/>
        <v>7.772023629564651</v>
      </c>
      <c r="CS48">
        <f t="shared" si="14"/>
        <v>223.83428053146193</v>
      </c>
    </row>
    <row r="49" spans="1:97" x14ac:dyDescent="0.2">
      <c r="A49" s="17">
        <f t="shared" si="53"/>
        <v>4.2471666666666641</v>
      </c>
      <c r="B49">
        <f t="shared" si="54"/>
        <v>4.2471666666666641</v>
      </c>
      <c r="C49" s="1">
        <f t="shared" si="15"/>
        <v>12.5</v>
      </c>
      <c r="D49" s="1">
        <f t="shared" si="65"/>
        <v>13.201834141301898</v>
      </c>
      <c r="E49">
        <f t="shared" si="16"/>
        <v>0.32753531359037152</v>
      </c>
      <c r="F49" s="1">
        <f t="shared" si="17"/>
        <v>18.775909696263334</v>
      </c>
      <c r="G49" s="1">
        <f t="shared" si="18"/>
        <v>5.7376156893560806E-3</v>
      </c>
      <c r="H49">
        <f t="shared" si="19"/>
        <v>0.32171034882035193</v>
      </c>
      <c r="I49">
        <f t="shared" si="20"/>
        <v>0.94683813371763159</v>
      </c>
      <c r="J49" s="18">
        <f t="shared" si="21"/>
        <v>0.35702615669453636</v>
      </c>
      <c r="K49" s="2">
        <f t="shared" si="71"/>
        <v>20.466467581215458</v>
      </c>
      <c r="L49">
        <f t="shared" si="0"/>
        <v>-2.0028333333333359</v>
      </c>
      <c r="M49" s="1">
        <f t="shared" si="23"/>
        <v>12.5</v>
      </c>
      <c r="N49" s="1">
        <f t="shared" si="66"/>
        <v>12.659436850077935</v>
      </c>
      <c r="O49">
        <f t="shared" si="24"/>
        <v>-0.15887626320824835</v>
      </c>
      <c r="P49" s="1">
        <f t="shared" si="1"/>
        <v>-9.1075564896448089</v>
      </c>
      <c r="Q49" s="1">
        <f t="shared" si="25"/>
        <v>6.2398080005254411E-3</v>
      </c>
      <c r="R49">
        <f t="shared" si="26"/>
        <v>-0.15820872263532054</v>
      </c>
      <c r="S49">
        <f t="shared" si="27"/>
        <v>0.98740569174078607</v>
      </c>
      <c r="T49" s="18">
        <f t="shared" si="28"/>
        <v>8.4343969458793314E-2</v>
      </c>
      <c r="U49" s="2">
        <f t="shared" si="29"/>
        <v>4.8350046186569413</v>
      </c>
      <c r="V49">
        <f t="shared" si="2"/>
        <v>10.497166666666665</v>
      </c>
      <c r="W49" s="1">
        <f t="shared" si="30"/>
        <v>12.5</v>
      </c>
      <c r="X49" s="1">
        <f t="shared" si="67"/>
        <v>16.32300548391067</v>
      </c>
      <c r="Y49">
        <f t="shared" si="31"/>
        <v>0.69852691432543157</v>
      </c>
      <c r="Z49" s="1">
        <f t="shared" si="32"/>
        <v>40.042944133304992</v>
      </c>
      <c r="AA49" s="1">
        <f t="shared" si="3"/>
        <v>3.7531830553924062E-3</v>
      </c>
      <c r="AB49">
        <f t="shared" si="4"/>
        <v>0.64309031060570054</v>
      </c>
      <c r="AC49">
        <f t="shared" si="5"/>
        <v>0.76579034494113574</v>
      </c>
      <c r="AD49" s="18">
        <f t="shared" si="33"/>
        <v>1.9261487209306742</v>
      </c>
      <c r="AE49" s="2">
        <f t="shared" si="6"/>
        <v>110.41616871577112</v>
      </c>
      <c r="AF49" s="2"/>
      <c r="AG49" s="1">
        <f t="shared" si="7"/>
        <v>3.2722939484194397E-3</v>
      </c>
      <c r="AH49" s="1">
        <f t="shared" si="34"/>
        <v>1.4467966613003605E-2</v>
      </c>
      <c r="AI49">
        <f t="shared" si="35"/>
        <v>0.22243264763216855</v>
      </c>
      <c r="AJ49" s="2">
        <f t="shared" si="55"/>
        <v>12.750916106302656</v>
      </c>
      <c r="AK49" s="1">
        <f t="shared" si="56"/>
        <v>1.4833407079961418E-2</v>
      </c>
      <c r="AL49" s="1">
        <f t="shared" si="8"/>
        <v>0.58804679367252188</v>
      </c>
      <c r="AM49">
        <f t="shared" si="36"/>
        <v>0.53158401297516777</v>
      </c>
      <c r="AN49" s="17">
        <f t="shared" si="57"/>
        <v>1.0580891978008913</v>
      </c>
      <c r="AP49">
        <v>4</v>
      </c>
      <c r="AQ49">
        <f t="shared" si="37"/>
        <v>0.11121632381608428</v>
      </c>
      <c r="AR49" s="2">
        <f t="shared" si="38"/>
        <v>6.3754580531513279</v>
      </c>
      <c r="AT49" s="1">
        <f>ATAN(A49/$G$8/$G$1)</f>
        <v>0.16828000508694277</v>
      </c>
      <c r="AU49" s="2">
        <f t="shared" si="39"/>
        <v>9.6466244954298404</v>
      </c>
      <c r="AV49" s="1"/>
      <c r="AW49" s="2">
        <f>(AT49+AI49)/(SQRT(AP49)-1)</f>
        <v>0.39071265271911132</v>
      </c>
      <c r="AX49" s="2">
        <f t="shared" si="40"/>
        <v>22.397540601732494</v>
      </c>
      <c r="AY49" s="1"/>
      <c r="AZ49" s="17">
        <f>(A49-$A$41)</f>
        <v>0.99933333333333252</v>
      </c>
      <c r="BA49">
        <f t="shared" si="74"/>
        <v>11.512738296256797</v>
      </c>
      <c r="BB49" s="18">
        <f t="shared" si="72"/>
        <v>-0.35866412739418357</v>
      </c>
      <c r="BC49" s="18">
        <v>11.42</v>
      </c>
      <c r="BD49" s="18">
        <f t="shared" si="73"/>
        <v>-0.35577498849021127</v>
      </c>
      <c r="BE49" s="17">
        <f t="shared" si="61"/>
        <v>4.2471666666666641</v>
      </c>
      <c r="BF49" s="17">
        <f>(A49-A48)</f>
        <v>0.12491666666666656</v>
      </c>
      <c r="BG49">
        <f t="shared" si="62"/>
        <v>0.1347826854222941</v>
      </c>
      <c r="BH49" s="18">
        <f t="shared" si="63"/>
        <v>5.061049825582295E-2</v>
      </c>
      <c r="BI49" s="18">
        <f>SUM($BH$16:BH49)</f>
        <v>0.8505522612332953</v>
      </c>
      <c r="BJ49">
        <v>0.5</v>
      </c>
      <c r="BK49" s="17">
        <f t="shared" si="41"/>
        <v>1.6494477387667046</v>
      </c>
      <c r="BL49" s="1"/>
      <c r="BM49">
        <v>1.5</v>
      </c>
      <c r="BN49" s="18"/>
      <c r="BO49" s="2">
        <f>BM49*SQRT(AP49)+(2-BM49)</f>
        <v>3.5</v>
      </c>
      <c r="BP49" s="1">
        <f>BO49+AN49</f>
        <v>4.5580891978008911</v>
      </c>
      <c r="BQ49" s="2"/>
      <c r="BR49" s="1">
        <f t="shared" si="42"/>
        <v>1.061791666666666</v>
      </c>
      <c r="BS49" s="1">
        <f t="shared" si="64"/>
        <v>3.1229166666666419E-2</v>
      </c>
      <c r="BT49" s="1">
        <f t="shared" si="9"/>
        <v>19.018651736929854</v>
      </c>
      <c r="BU49" s="2">
        <f t="shared" si="43"/>
        <v>11.076740934730744</v>
      </c>
      <c r="BV49" s="1"/>
      <c r="BW49" s="1">
        <v>4</v>
      </c>
      <c r="BX49" s="1">
        <f t="shared" si="10"/>
        <v>8.4140002543471384E-2</v>
      </c>
      <c r="BY49" s="2">
        <f t="shared" si="11"/>
        <v>4.8233122477149202</v>
      </c>
      <c r="BZ49" s="1"/>
      <c r="CA49" s="1">
        <f t="shared" si="44"/>
        <v>0.16828000508694277</v>
      </c>
      <c r="CB49" s="2">
        <f t="shared" si="12"/>
        <v>9.6466244954298404</v>
      </c>
      <c r="CC49" s="20"/>
      <c r="CD49" s="1">
        <f t="shared" si="45"/>
        <v>6.5145253111667394</v>
      </c>
      <c r="CE49" s="1">
        <f t="shared" si="46"/>
        <v>-5.227366421492385E-3</v>
      </c>
      <c r="CF49" s="18">
        <f>SUM(CE$15:$CE49)</f>
        <v>-9.0191568493591334E-2</v>
      </c>
      <c r="CG49" s="18">
        <f t="shared" si="47"/>
        <v>1.9098084315064088</v>
      </c>
      <c r="CH49" s="18">
        <f t="shared" si="48"/>
        <v>9.0191568493591334E-2</v>
      </c>
      <c r="CJ49" s="1">
        <f t="shared" si="49"/>
        <v>3.9098084315064088</v>
      </c>
      <c r="CK49" s="18">
        <f t="shared" si="50"/>
        <v>2.4865493662371527</v>
      </c>
      <c r="CL49">
        <f t="shared" si="51"/>
        <v>11.399653254955428</v>
      </c>
      <c r="CN49" s="1">
        <v>1.061791666666666</v>
      </c>
      <c r="CO49">
        <v>4.5</v>
      </c>
      <c r="CP49">
        <f t="shared" si="52"/>
        <v>5.3033008588991057</v>
      </c>
      <c r="CR49" s="18">
        <f t="shared" si="13"/>
        <v>7.7898502251362585</v>
      </c>
      <c r="CS49">
        <f t="shared" si="14"/>
        <v>224.34768648392424</v>
      </c>
    </row>
    <row r="50" spans="1:97" x14ac:dyDescent="0.2">
      <c r="A50" s="17">
        <f t="shared" si="53"/>
        <v>4.3720833333333307</v>
      </c>
      <c r="B50">
        <f t="shared" si="54"/>
        <v>4.3720833333333307</v>
      </c>
      <c r="C50" s="1">
        <f t="shared" si="15"/>
        <v>12.5</v>
      </c>
      <c r="D50" s="1">
        <f t="shared" si="65"/>
        <v>13.242549326833224</v>
      </c>
      <c r="E50">
        <f t="shared" si="16"/>
        <v>0.33646693492596702</v>
      </c>
      <c r="F50" s="1">
        <f t="shared" si="17"/>
        <v>19.287913467093649</v>
      </c>
      <c r="G50" s="1">
        <f t="shared" si="18"/>
        <v>5.702388489671811E-3</v>
      </c>
      <c r="H50">
        <f t="shared" si="19"/>
        <v>0.33015420410586871</v>
      </c>
      <c r="I50">
        <f t="shared" si="20"/>
        <v>0.94392701069056206</v>
      </c>
      <c r="J50" s="18">
        <f t="shared" si="21"/>
        <v>0.3774951118755952</v>
      </c>
      <c r="K50" s="2">
        <f t="shared" si="71"/>
        <v>21.639847177581888</v>
      </c>
      <c r="L50">
        <f t="shared" si="0"/>
        <v>-1.8779166666666693</v>
      </c>
      <c r="M50" s="1">
        <f t="shared" si="23"/>
        <v>12.5</v>
      </c>
      <c r="N50" s="1">
        <f t="shared" si="66"/>
        <v>12.64027574884917</v>
      </c>
      <c r="O50">
        <f t="shared" si="24"/>
        <v>-0.14911813865360193</v>
      </c>
      <c r="P50" s="1">
        <f t="shared" si="1"/>
        <v>-8.5481735533911927</v>
      </c>
      <c r="Q50" s="1">
        <f t="shared" si="25"/>
        <v>6.25873989970993E-3</v>
      </c>
      <c r="R50">
        <f t="shared" si="26"/>
        <v>-0.14856611548507112</v>
      </c>
      <c r="S50">
        <f t="shared" si="27"/>
        <v>0.98890247715822643</v>
      </c>
      <c r="T50" s="18">
        <f t="shared" si="28"/>
        <v>7.4711010228641947E-2</v>
      </c>
      <c r="U50" s="2">
        <f t="shared" si="29"/>
        <v>4.2827967646992198</v>
      </c>
      <c r="V50">
        <f t="shared" si="2"/>
        <v>10.622083333333331</v>
      </c>
      <c r="W50" s="1">
        <f t="shared" si="30"/>
        <v>12.5</v>
      </c>
      <c r="X50" s="1">
        <f t="shared" si="67"/>
        <v>16.403617111487261</v>
      </c>
      <c r="Y50">
        <f t="shared" si="31"/>
        <v>0.70435858662153028</v>
      </c>
      <c r="Z50" s="1">
        <f t="shared" si="32"/>
        <v>40.37724381906861</v>
      </c>
      <c r="AA50" s="1">
        <f t="shared" si="3"/>
        <v>3.7163854652528367E-3</v>
      </c>
      <c r="AB50">
        <f t="shared" si="4"/>
        <v>0.64754518842644826</v>
      </c>
      <c r="AC50">
        <f t="shared" si="5"/>
        <v>0.76202705263379966</v>
      </c>
      <c r="AD50" s="18">
        <f t="shared" si="33"/>
        <v>1.9666750201579717</v>
      </c>
      <c r="AE50" s="2">
        <f t="shared" si="6"/>
        <v>112.73933236574359</v>
      </c>
      <c r="AF50" s="2"/>
      <c r="AG50" s="1">
        <f t="shared" si="7"/>
        <v>3.3593583849411972E-3</v>
      </c>
      <c r="AH50" s="1">
        <f t="shared" si="34"/>
        <v>1.4403908174102071E-2</v>
      </c>
      <c r="AI50">
        <f t="shared" si="35"/>
        <v>0.22912964548070475</v>
      </c>
      <c r="AJ50" s="2">
        <f t="shared" si="55"/>
        <v>13.134820441569062</v>
      </c>
      <c r="AK50" s="1">
        <f t="shared" si="56"/>
        <v>1.4790465153146441E-2</v>
      </c>
      <c r="AL50" s="1">
        <f t="shared" si="8"/>
        <v>0.59332680398650162</v>
      </c>
      <c r="AM50">
        <f t="shared" si="36"/>
        <v>0.53549828978267633</v>
      </c>
      <c r="AN50" s="17">
        <f t="shared" si="57"/>
        <v>1.065880353866792</v>
      </c>
      <c r="AP50">
        <v>4</v>
      </c>
      <c r="AQ50">
        <f t="shared" si="37"/>
        <v>0.11456482274035236</v>
      </c>
      <c r="AR50" s="2">
        <f t="shared" si="38"/>
        <v>6.56741022078453</v>
      </c>
      <c r="AT50" s="1">
        <f>ATAN(A50/$G$8/$G$1)</f>
        <v>0.17313246429117227</v>
      </c>
      <c r="AU50" s="2">
        <f t="shared" si="39"/>
        <v>9.9247909466277093</v>
      </c>
      <c r="AV50" s="1"/>
      <c r="AW50" s="2">
        <f>(AT50+AI50)/(SQRT(AP50)-1)</f>
        <v>0.40226210977187704</v>
      </c>
      <c r="AX50" s="2">
        <f t="shared" si="40"/>
        <v>23.059611388196771</v>
      </c>
      <c r="AY50" s="1"/>
      <c r="BB50" s="18"/>
      <c r="BC50" s="18"/>
      <c r="BD50">
        <v>0</v>
      </c>
      <c r="BE50" s="17">
        <f t="shared" si="61"/>
        <v>4.3720833333333307</v>
      </c>
      <c r="BF50" s="17">
        <f>(A50-A49)</f>
        <v>0.12491666666666656</v>
      </c>
      <c r="BG50">
        <f t="shared" si="62"/>
        <v>0.13542534645488763</v>
      </c>
      <c r="BH50" s="18">
        <f t="shared" si="63"/>
        <v>5.2297770949227773E-2</v>
      </c>
      <c r="BI50" s="18">
        <f>SUM($BH$16:BH50)</f>
        <v>0.90285003218252302</v>
      </c>
      <c r="BJ50">
        <v>0.5</v>
      </c>
      <c r="BK50" s="17">
        <f t="shared" si="41"/>
        <v>1.597149967817477</v>
      </c>
      <c r="BL50" s="1"/>
      <c r="BM50">
        <v>1.5</v>
      </c>
      <c r="BN50" s="18"/>
      <c r="BO50" s="2">
        <f>BM50*SQRT(AP50)+(2-BM50)</f>
        <v>3.5</v>
      </c>
      <c r="BP50" s="1">
        <f>BO50+AN50</f>
        <v>4.5658803538667918</v>
      </c>
      <c r="BQ50" s="2"/>
      <c r="BR50" s="1">
        <f t="shared" si="42"/>
        <v>1.0930208333333327</v>
      </c>
      <c r="BS50" s="1">
        <f t="shared" si="64"/>
        <v>3.1229166666666641E-2</v>
      </c>
      <c r="BT50" s="1">
        <f t="shared" si="9"/>
        <v>19.034567262717221</v>
      </c>
      <c r="BU50" s="2">
        <f t="shared" si="43"/>
        <v>11.100447616584013</v>
      </c>
      <c r="BV50" s="1"/>
      <c r="BW50" s="1">
        <v>4</v>
      </c>
      <c r="BX50" s="1">
        <f t="shared" si="10"/>
        <v>8.6566232145586133E-2</v>
      </c>
      <c r="BY50" s="2">
        <f t="shared" si="11"/>
        <v>4.9623954733138547</v>
      </c>
      <c r="BZ50" s="1"/>
      <c r="CA50" s="1">
        <f t="shared" si="44"/>
        <v>0.17313246429117227</v>
      </c>
      <c r="CB50" s="2">
        <f t="shared" si="12"/>
        <v>9.9247909466277093</v>
      </c>
      <c r="CC50" s="20"/>
      <c r="CD50" s="1">
        <f t="shared" si="45"/>
        <v>6.5306695217487736</v>
      </c>
      <c r="CE50" s="1">
        <f t="shared" si="46"/>
        <v>-5.3834072640826826E-3</v>
      </c>
      <c r="CF50" s="18">
        <f>SUM(CE$15:$CE50)</f>
        <v>-9.5574975757674013E-2</v>
      </c>
      <c r="CG50" s="18">
        <f t="shared" si="47"/>
        <v>1.904425024242326</v>
      </c>
      <c r="CH50" s="18">
        <f t="shared" si="48"/>
        <v>9.5574975757674013E-2</v>
      </c>
      <c r="CJ50" s="1">
        <f t="shared" si="49"/>
        <v>3.9044250242423257</v>
      </c>
      <c r="CK50" s="18">
        <f t="shared" si="50"/>
        <v>2.5048726408263384</v>
      </c>
      <c r="CL50">
        <f t="shared" si="51"/>
        <v>11.483656806080635</v>
      </c>
      <c r="CN50" s="1">
        <v>1.0930208333333327</v>
      </c>
      <c r="CO50">
        <v>4.5</v>
      </c>
      <c r="CP50">
        <f t="shared" si="52"/>
        <v>5.3033008588991057</v>
      </c>
      <c r="CR50" s="18">
        <f t="shared" si="13"/>
        <v>7.8081734997254442</v>
      </c>
      <c r="CS50">
        <f t="shared" si="14"/>
        <v>224.8753967920928</v>
      </c>
    </row>
    <row r="51" spans="1:97" x14ac:dyDescent="0.2">
      <c r="A51" s="17">
        <f t="shared" si="53"/>
        <v>4.4969999999999972</v>
      </c>
      <c r="B51">
        <f t="shared" si="54"/>
        <v>4.4969999999999972</v>
      </c>
      <c r="C51" s="1">
        <f t="shared" si="15"/>
        <v>12.5</v>
      </c>
      <c r="D51" s="1">
        <f t="shared" si="65"/>
        <v>13.284314397062424</v>
      </c>
      <c r="E51">
        <f t="shared" si="16"/>
        <v>0.34534309974359884</v>
      </c>
      <c r="F51" s="1">
        <f t="shared" si="17"/>
        <v>19.796738201862354</v>
      </c>
      <c r="G51" s="1">
        <f t="shared" si="18"/>
        <v>5.6665889342885295E-3</v>
      </c>
      <c r="H51">
        <f t="shared" si="19"/>
        <v>0.33851954008213059</v>
      </c>
      <c r="I51">
        <f t="shared" si="20"/>
        <v>0.9409593620250466</v>
      </c>
      <c r="J51" s="18">
        <f t="shared" si="21"/>
        <v>0.39849188100483152</v>
      </c>
      <c r="K51" s="2">
        <f t="shared" si="71"/>
        <v>22.843483624480786</v>
      </c>
      <c r="L51">
        <f t="shared" si="0"/>
        <v>-1.7530000000000028</v>
      </c>
      <c r="M51" s="1">
        <f t="shared" si="23"/>
        <v>12.5</v>
      </c>
      <c r="N51" s="1">
        <f t="shared" si="66"/>
        <v>12.622321854555921</v>
      </c>
      <c r="O51">
        <f t="shared" si="24"/>
        <v>-0.13933132014708194</v>
      </c>
      <c r="P51" s="1">
        <f t="shared" si="1"/>
        <v>-7.9871457409155244</v>
      </c>
      <c r="Q51" s="1">
        <f t="shared" si="25"/>
        <v>6.2765573301468329E-3</v>
      </c>
      <c r="R51">
        <f t="shared" si="26"/>
        <v>-0.13888094600972897</v>
      </c>
      <c r="S51">
        <f t="shared" si="27"/>
        <v>0.99030908449606925</v>
      </c>
      <c r="T51" s="18">
        <f t="shared" si="28"/>
        <v>6.5684956366471911E-2</v>
      </c>
      <c r="U51" s="2">
        <f t="shared" si="29"/>
        <v>3.7653796643200454</v>
      </c>
      <c r="V51">
        <f t="shared" si="2"/>
        <v>10.746999999999996</v>
      </c>
      <c r="W51" s="1">
        <f t="shared" si="30"/>
        <v>12.5</v>
      </c>
      <c r="X51" s="1">
        <f t="shared" si="67"/>
        <v>16.48478113291165</v>
      </c>
      <c r="Y51">
        <f t="shared" si="31"/>
        <v>0.71013302836656234</v>
      </c>
      <c r="Z51" s="1">
        <f t="shared" si="32"/>
        <v>40.70826277260548</v>
      </c>
      <c r="AA51" s="1">
        <f t="shared" si="3"/>
        <v>3.679879766846794E-3</v>
      </c>
      <c r="AB51">
        <f t="shared" si="4"/>
        <v>0.65193464889526209</v>
      </c>
      <c r="AC51">
        <f t="shared" si="5"/>
        <v>0.7582751568987417</v>
      </c>
      <c r="AD51" s="18">
        <f t="shared" si="33"/>
        <v>2.0074790271929412</v>
      </c>
      <c r="AE51" s="2">
        <f t="shared" si="6"/>
        <v>115.07841557156988</v>
      </c>
      <c r="AF51" s="2"/>
      <c r="AG51" s="1">
        <f t="shared" si="7"/>
        <v>3.4455979839507962E-3</v>
      </c>
      <c r="AH51" s="1">
        <f t="shared" si="34"/>
        <v>1.4338123059445384E-2</v>
      </c>
      <c r="AI51">
        <f t="shared" si="35"/>
        <v>0.23583831603423897</v>
      </c>
      <c r="AJ51" s="2">
        <f t="shared" si="55"/>
        <v>13.519393912790768</v>
      </c>
      <c r="AK51" s="1">
        <f t="shared" si="56"/>
        <v>1.4746318806224326E-2</v>
      </c>
      <c r="AL51" s="1">
        <f t="shared" si="8"/>
        <v>0.59876912512152602</v>
      </c>
      <c r="AM51">
        <f t="shared" si="36"/>
        <v>0.53951395371857669</v>
      </c>
      <c r="AN51" s="17">
        <f t="shared" si="57"/>
        <v>1.0738733155226448</v>
      </c>
      <c r="AP51">
        <v>4</v>
      </c>
      <c r="AQ51">
        <f t="shared" si="37"/>
        <v>0.11791915801711948</v>
      </c>
      <c r="AR51" s="2">
        <f t="shared" si="38"/>
        <v>6.7596969563953841</v>
      </c>
      <c r="AT51" s="1">
        <f>ATAN(A51/$G$8/$G$1)</f>
        <v>0.17797670178198507</v>
      </c>
      <c r="AU51" s="2">
        <f t="shared" si="39"/>
        <v>10.202486089413156</v>
      </c>
      <c r="AV51" s="1"/>
      <c r="AW51" s="2">
        <f>(AT51+AI51)/(SQRT(AP51)-1)</f>
        <v>0.41381501781622404</v>
      </c>
      <c r="AX51" s="2">
        <f t="shared" si="40"/>
        <v>23.721880002203925</v>
      </c>
      <c r="AY51" s="1"/>
      <c r="AZ51" s="17">
        <f>(A51-$A$50)</f>
        <v>0.12491666666666656</v>
      </c>
      <c r="BA51">
        <f>AZ51/(SIN(AW51)-SIN($AW$50))</f>
        <v>11.779739526479313</v>
      </c>
      <c r="BB51" s="18">
        <f>BA51*(COS(AW51)-COS($AW$50))</f>
        <v>-5.4001628399177749E-2</v>
      </c>
      <c r="BC51" s="18">
        <v>11.83</v>
      </c>
      <c r="BD51" s="18">
        <f>BC51*(COS(AW51)-COS($AW$50))</f>
        <v>-5.4232036500148899E-2</v>
      </c>
      <c r="BE51" s="17">
        <f t="shared" si="61"/>
        <v>4.4969999999999972</v>
      </c>
      <c r="BF51" s="17">
        <f>(A51-A50)</f>
        <v>0.12491666666666656</v>
      </c>
      <c r="BG51">
        <f t="shared" si="62"/>
        <v>0.13609260988799965</v>
      </c>
      <c r="BH51" s="18">
        <f t="shared" si="63"/>
        <v>5.4001965154760724E-2</v>
      </c>
      <c r="BI51" s="18">
        <f>SUM($BH$16:BH51)</f>
        <v>0.95685199733728377</v>
      </c>
      <c r="BJ51">
        <v>0.5</v>
      </c>
      <c r="BK51" s="17">
        <f t="shared" si="41"/>
        <v>1.5431480026627162</v>
      </c>
      <c r="BL51" s="1"/>
      <c r="BM51">
        <v>1.5</v>
      </c>
      <c r="BN51" s="18"/>
      <c r="BO51" s="2">
        <f>BM51*SQRT(AP51)+(2-BM51)</f>
        <v>3.5</v>
      </c>
      <c r="BP51" s="1">
        <f>BO51+AN51</f>
        <v>4.5738733155226452</v>
      </c>
      <c r="BQ51" s="2"/>
      <c r="BR51" s="1">
        <f t="shared" si="42"/>
        <v>1.1242499999999995</v>
      </c>
      <c r="BS51" s="1">
        <f t="shared" si="64"/>
        <v>3.1229166666666863E-2</v>
      </c>
      <c r="BT51" s="1">
        <f t="shared" si="9"/>
        <v>19.050930228272318</v>
      </c>
      <c r="BU51" s="2">
        <f t="shared" si="43"/>
        <v>11.124803543794961</v>
      </c>
      <c r="BV51" s="1"/>
      <c r="BW51" s="1">
        <v>4</v>
      </c>
      <c r="BX51" s="1">
        <f t="shared" si="10"/>
        <v>8.8988350890992537E-2</v>
      </c>
      <c r="BY51" s="2">
        <f t="shared" si="11"/>
        <v>5.1012430447065782</v>
      </c>
      <c r="BZ51" s="1"/>
      <c r="CA51" s="1">
        <f t="shared" si="44"/>
        <v>0.17797670178198507</v>
      </c>
      <c r="CB51" s="2">
        <f t="shared" si="12"/>
        <v>10.202486089413156</v>
      </c>
      <c r="CC51" s="20"/>
      <c r="CD51" s="1">
        <f t="shared" si="45"/>
        <v>6.5473024697687467</v>
      </c>
      <c r="CE51" s="1">
        <f t="shared" si="46"/>
        <v>-5.5394481112384557E-3</v>
      </c>
      <c r="CF51" s="18">
        <f>SUM(CE$15:$CE51)</f>
        <v>-0.10111442386891246</v>
      </c>
      <c r="CG51" s="18">
        <f t="shared" si="47"/>
        <v>1.8988855761310874</v>
      </c>
      <c r="CH51" s="18">
        <f t="shared" si="48"/>
        <v>0.10111442386891246</v>
      </c>
      <c r="CJ51" s="1">
        <f t="shared" si="49"/>
        <v>3.8988855761310872</v>
      </c>
      <c r="CK51" s="18">
        <f t="shared" si="50"/>
        <v>2.5236891199260487</v>
      </c>
      <c r="CL51">
        <f t="shared" si="51"/>
        <v>11.56992146670968</v>
      </c>
      <c r="CN51" s="1">
        <v>1.1242499999999995</v>
      </c>
      <c r="CO51">
        <v>4.5</v>
      </c>
      <c r="CP51">
        <f t="shared" si="52"/>
        <v>5.3033008588991057</v>
      </c>
      <c r="CR51" s="18">
        <f t="shared" si="13"/>
        <v>7.8269899788251545</v>
      </c>
      <c r="CS51">
        <f t="shared" si="14"/>
        <v>225.41731139016446</v>
      </c>
    </row>
    <row r="52" spans="1:97" x14ac:dyDescent="0.2">
      <c r="A52" s="17">
        <f t="shared" si="53"/>
        <v>4.6219166666666638</v>
      </c>
      <c r="B52">
        <f t="shared" si="54"/>
        <v>4.6219166666666638</v>
      </c>
      <c r="C52" s="1">
        <f t="shared" si="15"/>
        <v>12.5</v>
      </c>
      <c r="D52" s="1">
        <f t="shared" si="65"/>
        <v>13.327119481478775</v>
      </c>
      <c r="E52">
        <f t="shared" si="16"/>
        <v>0.35416293744871713</v>
      </c>
      <c r="F52" s="1">
        <f t="shared" si="17"/>
        <v>20.302333993875504</v>
      </c>
      <c r="G52" s="1">
        <f t="shared" si="18"/>
        <v>5.6302466049002161E-3</v>
      </c>
      <c r="H52">
        <f t="shared" si="19"/>
        <v>0.34680537479159879</v>
      </c>
      <c r="I52">
        <f t="shared" si="20"/>
        <v>0.93793711517119238</v>
      </c>
      <c r="J52" s="18">
        <f t="shared" si="21"/>
        <v>0.42001150182948921</v>
      </c>
      <c r="K52" s="2">
        <f t="shared" si="71"/>
        <v>24.077092461563073</v>
      </c>
      <c r="L52">
        <f t="shared" si="0"/>
        <v>-1.6280833333333362</v>
      </c>
      <c r="M52" s="1">
        <f t="shared" si="23"/>
        <v>12.5</v>
      </c>
      <c r="N52" s="1">
        <f t="shared" si="66"/>
        <v>12.605580325406592</v>
      </c>
      <c r="O52">
        <f t="shared" si="24"/>
        <v>-0.12951756367421313</v>
      </c>
      <c r="P52" s="1">
        <f t="shared" si="1"/>
        <v>-7.424573713808396</v>
      </c>
      <c r="Q52" s="1">
        <f t="shared" si="25"/>
        <v>6.2932402503850619E-3</v>
      </c>
      <c r="R52">
        <f t="shared" si="26"/>
        <v>-0.12915576207562046</v>
      </c>
      <c r="S52">
        <f t="shared" si="27"/>
        <v>0.99162431854138477</v>
      </c>
      <c r="T52" s="18">
        <f t="shared" si="28"/>
        <v>5.7268401084994973E-2</v>
      </c>
      <c r="U52" s="2">
        <f t="shared" si="29"/>
        <v>3.2829019730251892</v>
      </c>
      <c r="V52">
        <f t="shared" si="2"/>
        <v>10.871916666666664</v>
      </c>
      <c r="W52" s="1">
        <f t="shared" si="30"/>
        <v>12.5</v>
      </c>
      <c r="X52" s="1">
        <f t="shared" si="67"/>
        <v>16.566489429174318</v>
      </c>
      <c r="Y52">
        <f t="shared" si="31"/>
        <v>0.7158506984573324</v>
      </c>
      <c r="Z52" s="1">
        <f t="shared" si="32"/>
        <v>41.036027300101857</v>
      </c>
      <c r="AA52" s="1">
        <f t="shared" si="3"/>
        <v>3.6436698966489677E-3</v>
      </c>
      <c r="AB52">
        <f t="shared" si="4"/>
        <v>0.65625953604393339</v>
      </c>
      <c r="AC52">
        <f t="shared" si="5"/>
        <v>0.75453523532794764</v>
      </c>
      <c r="AD52" s="18">
        <f t="shared" si="33"/>
        <v>2.0485566603240599</v>
      </c>
      <c r="AE52" s="2">
        <f t="shared" si="6"/>
        <v>117.43318434978687</v>
      </c>
      <c r="AF52" s="2"/>
      <c r="AG52" s="1">
        <f t="shared" si="7"/>
        <v>3.5309846593901931E-3</v>
      </c>
      <c r="AH52" s="1">
        <f t="shared" si="34"/>
        <v>1.4270624655933196E-2</v>
      </c>
      <c r="AI52">
        <f t="shared" si="35"/>
        <v>0.24255864493830076</v>
      </c>
      <c r="AJ52" s="2">
        <f t="shared" si="55"/>
        <v>13.904635697100042</v>
      </c>
      <c r="AK52" s="1">
        <f t="shared" si="56"/>
        <v>1.4700972101714135E-2</v>
      </c>
      <c r="AL52" s="1">
        <f t="shared" si="8"/>
        <v>0.60437444356895331</v>
      </c>
      <c r="AM52">
        <f t="shared" si="36"/>
        <v>0.54362979628970565</v>
      </c>
      <c r="AN52" s="17">
        <f t="shared" si="57"/>
        <v>1.0820656773282358</v>
      </c>
      <c r="AP52">
        <v>4</v>
      </c>
      <c r="AQ52">
        <f t="shared" si="37"/>
        <v>0.12127932246915038</v>
      </c>
      <c r="AR52" s="2">
        <f t="shared" si="38"/>
        <v>6.9523178485500212</v>
      </c>
      <c r="AT52" s="1">
        <f>ATAN(A52/$G$8/$G$1)</f>
        <v>0.18281251166864226</v>
      </c>
      <c r="AU52" s="2">
        <f t="shared" si="39"/>
        <v>10.479698121132358</v>
      </c>
      <c r="AV52" s="1"/>
      <c r="AW52" s="2">
        <f>(AT52+AI52)/(SQRT(AP52)-1)</f>
        <v>0.42537115660694302</v>
      </c>
      <c r="AX52" s="2">
        <f t="shared" si="40"/>
        <v>24.384333818232403</v>
      </c>
      <c r="AY52" s="1"/>
      <c r="AZ52" s="17">
        <f>(A52-$A$50)</f>
        <v>0.24983333333333313</v>
      </c>
      <c r="BA52">
        <f t="shared" ref="BA52:BA58" si="75">AZ52/(SIN(AW52)-SIN($AW$50))</f>
        <v>11.807980951848409</v>
      </c>
      <c r="BB52" s="18">
        <f t="shared" ref="BB52:BB58" si="76">BA52*(COS(AW52)-COS($AW$50))</f>
        <v>-0.10972089840672997</v>
      </c>
      <c r="BC52" s="18">
        <v>11.83</v>
      </c>
      <c r="BD52" s="18">
        <f t="shared" ref="BD52:BD58" si="77">BC52*(COS(AW52)-COS($AW$50))</f>
        <v>-0.10992550152686588</v>
      </c>
      <c r="BE52" s="17">
        <f t="shared" si="61"/>
        <v>4.6219166666666638</v>
      </c>
      <c r="BF52" s="17">
        <f>(A52-A51)</f>
        <v>0.12491666666666656</v>
      </c>
      <c r="BG52">
        <f t="shared" si="62"/>
        <v>0.13678502817691349</v>
      </c>
      <c r="BH52" s="18">
        <f t="shared" si="63"/>
        <v>5.5723768088400974E-2</v>
      </c>
      <c r="BI52" s="18">
        <f>SUM($BH$16:BH52)</f>
        <v>1.0125757654256848</v>
      </c>
      <c r="BJ52">
        <v>0.5</v>
      </c>
      <c r="BK52" s="17">
        <f t="shared" si="41"/>
        <v>1.4874242345743152</v>
      </c>
      <c r="BL52" s="1"/>
      <c r="BM52">
        <v>1.5</v>
      </c>
      <c r="BN52" s="18"/>
      <c r="BO52" s="2">
        <f>BM52*SQRT(AP52)+(2-BM52)</f>
        <v>3.5</v>
      </c>
      <c r="BP52" s="1">
        <f>BO52+AN52</f>
        <v>4.5820656773282362</v>
      </c>
      <c r="BQ52" s="2"/>
      <c r="BR52" s="1">
        <f t="shared" si="42"/>
        <v>1.1554791666666659</v>
      </c>
      <c r="BS52" s="1">
        <f t="shared" si="64"/>
        <v>3.1229166666666419E-2</v>
      </c>
      <c r="BT52" s="1">
        <f t="shared" si="9"/>
        <v>19.067739481684928</v>
      </c>
      <c r="BU52" s="2">
        <f t="shared" si="43"/>
        <v>11.149805159013162</v>
      </c>
      <c r="BV52" s="1"/>
      <c r="BW52" s="1">
        <v>4</v>
      </c>
      <c r="BX52" s="1">
        <f t="shared" si="10"/>
        <v>9.1406255834321132E-2</v>
      </c>
      <c r="BY52" s="2">
        <f t="shared" si="11"/>
        <v>5.2398490605661792</v>
      </c>
      <c r="BZ52" s="1"/>
      <c r="CA52" s="1">
        <f t="shared" si="44"/>
        <v>0.18281251166864226</v>
      </c>
      <c r="CB52" s="2">
        <f t="shared" si="12"/>
        <v>10.479698121132358</v>
      </c>
      <c r="CC52" s="20"/>
      <c r="CD52" s="1">
        <f t="shared" si="45"/>
        <v>6.5644253521171549</v>
      </c>
      <c r="CE52" s="1">
        <f t="shared" si="46"/>
        <v>-5.6954889630628303E-3</v>
      </c>
      <c r="CF52" s="18">
        <f>SUM(CE$15:$CE52)</f>
        <v>-0.1068099128319753</v>
      </c>
      <c r="CG52" s="18">
        <f t="shared" si="47"/>
        <v>1.8931900871680247</v>
      </c>
      <c r="CH52" s="18">
        <f t="shared" si="48"/>
        <v>0.1068099128319753</v>
      </c>
      <c r="CJ52" s="1">
        <f t="shared" si="49"/>
        <v>3.8931900871680249</v>
      </c>
      <c r="CK52" s="18">
        <f t="shared" si="50"/>
        <v>2.5429952461811869</v>
      </c>
      <c r="CL52">
        <f t="shared" si="51"/>
        <v>11.658430928051287</v>
      </c>
      <c r="CN52" s="1">
        <v>1.1554791666666659</v>
      </c>
      <c r="CO52">
        <v>4.5</v>
      </c>
      <c r="CP52">
        <f t="shared" si="52"/>
        <v>5.3033008588991057</v>
      </c>
      <c r="CR52" s="18">
        <f t="shared" si="13"/>
        <v>7.8462961050802926</v>
      </c>
      <c r="CS52">
        <f t="shared" si="14"/>
        <v>225.97332782631244</v>
      </c>
    </row>
    <row r="53" spans="1:97" x14ac:dyDescent="0.2">
      <c r="A53" s="17">
        <f t="shared" si="53"/>
        <v>4.7468333333333304</v>
      </c>
      <c r="B53">
        <f t="shared" si="54"/>
        <v>4.7468333333333304</v>
      </c>
      <c r="C53" s="1">
        <f t="shared" si="15"/>
        <v>12.5</v>
      </c>
      <c r="D53" s="1">
        <f t="shared" si="65"/>
        <v>13.37095459174267</v>
      </c>
      <c r="E53">
        <f t="shared" si="16"/>
        <v>0.36292562350670643</v>
      </c>
      <c r="F53" s="1">
        <f t="shared" si="17"/>
        <v>20.804653576817564</v>
      </c>
      <c r="G53" s="1">
        <f t="shared" si="18"/>
        <v>5.5933909080957489E-3</v>
      </c>
      <c r="H53">
        <f t="shared" si="19"/>
        <v>0.35501080351172321</v>
      </c>
      <c r="I53">
        <f t="shared" si="20"/>
        <v>0.93486219807518189</v>
      </c>
      <c r="J53" s="18">
        <f t="shared" si="21"/>
        <v>0.44204895286009066</v>
      </c>
      <c r="K53" s="2">
        <f t="shared" si="71"/>
        <v>25.340385832744047</v>
      </c>
      <c r="L53">
        <f t="shared" si="0"/>
        <v>-1.5031666666666696</v>
      </c>
      <c r="M53" s="1">
        <f t="shared" si="23"/>
        <v>12.5</v>
      </c>
      <c r="N53" s="1">
        <f t="shared" si="66"/>
        <v>12.59005599780151</v>
      </c>
      <c r="O53">
        <f t="shared" si="24"/>
        <v>-0.11967865564795839</v>
      </c>
      <c r="P53" s="1">
        <f t="shared" si="1"/>
        <v>-6.8605598779084422</v>
      </c>
      <c r="Q53" s="1">
        <f t="shared" si="25"/>
        <v>6.308769737694328E-3</v>
      </c>
      <c r="R53">
        <f t="shared" si="26"/>
        <v>-0.11939316766574781</v>
      </c>
      <c r="S53">
        <f t="shared" si="27"/>
        <v>0.99284705343508906</v>
      </c>
      <c r="T53" s="18">
        <f t="shared" si="28"/>
        <v>4.9463775812686996E-2</v>
      </c>
      <c r="U53" s="2">
        <f t="shared" si="29"/>
        <v>2.8355030720648595</v>
      </c>
      <c r="V53">
        <f t="shared" si="2"/>
        <v>10.996833333333331</v>
      </c>
      <c r="W53" s="1">
        <f t="shared" si="30"/>
        <v>12.5</v>
      </c>
      <c r="X53" s="1">
        <f t="shared" si="67"/>
        <v>16.648733986736381</v>
      </c>
      <c r="Y53">
        <f t="shared" si="31"/>
        <v>0.72151206166047521</v>
      </c>
      <c r="Z53" s="1">
        <f t="shared" si="32"/>
        <v>41.360564044231062</v>
      </c>
      <c r="AA53" s="1">
        <f t="shared" si="3"/>
        <v>3.6077594387607711E-3</v>
      </c>
      <c r="AB53">
        <f t="shared" si="4"/>
        <v>0.66052069437197003</v>
      </c>
      <c r="AC53">
        <f t="shared" si="5"/>
        <v>0.75080783980081789</v>
      </c>
      <c r="AD53" s="18">
        <f t="shared" si="33"/>
        <v>2.0899038908636003</v>
      </c>
      <c r="AE53" s="2">
        <f t="shared" si="6"/>
        <v>119.80340775651212</v>
      </c>
      <c r="AF53" s="2"/>
      <c r="AG53" s="1">
        <f t="shared" si="7"/>
        <v>3.6154899671983977E-3</v>
      </c>
      <c r="AH53" s="1">
        <f t="shared" si="34"/>
        <v>1.4201427234643387E-2</v>
      </c>
      <c r="AI53">
        <f t="shared" si="35"/>
        <v>0.24929057722665787</v>
      </c>
      <c r="AJ53" s="2">
        <f t="shared" si="55"/>
        <v>14.290542643566374</v>
      </c>
      <c r="AK53" s="1">
        <f t="shared" si="56"/>
        <v>1.4654429473841116E-2</v>
      </c>
      <c r="AL53" s="1">
        <f t="shared" si="8"/>
        <v>0.6101434967586612</v>
      </c>
      <c r="AM53">
        <f t="shared" si="36"/>
        <v>0.54784458889581389</v>
      </c>
      <c r="AN53" s="17">
        <f t="shared" si="57"/>
        <v>1.0904549938212855</v>
      </c>
      <c r="AP53">
        <v>4</v>
      </c>
      <c r="AQ53">
        <f t="shared" si="37"/>
        <v>0.12464528861332895</v>
      </c>
      <c r="AR53" s="2">
        <f t="shared" si="38"/>
        <v>7.1452713217831878</v>
      </c>
      <c r="AT53" s="1">
        <f>ATAN(A53/$G$8/$G$1)</f>
        <v>0.18763969035266884</v>
      </c>
      <c r="AU53" s="2">
        <f t="shared" si="39"/>
        <v>10.756415370535155</v>
      </c>
      <c r="AV53" s="1"/>
      <c r="AW53" s="2">
        <f>(AT53+AI53)/(SQRT(AP53)-1)</f>
        <v>0.43693026757932674</v>
      </c>
      <c r="AX53" s="2">
        <f t="shared" si="40"/>
        <v>25.046958014101531</v>
      </c>
      <c r="AY53" s="1"/>
      <c r="AZ53" s="17">
        <f>(A53-$A$50)</f>
        <v>0.37474999999999969</v>
      </c>
      <c r="BA53">
        <f t="shared" si="75"/>
        <v>11.83698967900227</v>
      </c>
      <c r="BB53" s="18">
        <f t="shared" si="76"/>
        <v>-0.16717158718839573</v>
      </c>
      <c r="BC53" s="18">
        <v>11.83</v>
      </c>
      <c r="BD53" s="18">
        <f t="shared" si="77"/>
        <v>-0.1670728732615922</v>
      </c>
      <c r="BE53" s="17">
        <f t="shared" si="61"/>
        <v>4.7468333333333304</v>
      </c>
      <c r="BF53" s="17">
        <f>(A53-A52)</f>
        <v>0.12491666666666656</v>
      </c>
      <c r="BG53">
        <f t="shared" si="62"/>
        <v>0.13750317748221536</v>
      </c>
      <c r="BH53" s="18">
        <f t="shared" si="63"/>
        <v>5.7463884729456877E-2</v>
      </c>
      <c r="BI53" s="18">
        <f>SUM($BH$16:BH53)</f>
        <v>1.0700396501551417</v>
      </c>
      <c r="BJ53">
        <v>0.5</v>
      </c>
      <c r="BK53" s="17">
        <f t="shared" si="41"/>
        <v>1.4299603498448583</v>
      </c>
      <c r="BL53" s="1"/>
      <c r="BM53">
        <v>1.5</v>
      </c>
      <c r="BN53" s="18"/>
      <c r="BO53" s="2">
        <f>BM53*SQRT(AP53)+(2-BM53)</f>
        <v>3.5</v>
      </c>
      <c r="BP53" s="1">
        <f>BO53+AN53</f>
        <v>4.590454993821286</v>
      </c>
      <c r="BQ53" s="2"/>
      <c r="BR53" s="1">
        <f t="shared" si="42"/>
        <v>1.1867083333333328</v>
      </c>
      <c r="BS53" s="1">
        <f t="shared" si="64"/>
        <v>3.1229166666666863E-2</v>
      </c>
      <c r="BT53" s="1">
        <f t="shared" si="9"/>
        <v>19.084993843740818</v>
      </c>
      <c r="BU53" s="2">
        <f t="shared" si="43"/>
        <v>11.175448837562104</v>
      </c>
      <c r="BV53" s="1"/>
      <c r="BW53" s="1">
        <v>4</v>
      </c>
      <c r="BX53" s="1">
        <f t="shared" si="10"/>
        <v>9.3819845176334418E-2</v>
      </c>
      <c r="BY53" s="2">
        <f t="shared" si="11"/>
        <v>5.3782076852675775</v>
      </c>
      <c r="BZ53" s="1"/>
      <c r="CA53" s="1">
        <f t="shared" si="44"/>
        <v>0.18763969035266884</v>
      </c>
      <c r="CB53" s="2">
        <f t="shared" si="12"/>
        <v>10.756415370535155</v>
      </c>
      <c r="CC53" s="20"/>
      <c r="CD53" s="1">
        <f t="shared" si="45"/>
        <v>6.582039398134115</v>
      </c>
      <c r="CE53" s="1">
        <f t="shared" si="46"/>
        <v>-5.8515298196621466E-3</v>
      </c>
      <c r="CF53" s="18">
        <f>SUM(CE$15:$CE53)</f>
        <v>-0.11266144265163745</v>
      </c>
      <c r="CG53" s="18">
        <f t="shared" si="47"/>
        <v>1.8873385573483625</v>
      </c>
      <c r="CH53" s="18">
        <f t="shared" si="48"/>
        <v>0.11266144265163745</v>
      </c>
      <c r="CJ53" s="1">
        <f t="shared" si="49"/>
        <v>3.8873385573483623</v>
      </c>
      <c r="CK53" s="18">
        <f t="shared" si="50"/>
        <v>2.5627873949104671</v>
      </c>
      <c r="CL53">
        <f t="shared" si="51"/>
        <v>11.749168572655437</v>
      </c>
      <c r="CN53" s="1">
        <v>1.1867083333333328</v>
      </c>
      <c r="CO53">
        <v>4.5</v>
      </c>
      <c r="CP53">
        <f t="shared" si="52"/>
        <v>5.3033008588991057</v>
      </c>
      <c r="CR53" s="18">
        <f t="shared" si="13"/>
        <v>7.8660882538095729</v>
      </c>
      <c r="CS53">
        <f t="shared" si="14"/>
        <v>226.54334170971569</v>
      </c>
    </row>
    <row r="54" spans="1:97" x14ac:dyDescent="0.2">
      <c r="A54" s="17">
        <f t="shared" si="53"/>
        <v>4.8717499999999969</v>
      </c>
      <c r="B54">
        <f t="shared" si="54"/>
        <v>4.8717499999999969</v>
      </c>
      <c r="C54" s="1">
        <f t="shared" si="15"/>
        <v>12.5</v>
      </c>
      <c r="D54" s="1">
        <f t="shared" si="65"/>
        <v>13.415809631270859</v>
      </c>
      <c r="E54">
        <f t="shared" si="16"/>
        <v>0.37163037913368696</v>
      </c>
      <c r="F54" s="1">
        <f t="shared" si="17"/>
        <v>21.303652307026638</v>
      </c>
      <c r="G54" s="1">
        <f t="shared" si="18"/>
        <v>5.5560510299104407E-3</v>
      </c>
      <c r="H54">
        <f t="shared" si="19"/>
        <v>0.36313499773017449</v>
      </c>
      <c r="I54">
        <f t="shared" si="20"/>
        <v>0.93173653648631072</v>
      </c>
      <c r="J54" s="18">
        <f t="shared" si="21"/>
        <v>0.46459915818927222</v>
      </c>
      <c r="K54" s="2">
        <f t="shared" si="71"/>
        <v>26.633072762442353</v>
      </c>
      <c r="L54">
        <f t="shared" si="0"/>
        <v>-1.3782500000000031</v>
      </c>
      <c r="M54" s="1">
        <f t="shared" si="23"/>
        <v>12.5</v>
      </c>
      <c r="N54" s="1">
        <f t="shared" si="66"/>
        <v>12.575753379519654</v>
      </c>
      <c r="O54">
        <f t="shared" si="24"/>
        <v>-0.10981641112073699</v>
      </c>
      <c r="P54" s="1">
        <f t="shared" si="1"/>
        <v>-6.2952082808065786</v>
      </c>
      <c r="Q54" s="1">
        <f t="shared" si="25"/>
        <v>6.323128040344469E-3</v>
      </c>
      <c r="R54">
        <f t="shared" si="26"/>
        <v>-0.10959581970210734</v>
      </c>
      <c r="S54">
        <f t="shared" si="27"/>
        <v>0.99397623528121792</v>
      </c>
      <c r="T54" s="18">
        <f t="shared" si="28"/>
        <v>4.2273346768519446E-2</v>
      </c>
      <c r="U54" s="2">
        <f t="shared" si="29"/>
        <v>2.4233128720807322</v>
      </c>
      <c r="V54">
        <f t="shared" si="2"/>
        <v>11.121749999999997</v>
      </c>
      <c r="W54" s="1">
        <f t="shared" si="30"/>
        <v>12.5</v>
      </c>
      <c r="X54" s="1">
        <f t="shared" si="67"/>
        <v>16.731506897542133</v>
      </c>
      <c r="Y54">
        <f t="shared" si="31"/>
        <v>0.72711758807241267</v>
      </c>
      <c r="Z54" s="1">
        <f t="shared" si="32"/>
        <v>41.681899953195625</v>
      </c>
      <c r="AA54" s="1">
        <f t="shared" si="3"/>
        <v>3.5721516379111518E-3</v>
      </c>
      <c r="AB54">
        <f t="shared" si="4"/>
        <v>0.66471896811839404</v>
      </c>
      <c r="AC54">
        <f t="shared" si="5"/>
        <v>0.74709349710971085</v>
      </c>
      <c r="AD54" s="18">
        <f t="shared" si="33"/>
        <v>2.1315167431539366</v>
      </c>
      <c r="AE54" s="2">
        <f t="shared" si="6"/>
        <v>122.18885788780527</v>
      </c>
      <c r="AF54" s="2"/>
      <c r="AG54" s="1">
        <f t="shared" si="7"/>
        <v>3.6990851281870621E-3</v>
      </c>
      <c r="AH54" s="1">
        <f t="shared" si="34"/>
        <v>1.4130546007265876E-2</v>
      </c>
      <c r="AI54">
        <f t="shared" si="35"/>
        <v>0.25603401599349346</v>
      </c>
      <c r="AJ54" s="2">
        <f t="shared" si="55"/>
        <v>14.677109197079242</v>
      </c>
      <c r="AK54" s="1">
        <f t="shared" si="56"/>
        <v>1.4606695767661907E-2</v>
      </c>
      <c r="AL54" s="1">
        <f t="shared" si="8"/>
        <v>0.61607708636694636</v>
      </c>
      <c r="AM54">
        <f t="shared" si="36"/>
        <v>0.55215709165213223</v>
      </c>
      <c r="AN54" s="17">
        <f t="shared" si="57"/>
        <v>1.0990387970782884</v>
      </c>
      <c r="AP54">
        <v>4</v>
      </c>
      <c r="AQ54">
        <f t="shared" si="37"/>
        <v>0.12801700799674676</v>
      </c>
      <c r="AR54" s="2">
        <f t="shared" si="38"/>
        <v>7.3385545985396226</v>
      </c>
      <c r="AT54" s="1">
        <f>ATAN(A54/$G$8/$G$1)</f>
        <v>0.19245803657055946</v>
      </c>
      <c r="AU54" s="2">
        <f t="shared" si="39"/>
        <v>11.032626300223153</v>
      </c>
      <c r="AV54" s="1"/>
      <c r="AW54" s="2">
        <f>(AT54+AI54)/(SQRT(AP54)-1)</f>
        <v>0.44849205256405289</v>
      </c>
      <c r="AX54" s="2">
        <f t="shared" si="40"/>
        <v>25.709735497302393</v>
      </c>
      <c r="AY54" s="1"/>
      <c r="AZ54" s="17">
        <f>(A54-$A$50)</f>
        <v>0.49966666666666626</v>
      </c>
      <c r="BA54">
        <f t="shared" si="75"/>
        <v>11.866783239708818</v>
      </c>
      <c r="BB54" s="18">
        <f t="shared" si="76"/>
        <v>-0.22636776211812423</v>
      </c>
      <c r="BC54" s="18">
        <v>11.83</v>
      </c>
      <c r="BD54" s="18">
        <f t="shared" si="77"/>
        <v>-0.22566609432086665</v>
      </c>
      <c r="BE54" s="17">
        <f t="shared" si="61"/>
        <v>4.8717499999999969</v>
      </c>
      <c r="BF54" s="17">
        <f>(A54-A53)</f>
        <v>0.12491666666666656</v>
      </c>
      <c r="BG54">
        <f t="shared" si="62"/>
        <v>0.13824765836517211</v>
      </c>
      <c r="BH54" s="18">
        <f t="shared" si="63"/>
        <v>5.9223038584673676E-2</v>
      </c>
      <c r="BI54" s="18">
        <f>SUM($BH$16:BH54)</f>
        <v>1.1292626887398154</v>
      </c>
      <c r="BJ54">
        <v>0.5</v>
      </c>
      <c r="BK54" s="17">
        <f t="shared" si="41"/>
        <v>1.3707373112601846</v>
      </c>
      <c r="BL54" s="1"/>
      <c r="BM54">
        <v>1.5</v>
      </c>
      <c r="BN54" s="18"/>
      <c r="BO54" s="2">
        <f>BM54*SQRT(AP54)+(2-BM54)</f>
        <v>3.5</v>
      </c>
      <c r="BP54" s="1">
        <f>BO54+AN54</f>
        <v>4.599038797078288</v>
      </c>
      <c r="BQ54" s="2"/>
      <c r="BR54" s="1">
        <f t="shared" si="42"/>
        <v>1.2179374999999995</v>
      </c>
      <c r="BS54" s="1">
        <f t="shared" si="64"/>
        <v>3.1229166666666641E-2</v>
      </c>
      <c r="BT54" s="1">
        <f t="shared" si="9"/>
        <v>19.10269210831699</v>
      </c>
      <c r="BU54" s="2">
        <f t="shared" si="43"/>
        <v>11.20173090539528</v>
      </c>
      <c r="BV54" s="1"/>
      <c r="BW54" s="1">
        <v>4</v>
      </c>
      <c r="BX54" s="1">
        <f t="shared" si="10"/>
        <v>9.622901828527973E-2</v>
      </c>
      <c r="BY54" s="2">
        <f t="shared" si="11"/>
        <v>5.5163131501115767</v>
      </c>
      <c r="BZ54" s="1"/>
      <c r="CA54" s="1">
        <f t="shared" si="44"/>
        <v>0.19245803657055946</v>
      </c>
      <c r="CB54" s="2">
        <f t="shared" si="12"/>
        <v>11.032626300223153</v>
      </c>
      <c r="CC54" s="20"/>
      <c r="CD54" s="1">
        <f t="shared" si="45"/>
        <v>6.6001458694681396</v>
      </c>
      <c r="CE54" s="1">
        <f t="shared" si="46"/>
        <v>-6.0075706811356412E-3</v>
      </c>
      <c r="CF54" s="18">
        <f>SUM(CE$15:$CE54)</f>
        <v>-0.11866901333277309</v>
      </c>
      <c r="CG54" s="18">
        <f t="shared" si="47"/>
        <v>1.881330986667227</v>
      </c>
      <c r="CH54" s="18">
        <f t="shared" si="48"/>
        <v>0.11866901333277309</v>
      </c>
      <c r="CJ54" s="1">
        <f t="shared" si="49"/>
        <v>3.8813309866672272</v>
      </c>
      <c r="CK54" s="18">
        <f t="shared" si="50"/>
        <v>2.5830618920625064</v>
      </c>
      <c r="CL54">
        <f t="shared" si="51"/>
        <v>11.842117556733552</v>
      </c>
      <c r="CN54" s="1">
        <v>1.2179374999999995</v>
      </c>
      <c r="CO54">
        <v>4.5</v>
      </c>
      <c r="CP54">
        <f t="shared" si="52"/>
        <v>5.3033008588991057</v>
      </c>
      <c r="CR54" s="18">
        <f t="shared" si="13"/>
        <v>7.8863627509616121</v>
      </c>
      <c r="CS54">
        <f t="shared" si="14"/>
        <v>227.12724722769443</v>
      </c>
    </row>
    <row r="55" spans="1:97" x14ac:dyDescent="0.2">
      <c r="A55" s="17">
        <f t="shared" si="53"/>
        <v>4.9966666666666635</v>
      </c>
      <c r="B55">
        <f t="shared" si="54"/>
        <v>4.9966666666666635</v>
      </c>
      <c r="C55" s="1">
        <f t="shared" si="15"/>
        <v>12.5</v>
      </c>
      <c r="D55" s="1">
        <f t="shared" si="65"/>
        <v>13.461674404685985</v>
      </c>
      <c r="E55">
        <f t="shared" si="16"/>
        <v>0.38027647091814426</v>
      </c>
      <c r="F55" s="1">
        <f t="shared" si="17"/>
        <v>21.799288141804446</v>
      </c>
      <c r="G55" s="1">
        <f t="shared" si="18"/>
        <v>5.518255892684884E-3</v>
      </c>
      <c r="H55">
        <f t="shared" si="19"/>
        <v>0.37117720399828813</v>
      </c>
      <c r="I55">
        <f t="shared" si="20"/>
        <v>0.9285620513632965</v>
      </c>
      <c r="J55" s="18">
        <f t="shared" si="21"/>
        <v>0.48765699224240006</v>
      </c>
      <c r="K55" s="2">
        <f t="shared" si="71"/>
        <v>27.954859427908282</v>
      </c>
      <c r="L55">
        <f t="shared" si="0"/>
        <v>-1.2533333333333365</v>
      </c>
      <c r="M55" s="1">
        <f t="shared" si="23"/>
        <v>12.5</v>
      </c>
      <c r="N55" s="1">
        <f t="shared" si="66"/>
        <v>12.562676643313099</v>
      </c>
      <c r="O55">
        <f t="shared" si="24"/>
        <v>-9.9932671916857854E-2</v>
      </c>
      <c r="P55" s="1">
        <f t="shared" si="1"/>
        <v>-5.7286245047880291</v>
      </c>
      <c r="Q55" s="1">
        <f t="shared" si="25"/>
        <v>6.3362986272197811E-3</v>
      </c>
      <c r="R55">
        <f t="shared" si="26"/>
        <v>-9.9766424697436171E-2</v>
      </c>
      <c r="S55">
        <f t="shared" si="27"/>
        <v>0.99501088461538489</v>
      </c>
      <c r="T55" s="18">
        <f t="shared" si="28"/>
        <v>3.5699211741661567E-2</v>
      </c>
      <c r="U55" s="2">
        <f t="shared" si="29"/>
        <v>2.0464516285028922</v>
      </c>
      <c r="V55">
        <f t="shared" si="2"/>
        <v>11.246666666666663</v>
      </c>
      <c r="W55" s="1">
        <f t="shared" si="30"/>
        <v>12.5</v>
      </c>
      <c r="X55" s="1">
        <f t="shared" si="67"/>
        <v>16.814800358943042</v>
      </c>
      <c r="Y55">
        <f t="shared" si="31"/>
        <v>0.73266775259946693</v>
      </c>
      <c r="Z55" s="1">
        <f t="shared" si="32"/>
        <v>42.000062250924856</v>
      </c>
      <c r="AA55" s="1">
        <f t="shared" si="3"/>
        <v>3.5368494122699442E-3</v>
      </c>
      <c r="AB55">
        <f t="shared" si="4"/>
        <v>0.66885520057245662</v>
      </c>
      <c r="AC55">
        <f t="shared" si="5"/>
        <v>0.74339270958705184</v>
      </c>
      <c r="AD55" s="18">
        <f t="shared" si="33"/>
        <v>2.173391294529337</v>
      </c>
      <c r="AE55" s="2">
        <f t="shared" si="6"/>
        <v>124.5893098774779</v>
      </c>
      <c r="AF55" s="2"/>
      <c r="AG55" s="1">
        <f t="shared" si="7"/>
        <v>3.781741056379251E-3</v>
      </c>
      <c r="AH55" s="1">
        <f t="shared" si="34"/>
        <v>1.4057997181905004E-2</v>
      </c>
      <c r="AI55">
        <f t="shared" si="35"/>
        <v>0.26278882121907343</v>
      </c>
      <c r="AJ55" s="2">
        <f t="shared" si="55"/>
        <v>15.064327331029686</v>
      </c>
      <c r="AK55" s="1">
        <f t="shared" si="56"/>
        <v>1.4557776278812416E-2</v>
      </c>
      <c r="AL55" s="1">
        <f t="shared" si="8"/>
        <v>0.62217609384004879</v>
      </c>
      <c r="AM55">
        <f t="shared" si="36"/>
        <v>0.55656606350446369</v>
      </c>
      <c r="AN55" s="17">
        <f t="shared" si="57"/>
        <v>1.1078146168480567</v>
      </c>
      <c r="AP55">
        <v>4</v>
      </c>
      <c r="AQ55">
        <f t="shared" si="37"/>
        <v>0.13139441060953672</v>
      </c>
      <c r="AR55" s="2">
        <f t="shared" si="38"/>
        <v>7.532163665514843</v>
      </c>
      <c r="AT55" s="1">
        <f>ATAN(A55/$G$8/$G$1)</f>
        <v>0.1972673514349827</v>
      </c>
      <c r="AU55" s="2">
        <f t="shared" si="39"/>
        <v>11.308319509011746</v>
      </c>
      <c r="AV55" s="1"/>
      <c r="AW55" s="2">
        <f>(AT55+AI55)/(SQRT(AP55)-1)</f>
        <v>0.46005617265405613</v>
      </c>
      <c r="AX55" s="2">
        <f t="shared" si="40"/>
        <v>26.372646840041433</v>
      </c>
      <c r="AY55" s="1"/>
      <c r="AZ55" s="17">
        <f>(A55-$A$50)</f>
        <v>0.62458333333333282</v>
      </c>
      <c r="BA55">
        <f t="shared" si="75"/>
        <v>11.897379552038844</v>
      </c>
      <c r="BB55" s="18">
        <f t="shared" si="76"/>
        <v>-0.28732377145358257</v>
      </c>
      <c r="BC55" s="18">
        <v>11.83</v>
      </c>
      <c r="BD55" s="18">
        <f t="shared" si="77"/>
        <v>-0.28569654363202951</v>
      </c>
      <c r="BE55" s="17">
        <f t="shared" si="61"/>
        <v>4.9966666666666635</v>
      </c>
      <c r="BF55" s="17">
        <f>(A55-A54)</f>
        <v>0.12491666666666656</v>
      </c>
      <c r="BG55">
        <f t="shared" si="62"/>
        <v>0.13901909651946709</v>
      </c>
      <c r="BH55" s="18">
        <f t="shared" si="63"/>
        <v>6.1001972497413397E-2</v>
      </c>
      <c r="BI55" s="18">
        <f>SUM($BH$16:BH55)</f>
        <v>1.1902646612372287</v>
      </c>
      <c r="BJ55">
        <v>0.5</v>
      </c>
      <c r="BK55" s="17">
        <f t="shared" si="41"/>
        <v>1.3097353387627713</v>
      </c>
      <c r="BL55" s="1"/>
      <c r="BM55">
        <v>1.5</v>
      </c>
      <c r="BN55" s="18"/>
      <c r="BO55" s="2">
        <f>BM55*SQRT(AP55)+(2-BM55)</f>
        <v>3.5</v>
      </c>
      <c r="BP55" s="1">
        <f>BO55+AN55</f>
        <v>4.6078146168480565</v>
      </c>
      <c r="BQ55" s="2"/>
      <c r="BR55" s="1">
        <f t="shared" si="42"/>
        <v>1.2491666666666659</v>
      </c>
      <c r="BS55" s="1">
        <f t="shared" si="64"/>
        <v>3.1229166666666419E-2</v>
      </c>
      <c r="BT55" s="1">
        <f t="shared" si="9"/>
        <v>19.120833042783467</v>
      </c>
      <c r="BU55" s="2">
        <f t="shared" si="43"/>
        <v>11.228647659631523</v>
      </c>
      <c r="BV55" s="1"/>
      <c r="BW55" s="1">
        <v>4</v>
      </c>
      <c r="BX55" s="1">
        <f t="shared" si="10"/>
        <v>9.8633675717491348E-2</v>
      </c>
      <c r="BY55" s="2">
        <f t="shared" si="11"/>
        <v>5.6541597545058728</v>
      </c>
      <c r="BZ55" s="1"/>
      <c r="CA55" s="1">
        <f t="shared" si="44"/>
        <v>0.1972673514349827</v>
      </c>
      <c r="CB55" s="2">
        <f t="shared" si="12"/>
        <v>11.308319509011746</v>
      </c>
      <c r="CC55" s="20"/>
      <c r="CD55" s="1">
        <f t="shared" si="45"/>
        <v>6.6187460599323531</v>
      </c>
      <c r="CE55" s="1">
        <f t="shared" si="46"/>
        <v>-6.1636115475840123E-3</v>
      </c>
      <c r="CF55" s="18">
        <f>SUM(CE$15:$CE55)</f>
        <v>-0.1248326248803571</v>
      </c>
      <c r="CG55" s="18">
        <f t="shared" si="47"/>
        <v>1.8751673751196429</v>
      </c>
      <c r="CH55" s="18">
        <f t="shared" si="48"/>
        <v>0.1248326248803571</v>
      </c>
      <c r="CJ55" s="1">
        <f t="shared" si="49"/>
        <v>3.8751673751196432</v>
      </c>
      <c r="CK55" s="18">
        <f t="shared" si="50"/>
        <v>2.6038150347511664</v>
      </c>
      <c r="CL55">
        <f t="shared" si="51"/>
        <v>11.937260904303342</v>
      </c>
      <c r="CN55" s="1">
        <v>1.2491666666666659</v>
      </c>
      <c r="CO55">
        <v>4.5</v>
      </c>
      <c r="CP55">
        <f t="shared" si="52"/>
        <v>5.3033008588991057</v>
      </c>
      <c r="CR55" s="18">
        <f t="shared" si="13"/>
        <v>7.9071158936502721</v>
      </c>
      <c r="CS55">
        <f t="shared" si="14"/>
        <v>227.72493773712785</v>
      </c>
    </row>
    <row r="56" spans="1:97" x14ac:dyDescent="0.2">
      <c r="A56" s="17">
        <f t="shared" si="53"/>
        <v>5.12158333333333</v>
      </c>
      <c r="B56">
        <f t="shared" si="54"/>
        <v>5.12158333333333</v>
      </c>
      <c r="C56" s="1">
        <f t="shared" si="15"/>
        <v>12.5</v>
      </c>
      <c r="D56" s="1">
        <f t="shared" si="65"/>
        <v>13.508538627115732</v>
      </c>
      <c r="E56">
        <f t="shared" si="16"/>
        <v>0.3888632103770307</v>
      </c>
      <c r="F56" s="1">
        <f t="shared" si="17"/>
        <v>22.291521613969913</v>
      </c>
      <c r="G56" s="1">
        <f t="shared" si="18"/>
        <v>5.4800341142824905E-3</v>
      </c>
      <c r="H56">
        <f t="shared" si="19"/>
        <v>0.37913674267124353</v>
      </c>
      <c r="I56">
        <f t="shared" si="20"/>
        <v>0.9253406563837121</v>
      </c>
      <c r="J56" s="18">
        <f t="shared" si="21"/>
        <v>0.5112172844525783</v>
      </c>
      <c r="K56" s="2">
        <f t="shared" si="71"/>
        <v>29.305449427217862</v>
      </c>
      <c r="L56">
        <f t="shared" si="0"/>
        <v>-1.12841666666667</v>
      </c>
      <c r="M56" s="1">
        <f t="shared" si="23"/>
        <v>12.5</v>
      </c>
      <c r="N56" s="1">
        <f t="shared" si="66"/>
        <v>12.550829620929889</v>
      </c>
      <c r="O56">
        <f t="shared" si="24"/>
        <v>-9.002930468972789E-2</v>
      </c>
      <c r="P56" s="1">
        <f t="shared" si="1"/>
        <v>-5.1609155554621085</v>
      </c>
      <c r="Q56" s="1">
        <f t="shared" si="25"/>
        <v>6.3482662345156612E-3</v>
      </c>
      <c r="R56">
        <f t="shared" si="26"/>
        <v>-8.9907735245239165E-2</v>
      </c>
      <c r="S56">
        <f t="shared" si="27"/>
        <v>0.99595009872135265</v>
      </c>
      <c r="T56" s="18">
        <f t="shared" si="28"/>
        <v>2.9743297086567082E-2</v>
      </c>
      <c r="U56" s="2">
        <f t="shared" si="29"/>
        <v>1.7050297692936542</v>
      </c>
      <c r="V56">
        <f t="shared" si="2"/>
        <v>11.37158333333333</v>
      </c>
      <c r="W56" s="1">
        <f t="shared" si="30"/>
        <v>12.5</v>
      </c>
      <c r="X56" s="1">
        <f t="shared" si="67"/>
        <v>16.89860667353804</v>
      </c>
      <c r="Y56">
        <f t="shared" si="31"/>
        <v>0.73816303445782416</v>
      </c>
      <c r="Z56" s="1">
        <f t="shared" si="32"/>
        <v>42.315078408410301</v>
      </c>
      <c r="AA56" s="1">
        <f t="shared" si="3"/>
        <v>3.5018553660568878E-3</v>
      </c>
      <c r="AB56">
        <f t="shared" si="4"/>
        <v>0.67293023342216629</v>
      </c>
      <c r="AC56">
        <f t="shared" si="5"/>
        <v>0.73970595573267406</v>
      </c>
      <c r="AD56" s="18">
        <f t="shared" si="33"/>
        <v>2.2155236752356684</v>
      </c>
      <c r="AE56" s="2">
        <f t="shared" si="6"/>
        <v>127.00454189249054</v>
      </c>
      <c r="AF56" s="2"/>
      <c r="AG56" s="1">
        <f t="shared" si="7"/>
        <v>3.8634283928285582E-3</v>
      </c>
      <c r="AH56" s="1">
        <f t="shared" si="34"/>
        <v>1.3983798017677299E-2</v>
      </c>
      <c r="AI56">
        <f t="shared" si="35"/>
        <v>0.26955480875918686</v>
      </c>
      <c r="AJ56" s="2">
        <f t="shared" si="55"/>
        <v>15.452186489380138</v>
      </c>
      <c r="AK56" s="1">
        <f t="shared" si="56"/>
        <v>1.4507676793536222E-2</v>
      </c>
      <c r="AL56" s="1">
        <f t="shared" si="8"/>
        <v>0.6284414983517782</v>
      </c>
      <c r="AM56">
        <f t="shared" si="36"/>
        <v>0.56107027370626961</v>
      </c>
      <c r="AN56" s="17">
        <f t="shared" si="57"/>
        <v>1.1167800033962374</v>
      </c>
      <c r="AP56">
        <v>4</v>
      </c>
      <c r="AQ56">
        <f t="shared" si="37"/>
        <v>0.13477740437959343</v>
      </c>
      <c r="AR56" s="2">
        <f t="shared" si="38"/>
        <v>7.7260932446900688</v>
      </c>
      <c r="AT56" s="1">
        <f>ATAN(A56/$G$8/$G$1)</f>
        <v>0.20206743847446965</v>
      </c>
      <c r="AU56" s="2">
        <f t="shared" si="39"/>
        <v>11.583483734205265</v>
      </c>
      <c r="AV56" s="1"/>
      <c r="AW56" s="2">
        <f>(AT56+AI56)/(SQRT(AP56)-1)</f>
        <v>0.47162224723365653</v>
      </c>
      <c r="AX56" s="2">
        <f t="shared" si="40"/>
        <v>27.035670223585406</v>
      </c>
      <c r="AY56" s="1"/>
      <c r="AZ56" s="17">
        <f>(A56-$A$50)</f>
        <v>0.74949999999999939</v>
      </c>
      <c r="BA56">
        <f t="shared" si="75"/>
        <v>11.928796891272089</v>
      </c>
      <c r="BB56" s="18">
        <f t="shared" si="76"/>
        <v>-0.35005423420922943</v>
      </c>
      <c r="BC56" s="18">
        <v>11.83</v>
      </c>
      <c r="BD56" s="18">
        <f t="shared" si="77"/>
        <v>-0.34715500887814782</v>
      </c>
      <c r="BE56" s="17">
        <f t="shared" si="61"/>
        <v>5.12158333333333</v>
      </c>
      <c r="BF56" s="17">
        <f>(A56-A55)</f>
        <v>0.12491666666666656</v>
      </c>
      <c r="BG56">
        <f t="shared" si="62"/>
        <v>0.13981814354272259</v>
      </c>
      <c r="BH56" s="18">
        <f t="shared" si="63"/>
        <v>6.2801449505676274E-2</v>
      </c>
      <c r="BI56" s="18">
        <f>SUM($BH$16:BH56)</f>
        <v>1.2530661107429051</v>
      </c>
      <c r="BJ56">
        <v>1</v>
      </c>
      <c r="BK56" s="17">
        <f t="shared" si="41"/>
        <v>1.7469338892570949</v>
      </c>
      <c r="BL56" s="1"/>
      <c r="BM56">
        <v>1.5</v>
      </c>
      <c r="BN56" s="18"/>
      <c r="BO56" s="2">
        <f>BM56*SQRT(AP56)+(2-BM56)</f>
        <v>3.5</v>
      </c>
      <c r="BP56" s="1">
        <f>BO56+AN56</f>
        <v>4.6167800033962374</v>
      </c>
      <c r="BQ56" s="2"/>
      <c r="BR56" s="1">
        <f t="shared" si="42"/>
        <v>1.2803958333333323</v>
      </c>
      <c r="BS56" s="1">
        <f t="shared" si="64"/>
        <v>3.1229166666666419E-2</v>
      </c>
      <c r="BT56" s="1">
        <f t="shared" si="9"/>
        <v>19.139415388411326</v>
      </c>
      <c r="BU56" s="2">
        <f t="shared" si="43"/>
        <v>11.256195391807562</v>
      </c>
      <c r="BV56" s="1"/>
      <c r="BW56" s="1">
        <v>4</v>
      </c>
      <c r="BX56" s="1">
        <f t="shared" si="10"/>
        <v>0.10103371923723482</v>
      </c>
      <c r="BY56" s="2">
        <f t="shared" si="11"/>
        <v>5.7917418671026324</v>
      </c>
      <c r="BZ56" s="1"/>
      <c r="CA56" s="1">
        <f t="shared" si="44"/>
        <v>0.20206743847446965</v>
      </c>
      <c r="CB56" s="2">
        <f t="shared" si="12"/>
        <v>11.583483734205265</v>
      </c>
      <c r="CC56" s="20"/>
      <c r="CD56" s="1">
        <f t="shared" si="45"/>
        <v>6.6378412953575667</v>
      </c>
      <c r="CE56" s="1">
        <f t="shared" si="46"/>
        <v>-6.3196524191038942E-3</v>
      </c>
      <c r="CF56" s="18">
        <f>SUM(CE$15:$CE56)</f>
        <v>-0.131152277299461</v>
      </c>
      <c r="CG56" s="18">
        <f t="shared" si="47"/>
        <v>1.8688477227005391</v>
      </c>
      <c r="CH56" s="18">
        <f t="shared" si="48"/>
        <v>0.131152277299461</v>
      </c>
      <c r="CJ56" s="1">
        <f t="shared" si="49"/>
        <v>3.8688477227005391</v>
      </c>
      <c r="CK56" s="18">
        <f t="shared" si="50"/>
        <v>2.6250431145081023</v>
      </c>
      <c r="CL56">
        <f t="shared" si="51"/>
        <v>12.034581613790726</v>
      </c>
      <c r="CN56" s="1">
        <v>1.2803958333333323</v>
      </c>
      <c r="CO56">
        <v>4.5</v>
      </c>
      <c r="CP56">
        <f t="shared" si="52"/>
        <v>5.3033008588991057</v>
      </c>
      <c r="CR56" s="18">
        <f t="shared" si="13"/>
        <v>7.9283439734072081</v>
      </c>
      <c r="CS56">
        <f t="shared" si="14"/>
        <v>228.33630643412758</v>
      </c>
    </row>
    <row r="57" spans="1:97" x14ac:dyDescent="0.2">
      <c r="A57" s="17">
        <f t="shared" si="53"/>
        <v>5.2464999999999966</v>
      </c>
      <c r="B57">
        <f t="shared" si="54"/>
        <v>5.2464999999999966</v>
      </c>
      <c r="C57" s="1">
        <f t="shared" si="15"/>
        <v>12.5</v>
      </c>
      <c r="D57" s="1">
        <f t="shared" si="65"/>
        <v>13.556391933327982</v>
      </c>
      <c r="E57">
        <f t="shared" si="16"/>
        <v>0.39738995345005423</v>
      </c>
      <c r="F57" s="1">
        <f t="shared" si="17"/>
        <v>22.78031580286935</v>
      </c>
      <c r="G57" s="1">
        <f t="shared" si="18"/>
        <v>5.4414139697031788E-3</v>
      </c>
      <c r="H57">
        <f t="shared" si="19"/>
        <v>0.38701300654355042</v>
      </c>
      <c r="I57">
        <f t="shared" si="20"/>
        <v>0.92207425555977962</v>
      </c>
      <c r="J57" s="18">
        <f t="shared" si="21"/>
        <v>0.53527482385321323</v>
      </c>
      <c r="K57" s="2">
        <f t="shared" si="71"/>
        <v>30.684544042540885</v>
      </c>
      <c r="L57">
        <f t="shared" si="0"/>
        <v>-1.0035000000000034</v>
      </c>
      <c r="M57" s="1">
        <f t="shared" si="23"/>
        <v>12.5</v>
      </c>
      <c r="N57" s="1">
        <f t="shared" si="66"/>
        <v>12.540215797584985</v>
      </c>
      <c r="O57">
        <f t="shared" si="24"/>
        <v>-8.0108198908581146E-2</v>
      </c>
      <c r="P57" s="1">
        <f t="shared" si="1"/>
        <v>-4.5921897463517851</v>
      </c>
      <c r="Q57" s="1">
        <f t="shared" si="25"/>
        <v>6.3590169092761703E-3</v>
      </c>
      <c r="R57">
        <f t="shared" si="26"/>
        <v>-8.0022546357875202E-2</v>
      </c>
      <c r="S57">
        <f t="shared" si="27"/>
        <v>0.99679305378518857</v>
      </c>
      <c r="T57" s="18">
        <f t="shared" si="28"/>
        <v>2.4407354943324914E-2</v>
      </c>
      <c r="U57" s="2">
        <f t="shared" si="29"/>
        <v>1.3991477356046127</v>
      </c>
      <c r="V57">
        <f t="shared" si="2"/>
        <v>11.496499999999997</v>
      </c>
      <c r="W57" s="1">
        <f t="shared" si="30"/>
        <v>12.5</v>
      </c>
      <c r="X57" s="1">
        <f t="shared" si="67"/>
        <v>16.98291824893472</v>
      </c>
      <c r="Y57">
        <f t="shared" si="31"/>
        <v>0.74360391669301684</v>
      </c>
      <c r="Z57" s="1">
        <f t="shared" si="32"/>
        <v>42.626976116160201</v>
      </c>
      <c r="AA57" s="1">
        <f t="shared" si="3"/>
        <v>3.4671718019313735E-3</v>
      </c>
      <c r="AB57">
        <f t="shared" si="4"/>
        <v>0.67694490613950475</v>
      </c>
      <c r="AC57">
        <f t="shared" si="5"/>
        <v>0.73603369084015247</v>
      </c>
      <c r="AD57" s="18">
        <f t="shared" si="33"/>
        <v>2.257910068310343</v>
      </c>
      <c r="AE57" s="2">
        <f t="shared" si="6"/>
        <v>129.43433512607061</v>
      </c>
      <c r="AF57" s="2"/>
      <c r="AG57" s="1">
        <f t="shared" si="7"/>
        <v>3.94411754487781E-3</v>
      </c>
      <c r="AH57" s="1">
        <f t="shared" si="34"/>
        <v>1.3907966877528139E-2</v>
      </c>
      <c r="AI57">
        <f t="shared" si="35"/>
        <v>0.27633174950724854</v>
      </c>
      <c r="AJ57" s="2">
        <f t="shared" si="55"/>
        <v>15.84067353863208</v>
      </c>
      <c r="AK57" s="1">
        <f t="shared" si="56"/>
        <v>1.4456403628642664E-2</v>
      </c>
      <c r="AL57" s="1">
        <f t="shared" si="8"/>
        <v>0.63487439742568486</v>
      </c>
      <c r="AM57">
        <f t="shared" si="36"/>
        <v>0.56566851472241353</v>
      </c>
      <c r="AN57" s="17">
        <f t="shared" si="57"/>
        <v>1.1259325531895172</v>
      </c>
      <c r="AP57">
        <v>4</v>
      </c>
      <c r="AQ57">
        <f t="shared" si="37"/>
        <v>0.13816587475362427</v>
      </c>
      <c r="AR57" s="2">
        <f t="shared" si="38"/>
        <v>7.92033676931604</v>
      </c>
      <c r="AT57" s="1">
        <f>ATAN(A57/$G$8/$G$1)</f>
        <v>0.20685810367157548</v>
      </c>
      <c r="AU57" s="2">
        <f t="shared" si="39"/>
        <v>11.858107853784581</v>
      </c>
      <c r="AV57" s="1"/>
      <c r="AW57" s="2">
        <f>(AT57+AI57)/(SQRT(AP57)-1)</f>
        <v>0.48318985317882401</v>
      </c>
      <c r="AX57" s="2">
        <f t="shared" si="40"/>
        <v>27.698781392416663</v>
      </c>
      <c r="AY57" s="1"/>
      <c r="AZ57" s="17">
        <f>(A57-$A$50)</f>
        <v>0.87441666666666595</v>
      </c>
      <c r="BA57">
        <f t="shared" si="75"/>
        <v>11.961053859434264</v>
      </c>
      <c r="BB57" s="18">
        <f t="shared" si="76"/>
        <v>-0.41457402926950943</v>
      </c>
      <c r="BC57" s="18">
        <v>11.83</v>
      </c>
      <c r="BD57" s="18">
        <f t="shared" si="77"/>
        <v>-0.4100316597429205</v>
      </c>
      <c r="BE57" s="17">
        <f t="shared" si="61"/>
        <v>5.2464999999999966</v>
      </c>
      <c r="BF57" s="17">
        <f>(A57-A56)</f>
        <v>0.12491666666666656</v>
      </c>
      <c r="BG57">
        <f t="shared" si="62"/>
        <v>0.14064547775151215</v>
      </c>
      <c r="BH57" s="18">
        <f t="shared" si="63"/>
        <v>6.462225375288537E-2</v>
      </c>
      <c r="BI57" s="18">
        <f>SUM($BH$16:BH57)</f>
        <v>1.3176883644957904</v>
      </c>
      <c r="BJ57">
        <v>1</v>
      </c>
      <c r="BK57" s="17">
        <f t="shared" si="41"/>
        <v>1.6823116355042096</v>
      </c>
      <c r="BL57" s="1"/>
      <c r="BM57">
        <v>1.5</v>
      </c>
      <c r="BN57" s="18"/>
      <c r="BO57" s="2">
        <f>BM57*SQRT(AP57)+(2-BM57)</f>
        <v>3.5</v>
      </c>
      <c r="BP57" s="1">
        <f>BO57+AN57</f>
        <v>4.625932553189517</v>
      </c>
      <c r="BQ57" s="2"/>
      <c r="BR57" s="1">
        <f t="shared" si="42"/>
        <v>1.3116249999999992</v>
      </c>
      <c r="BS57" s="1">
        <f t="shared" si="64"/>
        <v>3.1229166666666863E-2</v>
      </c>
      <c r="BT57" s="1">
        <f t="shared" si="9"/>
        <v>19.158437860786691</v>
      </c>
      <c r="BU57" s="2">
        <f t="shared" si="43"/>
        <v>11.284370413976209</v>
      </c>
      <c r="BV57" s="1"/>
      <c r="BW57" s="1">
        <v>4</v>
      </c>
      <c r="BX57" s="1">
        <f t="shared" si="10"/>
        <v>0.10342905183578774</v>
      </c>
      <c r="BY57" s="2">
        <f t="shared" si="11"/>
        <v>5.9290539268922906</v>
      </c>
      <c r="BZ57" s="1"/>
      <c r="CA57" s="1">
        <f t="shared" si="44"/>
        <v>0.20685810367157548</v>
      </c>
      <c r="CB57" s="2">
        <f t="shared" si="12"/>
        <v>11.858107853784581</v>
      </c>
      <c r="CC57" s="20"/>
      <c r="CD57" s="1">
        <f t="shared" si="45"/>
        <v>6.6574329334425464</v>
      </c>
      <c r="CE57" s="1">
        <f t="shared" si="46"/>
        <v>-6.4756932957911635E-3</v>
      </c>
      <c r="CF57" s="18">
        <f>SUM(CE$15:$CE57)</f>
        <v>-0.13762797059525217</v>
      </c>
      <c r="CG57" s="18">
        <f t="shared" si="47"/>
        <v>1.8623720294047479</v>
      </c>
      <c r="CH57" s="18">
        <f t="shared" si="48"/>
        <v>0.13762797059525217</v>
      </c>
      <c r="CJ57" s="1">
        <f t="shared" si="49"/>
        <v>3.8623720294047481</v>
      </c>
      <c r="CK57" s="18">
        <f t="shared" si="50"/>
        <v>2.6467424433809565</v>
      </c>
      <c r="CL57">
        <f t="shared" si="51"/>
        <v>12.134062777677737</v>
      </c>
      <c r="CN57" s="1">
        <v>1.3116249999999992</v>
      </c>
      <c r="CO57">
        <v>4.5</v>
      </c>
      <c r="CP57">
        <f t="shared" si="52"/>
        <v>5.3033008588991057</v>
      </c>
      <c r="CR57" s="18">
        <f t="shared" si="13"/>
        <v>7.9500433022800623</v>
      </c>
      <c r="CS57">
        <f t="shared" si="14"/>
        <v>228.96124710566579</v>
      </c>
    </row>
    <row r="58" spans="1:97" x14ac:dyDescent="0.2">
      <c r="A58" s="17">
        <f t="shared" si="53"/>
        <v>5.3714166666666632</v>
      </c>
      <c r="B58">
        <f t="shared" si="54"/>
        <v>5.3714166666666632</v>
      </c>
      <c r="C58" s="1">
        <f t="shared" si="15"/>
        <v>12.5</v>
      </c>
      <c r="D58" s="1">
        <f t="shared" si="65"/>
        <v>13.605223886689421</v>
      </c>
      <c r="E58">
        <f t="shared" si="16"/>
        <v>0.40585609993591598</v>
      </c>
      <c r="F58" s="1">
        <f t="shared" si="17"/>
        <v>23.265636302058876</v>
      </c>
      <c r="G58" s="1">
        <f t="shared" si="18"/>
        <v>5.4024233551174536E-3</v>
      </c>
      <c r="H58">
        <f t="shared" si="19"/>
        <v>0.39480545938841566</v>
      </c>
      <c r="I58">
        <f t="shared" si="20"/>
        <v>0.91876474096315974</v>
      </c>
      <c r="J58" s="18">
        <f t="shared" si="21"/>
        <v>0.55982436358181953</v>
      </c>
      <c r="K58" s="2">
        <f t="shared" si="71"/>
        <v>32.091842498320865</v>
      </c>
      <c r="L58">
        <f t="shared" si="0"/>
        <v>-0.87858333333333682</v>
      </c>
      <c r="M58" s="1">
        <f t="shared" si="23"/>
        <v>12.5</v>
      </c>
      <c r="N58" s="1">
        <f t="shared" si="66"/>
        <v>12.530838306897552</v>
      </c>
      <c r="O58">
        <f t="shared" si="24"/>
        <v>-7.0171264779841674E-2</v>
      </c>
      <c r="P58" s="1">
        <f t="shared" si="1"/>
        <v>-4.0225565797361469</v>
      </c>
      <c r="Q58" s="1">
        <f t="shared" si="25"/>
        <v>6.3685380495445395E-3</v>
      </c>
      <c r="R58">
        <f t="shared" si="26"/>
        <v>-7.0113691663368116E-2</v>
      </c>
      <c r="S58">
        <f t="shared" si="27"/>
        <v>0.99753900687709152</v>
      </c>
      <c r="T58" s="18">
        <f t="shared" si="28"/>
        <v>1.9692960692458173E-2</v>
      </c>
      <c r="U58" s="2">
        <f t="shared" si="29"/>
        <v>1.1288958358733985</v>
      </c>
      <c r="V58">
        <f t="shared" si="2"/>
        <v>11.621416666666663</v>
      </c>
      <c r="W58" s="1">
        <f t="shared" si="30"/>
        <v>12.5</v>
      </c>
      <c r="X58" s="1">
        <f t="shared" si="67"/>
        <v>17.067727597435976</v>
      </c>
      <c r="Y58">
        <f t="shared" si="31"/>
        <v>0.74899088571857242</v>
      </c>
      <c r="Z58" s="1">
        <f t="shared" si="32"/>
        <v>42.935783257752554</v>
      </c>
      <c r="AA58" s="1">
        <f t="shared" si="3"/>
        <v>3.4328007331497577E-3</v>
      </c>
      <c r="AB58">
        <f t="shared" si="4"/>
        <v>0.68090005540119503</v>
      </c>
      <c r="AC58">
        <f t="shared" si="5"/>
        <v>0.73237634762098203</v>
      </c>
      <c r="AD58" s="18">
        <f t="shared" si="33"/>
        <v>2.300546709424784</v>
      </c>
      <c r="AE58" s="2">
        <f t="shared" si="6"/>
        <v>131.87847378868187</v>
      </c>
      <c r="AF58" s="2"/>
      <c r="AG58" s="1">
        <f t="shared" si="7"/>
        <v>4.0237787307585912E-3</v>
      </c>
      <c r="AH58" s="1">
        <f t="shared" si="34"/>
        <v>1.3830523278694291E-2</v>
      </c>
      <c r="AI58">
        <f t="shared" si="35"/>
        <v>0.2831193687364979</v>
      </c>
      <c r="AJ58" s="2">
        <f t="shared" si="55"/>
        <v>16.229772730117713</v>
      </c>
      <c r="AK58" s="1">
        <f t="shared" si="56"/>
        <v>1.4403963671038951E-2</v>
      </c>
      <c r="AL58" s="1">
        <f t="shared" si="8"/>
        <v>0.64147603046346768</v>
      </c>
      <c r="AM58">
        <f t="shared" si="36"/>
        <v>0.5703596166177668</v>
      </c>
      <c r="AN58" s="17">
        <f t="shared" si="57"/>
        <v>1.1352699375353639</v>
      </c>
      <c r="AP58">
        <v>4</v>
      </c>
      <c r="AQ58">
        <f t="shared" si="37"/>
        <v>0.14155968436824895</v>
      </c>
      <c r="AR58" s="2">
        <f t="shared" si="38"/>
        <v>8.1148863650588563</v>
      </c>
      <c r="AT58" s="1">
        <f>ATAN(A58/$G$8/$G$1)</f>
        <v>0.21163915549950407</v>
      </c>
      <c r="AU58" s="2">
        <f t="shared" si="39"/>
        <v>12.132180888506602</v>
      </c>
      <c r="AV58" s="1"/>
      <c r="AW58" s="2">
        <f>(AT58+AI58)/(SQRT(AP58)-1)</f>
        <v>0.49475852423600197</v>
      </c>
      <c r="AX58" s="2">
        <f t="shared" si="40"/>
        <v>28.361953618624316</v>
      </c>
      <c r="AY58" s="1"/>
      <c r="AZ58" s="17">
        <f>(A58-$A$50)</f>
        <v>0.99933333333333252</v>
      </c>
      <c r="BA58">
        <f t="shared" si="75"/>
        <v>11.994169353664372</v>
      </c>
      <c r="BB58" s="18">
        <f t="shared" si="76"/>
        <v>-0.48089828379050903</v>
      </c>
      <c r="BC58" s="18">
        <v>11.83</v>
      </c>
      <c r="BD58" s="18">
        <f t="shared" si="77"/>
        <v>-0.47431602218486696</v>
      </c>
      <c r="BE58" s="17">
        <f t="shared" si="61"/>
        <v>5.3714166666666632</v>
      </c>
      <c r="BF58" s="17">
        <f>(A58-A57)</f>
        <v>0.12491666666666656</v>
      </c>
      <c r="BG58">
        <f t="shared" si="62"/>
        <v>0.1415018050438496</v>
      </c>
      <c r="BH58" s="18">
        <f t="shared" si="63"/>
        <v>6.6465191455520323E-2</v>
      </c>
      <c r="BI58" s="18">
        <f>SUM($BH$16:BH58)</f>
        <v>1.3841535559513107</v>
      </c>
      <c r="BJ58">
        <v>1</v>
      </c>
      <c r="BK58" s="17">
        <f t="shared" si="41"/>
        <v>1.6158464440486893</v>
      </c>
      <c r="BL58" s="1"/>
      <c r="BM58">
        <v>1.5</v>
      </c>
      <c r="BN58" s="18"/>
      <c r="BO58" s="2">
        <f>BM58*SQRT(AP58)+(2-BM58)</f>
        <v>3.5</v>
      </c>
      <c r="BP58" s="1">
        <f>BO58+AN58</f>
        <v>4.6352699375353641</v>
      </c>
      <c r="BQ58" s="2"/>
      <c r="BR58" s="1">
        <f t="shared" si="42"/>
        <v>1.342854166666666</v>
      </c>
      <c r="BS58" s="1">
        <f t="shared" si="64"/>
        <v>3.1229166666666863E-2</v>
      </c>
      <c r="BT58" s="1">
        <f t="shared" si="9"/>
        <v>19.177899150230356</v>
      </c>
      <c r="BU58" s="2">
        <f t="shared" si="43"/>
        <v>11.313169087765722</v>
      </c>
      <c r="BV58" s="1"/>
      <c r="BW58" s="1">
        <v>4</v>
      </c>
      <c r="BX58" s="1">
        <f t="shared" si="10"/>
        <v>0.10581957774975204</v>
      </c>
      <c r="BY58" s="2">
        <f t="shared" si="11"/>
        <v>6.0660904442533008</v>
      </c>
      <c r="BZ58" s="1"/>
      <c r="CA58" s="1">
        <f t="shared" si="44"/>
        <v>0.21163915549950407</v>
      </c>
      <c r="CB58" s="2">
        <f t="shared" si="12"/>
        <v>12.132180888506602</v>
      </c>
      <c r="CC58" s="20"/>
      <c r="CD58" s="1">
        <f t="shared" si="45"/>
        <v>6.6775223636008141</v>
      </c>
      <c r="CE58" s="1">
        <f t="shared" si="46"/>
        <v>-6.6317341777383234E-3</v>
      </c>
      <c r="CF58" s="18">
        <f>SUM(CE$15:$CE58)</f>
        <v>-0.14425970477299049</v>
      </c>
      <c r="CG58" s="18">
        <f t="shared" si="47"/>
        <v>1.8557402952270095</v>
      </c>
      <c r="CH58" s="18">
        <f t="shared" si="48"/>
        <v>0.14425970477299049</v>
      </c>
      <c r="CJ58" s="1">
        <f t="shared" si="49"/>
        <v>3.8557402952270095</v>
      </c>
      <c r="CK58" s="18">
        <f t="shared" si="50"/>
        <v>2.6689093829927319</v>
      </c>
      <c r="CL58">
        <f t="shared" si="51"/>
        <v>12.235687715725991</v>
      </c>
      <c r="CN58" s="1">
        <v>1.342854166666666</v>
      </c>
      <c r="CO58">
        <v>4.5</v>
      </c>
      <c r="CP58">
        <f t="shared" si="52"/>
        <v>5.3033008588991057</v>
      </c>
      <c r="CR58" s="18">
        <f t="shared" si="13"/>
        <v>7.9722102418918377</v>
      </c>
      <c r="CS58">
        <f t="shared" si="14"/>
        <v>229.59965496648493</v>
      </c>
    </row>
    <row r="59" spans="1:97" x14ac:dyDescent="0.2">
      <c r="A59" s="17">
        <f t="shared" si="53"/>
        <v>5.4963333333333297</v>
      </c>
      <c r="B59">
        <f t="shared" si="54"/>
        <v>5.4963333333333297</v>
      </c>
      <c r="C59" s="1">
        <f t="shared" si="15"/>
        <v>12.5</v>
      </c>
      <c r="D59" s="1">
        <f t="shared" si="65"/>
        <v>13.655023987936127</v>
      </c>
      <c r="E59">
        <f t="shared" si="16"/>
        <v>0.4142610928742857</v>
      </c>
      <c r="F59" s="1">
        <f t="shared" si="17"/>
        <v>23.747451183876247</v>
      </c>
      <c r="G59" s="1">
        <f t="shared" si="18"/>
        <v>5.3630897543324191E-3</v>
      </c>
      <c r="H59">
        <f t="shared" si="19"/>
        <v>0.40251363440951865</v>
      </c>
      <c r="I59">
        <f t="shared" si="20"/>
        <v>0.91541399056079564</v>
      </c>
      <c r="J59" s="18">
        <f t="shared" si="21"/>
        <v>0.58486062528930305</v>
      </c>
      <c r="K59" s="2">
        <f t="shared" si="71"/>
        <v>33.527042214036477</v>
      </c>
      <c r="L59">
        <f t="shared" si="0"/>
        <v>-0.75366666666667026</v>
      </c>
      <c r="M59" s="1">
        <f t="shared" si="23"/>
        <v>12.5</v>
      </c>
      <c r="N59" s="1">
        <f t="shared" si="66"/>
        <v>12.522699926311596</v>
      </c>
      <c r="O59">
        <f t="shared" si="24"/>
        <v>-6.0220431108576909E-2</v>
      </c>
      <c r="P59" s="1">
        <f t="shared" si="1"/>
        <v>-3.4521266240585486</v>
      </c>
      <c r="Q59" s="1">
        <f t="shared" si="25"/>
        <v>6.3768184409137901E-3</v>
      </c>
      <c r="R59">
        <f t="shared" si="26"/>
        <v>-6.0184039472440935E-2</v>
      </c>
      <c r="S59">
        <f t="shared" si="27"/>
        <v>0.99818729775166926</v>
      </c>
      <c r="T59" s="18">
        <f t="shared" si="28"/>
        <v>1.5601510652713906E-2</v>
      </c>
      <c r="U59" s="2">
        <f t="shared" si="29"/>
        <v>0.89435411384984165</v>
      </c>
      <c r="V59">
        <f t="shared" si="2"/>
        <v>11.746333333333329</v>
      </c>
      <c r="W59" s="1">
        <f t="shared" si="30"/>
        <v>12.5</v>
      </c>
      <c r="X59" s="1">
        <f t="shared" si="67"/>
        <v>17.153027335656457</v>
      </c>
      <c r="Y59">
        <f t="shared" si="31"/>
        <v>0.75432443087345602</v>
      </c>
      <c r="Z59" s="1">
        <f t="shared" si="32"/>
        <v>43.241527884465626</v>
      </c>
      <c r="AA59" s="1">
        <f t="shared" si="3"/>
        <v>3.3987438954787993E-3</v>
      </c>
      <c r="AB59">
        <f t="shared" si="4"/>
        <v>0.68479651454387358</v>
      </c>
      <c r="AC59">
        <f t="shared" si="5"/>
        <v>0.7287343368255419</v>
      </c>
      <c r="AD59" s="18">
        <f t="shared" si="33"/>
        <v>2.3434298866915984</v>
      </c>
      <c r="AE59" s="2">
        <f t="shared" si="6"/>
        <v>134.33674509697059</v>
      </c>
      <c r="AF59" s="2"/>
      <c r="AG59" s="1">
        <f t="shared" si="7"/>
        <v>4.1023820293753987E-3</v>
      </c>
      <c r="AH59" s="1">
        <f t="shared" si="34"/>
        <v>1.3751487940249508E-2</v>
      </c>
      <c r="AI59">
        <f t="shared" si="35"/>
        <v>0.28991734562821825</v>
      </c>
      <c r="AJ59" s="2">
        <f t="shared" si="55"/>
        <v>16.619465672955187</v>
      </c>
      <c r="AK59" s="1">
        <f t="shared" si="56"/>
        <v>1.4350364416479808E-2</v>
      </c>
      <c r="AL59" s="1">
        <f t="shared" si="8"/>
        <v>0.64824780543187133</v>
      </c>
      <c r="AM59">
        <f t="shared" si="36"/>
        <v>0.57514246298077731</v>
      </c>
      <c r="AN59" s="17">
        <f t="shared" si="57"/>
        <v>1.1447899342770249</v>
      </c>
      <c r="AP59">
        <v>4</v>
      </c>
      <c r="AQ59">
        <f t="shared" si="37"/>
        <v>0.14495867281410912</v>
      </c>
      <c r="AR59" s="2">
        <f t="shared" si="38"/>
        <v>8.3097328364775933</v>
      </c>
      <c r="AT59" s="1">
        <f>ATAN(A59/$G$8/$G$1)</f>
        <v>0.21641040495718691</v>
      </c>
      <c r="AU59" s="2">
        <f t="shared" si="39"/>
        <v>12.405692003915172</v>
      </c>
      <c r="AV59" s="1"/>
      <c r="AW59" s="2">
        <f>(AT59+AI59)/(SQRT(AP59)-1)</f>
        <v>0.50632775058540513</v>
      </c>
      <c r="AX59" s="2">
        <f t="shared" si="40"/>
        <v>29.025157676870357</v>
      </c>
      <c r="AY59" s="1"/>
      <c r="BB59" s="18"/>
      <c r="BC59" s="18"/>
      <c r="BD59">
        <v>0</v>
      </c>
      <c r="BE59" s="17">
        <f t="shared" si="61"/>
        <v>5.4963333333333297</v>
      </c>
      <c r="BF59" s="17">
        <f>(A59-A58)</f>
        <v>0.12491666666666656</v>
      </c>
      <c r="BG59">
        <f t="shared" si="62"/>
        <v>0.14238785981343247</v>
      </c>
      <c r="BH59" s="18">
        <f t="shared" si="63"/>
        <v>6.833109193186146E-2</v>
      </c>
      <c r="BI59" s="18">
        <f>SUM($BH$16:BH59)</f>
        <v>1.4524846478831721</v>
      </c>
      <c r="BJ59">
        <v>1</v>
      </c>
      <c r="BK59" s="17">
        <f t="shared" si="41"/>
        <v>1.5475153521168279</v>
      </c>
      <c r="BL59" s="1"/>
      <c r="BM59">
        <v>1.5</v>
      </c>
      <c r="BN59" s="18"/>
      <c r="BO59" s="2">
        <f>BM59*SQRT(AP59)+(2-BM59)</f>
        <v>3.5</v>
      </c>
      <c r="BP59" s="1">
        <f>BO59+AN59</f>
        <v>4.6447899342770249</v>
      </c>
      <c r="BQ59" s="2"/>
      <c r="BR59" s="1">
        <f t="shared" si="42"/>
        <v>1.3740833333333324</v>
      </c>
      <c r="BS59" s="1">
        <f t="shared" si="64"/>
        <v>3.1229166666666419E-2</v>
      </c>
      <c r="BT59" s="1">
        <f t="shared" si="9"/>
        <v>19.197797922222748</v>
      </c>
      <c r="BU59" s="2">
        <f t="shared" si="43"/>
        <v>11.342587856499772</v>
      </c>
      <c r="BV59" s="1"/>
      <c r="BW59" s="1">
        <v>4</v>
      </c>
      <c r="BX59" s="1">
        <f t="shared" si="10"/>
        <v>0.10820520247859346</v>
      </c>
      <c r="BY59" s="2">
        <f t="shared" si="11"/>
        <v>6.2028460019575862</v>
      </c>
      <c r="BZ59" s="1"/>
      <c r="CA59" s="1">
        <f t="shared" si="44"/>
        <v>0.21641040495718691</v>
      </c>
      <c r="CB59" s="2">
        <f t="shared" si="12"/>
        <v>12.405692003915172</v>
      </c>
      <c r="CC59" s="20"/>
      <c r="CD59" s="1">
        <f t="shared" si="45"/>
        <v>6.6981110068060792</v>
      </c>
      <c r="CE59" s="1">
        <f t="shared" si="46"/>
        <v>-6.7877750650348319E-3</v>
      </c>
      <c r="CF59" s="18">
        <f>SUM(CE$15:$CE59)</f>
        <v>-0.15104747983802533</v>
      </c>
      <c r="CG59" s="18">
        <f t="shared" si="47"/>
        <v>1.8489525201619748</v>
      </c>
      <c r="CH59" s="18">
        <f t="shared" si="48"/>
        <v>0.15104747983802533</v>
      </c>
      <c r="CJ59" s="1">
        <f t="shared" si="49"/>
        <v>3.848952520161975</v>
      </c>
      <c r="CK59" s="18">
        <f t="shared" si="50"/>
        <v>2.6915403766617469</v>
      </c>
      <c r="CL59">
        <f t="shared" si="51"/>
        <v>12.339440122231503</v>
      </c>
      <c r="CN59" s="1">
        <v>1.3740833333333324</v>
      </c>
      <c r="CO59">
        <v>4.5</v>
      </c>
      <c r="CP59">
        <f t="shared" si="52"/>
        <v>5.3033008588991057</v>
      </c>
      <c r="CR59" s="18">
        <f t="shared" si="13"/>
        <v>7.9948412355608527</v>
      </c>
      <c r="CS59">
        <f t="shared" si="14"/>
        <v>230.25142758415257</v>
      </c>
    </row>
    <row r="60" spans="1:97" x14ac:dyDescent="0.2">
      <c r="A60" s="17">
        <f t="shared" si="53"/>
        <v>5.6212499999999963</v>
      </c>
      <c r="B60">
        <f t="shared" si="54"/>
        <v>5.6212499999999963</v>
      </c>
      <c r="C60" s="1">
        <f t="shared" si="15"/>
        <v>12.5</v>
      </c>
      <c r="D60" s="1">
        <f t="shared" si="65"/>
        <v>13.705781683745732</v>
      </c>
      <c r="E60">
        <f t="shared" si="16"/>
        <v>0.42260441787731545</v>
      </c>
      <c r="F60" s="1">
        <f t="shared" si="17"/>
        <v>24.225730961119993</v>
      </c>
      <c r="G60" s="1">
        <f t="shared" si="18"/>
        <v>5.3234402076893618E-3</v>
      </c>
      <c r="H60">
        <f t="shared" si="19"/>
        <v>0.41013713261363821</v>
      </c>
      <c r="I60">
        <f t="shared" si="20"/>
        <v>0.91202386616330544</v>
      </c>
      <c r="J60" s="18">
        <f t="shared" si="21"/>
        <v>0.61037830344948851</v>
      </c>
      <c r="K60" s="2">
        <f t="shared" si="71"/>
        <v>34.989839051244559</v>
      </c>
      <c r="L60">
        <f t="shared" si="0"/>
        <v>-0.62875000000000369</v>
      </c>
      <c r="M60" s="1">
        <f t="shared" si="23"/>
        <v>12.5</v>
      </c>
      <c r="N60" s="1">
        <f t="shared" si="66"/>
        <v>12.515803073015331</v>
      </c>
      <c r="O60">
        <f t="shared" si="24"/>
        <v>-5.0257643105817713E-2</v>
      </c>
      <c r="P60" s="1">
        <f t="shared" si="1"/>
        <v>-2.8810113882315886</v>
      </c>
      <c r="Q60" s="1">
        <f t="shared" si="25"/>
        <v>6.3838482892817714E-3</v>
      </c>
      <c r="R60">
        <f t="shared" si="26"/>
        <v>-5.0236488728048041E-2</v>
      </c>
      <c r="S60">
        <f t="shared" si="27"/>
        <v>0.99873735045820566</v>
      </c>
      <c r="T60" s="18">
        <f t="shared" si="28"/>
        <v>1.2134220029588288E-2</v>
      </c>
      <c r="U60" s="2">
        <f t="shared" si="29"/>
        <v>0.69559223099550693</v>
      </c>
      <c r="V60">
        <f t="shared" si="2"/>
        <v>11.871249999999996</v>
      </c>
      <c r="W60" s="1">
        <f t="shared" si="30"/>
        <v>12.5</v>
      </c>
      <c r="X60" s="1">
        <f t="shared" si="67"/>
        <v>17.238810184073028</v>
      </c>
      <c r="Y60">
        <f t="shared" si="31"/>
        <v>0.75960504399791895</v>
      </c>
      <c r="Z60" s="1">
        <f t="shared" si="32"/>
        <v>43.544238190963505</v>
      </c>
      <c r="AA60" s="1">
        <f t="shared" si="3"/>
        <v>3.3650027588553485E-3</v>
      </c>
      <c r="AB60">
        <f t="shared" si="4"/>
        <v>0.68863511305251612</v>
      </c>
      <c r="AC60">
        <f t="shared" si="5"/>
        <v>0.72510804785986771</v>
      </c>
      <c r="AD60" s="18">
        <f t="shared" si="33"/>
        <v>2.3865559404385812</v>
      </c>
      <c r="AE60" s="2">
        <f t="shared" si="6"/>
        <v>136.80893926081038</v>
      </c>
      <c r="AF60" s="2"/>
      <c r="AG60" s="1">
        <f t="shared" si="7"/>
        <v>4.1798974350621748E-3</v>
      </c>
      <c r="AH60" s="1">
        <f t="shared" si="34"/>
        <v>1.3670882827187137E-2</v>
      </c>
      <c r="AI60">
        <f t="shared" si="35"/>
        <v>0.2967253129903607</v>
      </c>
      <c r="AJ60" s="2">
        <f t="shared" si="55"/>
        <v>17.009731317918764</v>
      </c>
      <c r="AK60" s="1">
        <f t="shared" si="56"/>
        <v>1.4295614007181346E-2</v>
      </c>
      <c r="AL60" s="1">
        <f t="shared" si="8"/>
        <v>0.65519132896970489</v>
      </c>
      <c r="AM60">
        <f t="shared" si="36"/>
        <v>0.58001600842198242</v>
      </c>
      <c r="AN60" s="17">
        <f t="shared" si="57"/>
        <v>1.1544904626233725</v>
      </c>
      <c r="AP60">
        <v>4</v>
      </c>
      <c r="AQ60">
        <f t="shared" si="37"/>
        <v>0.14836265649518038</v>
      </c>
      <c r="AR60" s="2">
        <f t="shared" si="38"/>
        <v>8.5048656589593836</v>
      </c>
      <c r="AT60" s="1">
        <f>ATAN(A60/$G$8/$G$1)</f>
        <v>0.22117166560280996</v>
      </c>
      <c r="AU60" s="2">
        <f t="shared" si="39"/>
        <v>12.678630512262991</v>
      </c>
      <c r="AV60" s="1"/>
      <c r="AW60" s="2">
        <f>(AT60+AI60)/(SQRT(AP60)-1)</f>
        <v>0.51789697859317063</v>
      </c>
      <c r="AX60" s="2">
        <f t="shared" si="40"/>
        <v>29.688361830181755</v>
      </c>
      <c r="AY60" s="1"/>
      <c r="AZ60" s="17">
        <f>(A60-$A$59)</f>
        <v>0.12491666666666656</v>
      </c>
      <c r="BA60">
        <f>AZ60/(SIN(AW60)-SIN($AW$59))</f>
        <v>12.386417842900846</v>
      </c>
      <c r="BB60" s="18">
        <f>BA60*(COS(AW60)-COS($AW$59))</f>
        <v>-7.0220066180020024E-2</v>
      </c>
      <c r="BC60" s="18">
        <v>12.5</v>
      </c>
      <c r="BD60" s="18">
        <f>BC60*(COS(AW60)-COS($AW$59))</f>
        <v>-7.0863976848102583E-2</v>
      </c>
      <c r="BE60" s="17">
        <f t="shared" si="61"/>
        <v>5.6212499999999963</v>
      </c>
      <c r="BF60" s="17">
        <f>(A60-A59)</f>
        <v>0.12491666666666656</v>
      </c>
      <c r="BG60">
        <f t="shared" si="62"/>
        <v>0.14330440592022126</v>
      </c>
      <c r="BH60" s="18">
        <f t="shared" si="63"/>
        <v>7.0220808696298709E-2</v>
      </c>
      <c r="BI60" s="18">
        <f>SUM($BH$16:BH60)</f>
        <v>1.5227054565794709</v>
      </c>
      <c r="BJ60">
        <v>1</v>
      </c>
      <c r="BK60" s="17">
        <f t="shared" si="41"/>
        <v>1.4772945434205291</v>
      </c>
      <c r="BL60" s="1"/>
      <c r="BM60">
        <v>1.5</v>
      </c>
      <c r="BN60" s="18"/>
      <c r="BO60" s="2">
        <f>BM60*SQRT(AP60)+(2-BM60)</f>
        <v>3.5</v>
      </c>
      <c r="BP60" s="1">
        <f>BO60+AN60</f>
        <v>4.6544904626233725</v>
      </c>
      <c r="BQ60" s="2"/>
      <c r="BR60" s="1">
        <f t="shared" si="42"/>
        <v>1.4053124999999991</v>
      </c>
      <c r="BS60" s="1">
        <f t="shared" si="64"/>
        <v>3.1229166666666641E-2</v>
      </c>
      <c r="BT60" s="1">
        <f t="shared" si="9"/>
        <v>19.218132817833947</v>
      </c>
      <c r="BU60" s="2">
        <f t="shared" si="43"/>
        <v>11.372623280457319</v>
      </c>
      <c r="BV60" s="1"/>
      <c r="BW60" s="1">
        <v>4</v>
      </c>
      <c r="BX60" s="1">
        <f t="shared" si="10"/>
        <v>0.11058583280140498</v>
      </c>
      <c r="BY60" s="2">
        <f t="shared" si="11"/>
        <v>6.3393152561314956</v>
      </c>
      <c r="BZ60" s="1"/>
      <c r="CA60" s="1">
        <f t="shared" si="44"/>
        <v>0.22117166560280996</v>
      </c>
      <c r="CB60" s="2">
        <f t="shared" si="12"/>
        <v>12.678630512262991</v>
      </c>
      <c r="CC60" s="20"/>
      <c r="CD60" s="1">
        <f t="shared" si="45"/>
        <v>6.7192003154335387</v>
      </c>
      <c r="CE60" s="1">
        <f t="shared" si="46"/>
        <v>-6.9438159577700585E-3</v>
      </c>
      <c r="CF60" s="18">
        <f>SUM(CE$15:$CE60)</f>
        <v>-0.15799129579579538</v>
      </c>
      <c r="CG60" s="18">
        <f t="shared" si="47"/>
        <v>1.8420087042042046</v>
      </c>
      <c r="CH60" s="18">
        <f t="shared" si="48"/>
        <v>0.15799129579579538</v>
      </c>
      <c r="CJ60" s="1">
        <f t="shared" si="49"/>
        <v>3.8420087042042046</v>
      </c>
      <c r="CK60" s="18">
        <f t="shared" si="50"/>
        <v>2.7146319846615228</v>
      </c>
      <c r="CL60">
        <f t="shared" si="51"/>
        <v>12.445304227674603</v>
      </c>
      <c r="CN60" s="1">
        <v>1.4053124999999991</v>
      </c>
      <c r="CO60">
        <v>4.5</v>
      </c>
      <c r="CP60">
        <f t="shared" si="52"/>
        <v>5.3033008588991057</v>
      </c>
      <c r="CR60" s="18">
        <f t="shared" si="13"/>
        <v>8.0179328435606294</v>
      </c>
      <c r="CS60">
        <f t="shared" si="14"/>
        <v>230.91646589454612</v>
      </c>
    </row>
    <row r="61" spans="1:97" x14ac:dyDescent="0.2">
      <c r="A61" s="17">
        <f t="shared" si="53"/>
        <v>5.7461666666666629</v>
      </c>
      <c r="B61">
        <f t="shared" si="54"/>
        <v>5.7461666666666629</v>
      </c>
      <c r="C61" s="1">
        <f t="shared" si="15"/>
        <v>12.5</v>
      </c>
      <c r="D61" s="1">
        <f t="shared" si="65"/>
        <v>13.757486375101779</v>
      </c>
      <c r="E61">
        <f t="shared" si="16"/>
        <v>0.43088560241447921</v>
      </c>
      <c r="F61" s="1">
        <f t="shared" si="17"/>
        <v>24.700448546052947</v>
      </c>
      <c r="G61" s="1">
        <f t="shared" si="18"/>
        <v>5.2835012833813222E-3</v>
      </c>
      <c r="H61">
        <f t="shared" si="19"/>
        <v>0.41767562111244705</v>
      </c>
      <c r="I61">
        <f t="shared" si="20"/>
        <v>0.90859621148689129</v>
      </c>
      <c r="J61" s="18">
        <f t="shared" si="21"/>
        <v>0.63637206956417636</v>
      </c>
      <c r="K61" s="2">
        <f t="shared" si="71"/>
        <v>36.479927554634308</v>
      </c>
      <c r="L61">
        <f t="shared" si="0"/>
        <v>-0.50383333333333713</v>
      </c>
      <c r="M61" s="1">
        <f t="shared" si="23"/>
        <v>12.5</v>
      </c>
      <c r="N61" s="1">
        <f t="shared" si="66"/>
        <v>12.510149800373208</v>
      </c>
      <c r="O61">
        <f t="shared" si="24"/>
        <v>-4.028486014781283E-2</v>
      </c>
      <c r="P61" s="1">
        <f t="shared" si="1"/>
        <v>-2.3093231931867226</v>
      </c>
      <c r="Q61" s="1">
        <f t="shared" si="25"/>
        <v>6.3896192496334684E-3</v>
      </c>
      <c r="R61">
        <f t="shared" si="26"/>
        <v>-4.0273964850389449E-2</v>
      </c>
      <c r="S61">
        <f t="shared" si="27"/>
        <v>0.99918867475328677</v>
      </c>
      <c r="T61" s="18">
        <f t="shared" si="28"/>
        <v>9.2921211215804631E-3</v>
      </c>
      <c r="U61" s="2">
        <f t="shared" si="29"/>
        <v>0.53266936365747874</v>
      </c>
      <c r="V61">
        <f t="shared" si="2"/>
        <v>11.996166666666664</v>
      </c>
      <c r="W61" s="1">
        <f t="shared" si="30"/>
        <v>12.5</v>
      </c>
      <c r="X61" s="1">
        <f t="shared" si="67"/>
        <v>17.325068966513363</v>
      </c>
      <c r="Y61">
        <f t="shared" si="31"/>
        <v>0.76483321902734913</v>
      </c>
      <c r="Z61" s="1">
        <f t="shared" si="32"/>
        <v>43.843942492013639</v>
      </c>
      <c r="AA61" s="1">
        <f t="shared" si="3"/>
        <v>3.3315785387839215E-3</v>
      </c>
      <c r="AB61">
        <f t="shared" si="4"/>
        <v>0.69241667608096513</v>
      </c>
      <c r="AC61">
        <f t="shared" si="5"/>
        <v>0.72149784939734074</v>
      </c>
      <c r="AD61" s="18">
        <f t="shared" si="33"/>
        <v>2.4299212629516145</v>
      </c>
      <c r="AE61" s="2">
        <f t="shared" si="6"/>
        <v>139.29484946856388</v>
      </c>
      <c r="AF61" s="2"/>
      <c r="AG61" s="1">
        <f t="shared" si="7"/>
        <v>4.2562949170450361E-3</v>
      </c>
      <c r="AH61" s="1">
        <f t="shared" si="34"/>
        <v>1.3588731190516689E-2</v>
      </c>
      <c r="AI61">
        <f t="shared" si="35"/>
        <v>0.30354285716941093</v>
      </c>
      <c r="AJ61" s="2">
        <f t="shared" si="55"/>
        <v>17.400545952386612</v>
      </c>
      <c r="AK61" s="1">
        <f t="shared" si="56"/>
        <v>1.4239721267952702E-2</v>
      </c>
      <c r="AL61" s="1">
        <f t="shared" si="8"/>
        <v>0.66230844018475066</v>
      </c>
      <c r="AM61">
        <f t="shared" si="36"/>
        <v>0.58497929767526391</v>
      </c>
      <c r="AN61" s="17">
        <f t="shared" si="57"/>
        <v>1.164369621168917</v>
      </c>
      <c r="AP61">
        <v>4</v>
      </c>
      <c r="AQ61">
        <f t="shared" si="37"/>
        <v>0.15177142858470546</v>
      </c>
      <c r="AR61" s="2">
        <f t="shared" si="38"/>
        <v>8.7002729761933058</v>
      </c>
      <c r="AT61" s="1">
        <f>ATAN(A61/$G$8/$G$1)</f>
        <v>0.22592275358578287</v>
      </c>
      <c r="AU61" s="2">
        <f t="shared" si="39"/>
        <v>12.950985874344241</v>
      </c>
      <c r="AV61" s="1"/>
      <c r="AW61" s="2">
        <f>(AT61+AI61)/(SQRT(AP61)-1)</f>
        <v>0.52946561075519383</v>
      </c>
      <c r="AX61" s="2">
        <f t="shared" si="40"/>
        <v>30.351531826730856</v>
      </c>
      <c r="AY61" s="1"/>
      <c r="AZ61" s="17">
        <f>(A61-$A$59)</f>
        <v>0.24983333333333313</v>
      </c>
      <c r="BA61">
        <f t="shared" ref="BA61:BA67" si="78">AZ61/(SIN(AW61)-SIN($AW$59))</f>
        <v>12.427560785209637</v>
      </c>
      <c r="BB61" s="18">
        <f t="shared" ref="BB61:BB67" si="79">BA61*(COS(AW61)-COS($AW$59))</f>
        <v>-0.14234812323450177</v>
      </c>
      <c r="BC61" s="18">
        <v>12.5</v>
      </c>
      <c r="BD61" s="18">
        <f t="shared" ref="BD61:BD67" si="80">BC61*(COS(AW61)-COS($AW$59))</f>
        <v>-0.14317785856649556</v>
      </c>
      <c r="BE61" s="17">
        <f t="shared" si="61"/>
        <v>5.7461666666666629</v>
      </c>
      <c r="BF61" s="17">
        <f>(A61-A60)</f>
        <v>0.12491666666666656</v>
      </c>
      <c r="BG61">
        <f t="shared" si="62"/>
        <v>0.14425223772224943</v>
      </c>
      <c r="BH61" s="18">
        <f t="shared" si="63"/>
        <v>7.2135220623869234E-2</v>
      </c>
      <c r="BI61" s="18">
        <f>SUM($BH$16:BH61)</f>
        <v>1.5948406772033401</v>
      </c>
      <c r="BJ61">
        <v>1</v>
      </c>
      <c r="BK61" s="17">
        <f t="shared" si="41"/>
        <v>1.4051593227966599</v>
      </c>
      <c r="BL61" s="1"/>
      <c r="BM61">
        <v>1.5</v>
      </c>
      <c r="BN61" s="18"/>
      <c r="BO61" s="2">
        <f>BM61*SQRT(AP61)+(2-BM61)</f>
        <v>3.5</v>
      </c>
      <c r="BP61" s="1">
        <f>BO61+AN61</f>
        <v>4.664369621168917</v>
      </c>
      <c r="BQ61" s="2"/>
      <c r="BR61" s="1">
        <f t="shared" si="42"/>
        <v>1.4365416666666657</v>
      </c>
      <c r="BS61" s="1">
        <f t="shared" si="64"/>
        <v>3.1229166666666641E-2</v>
      </c>
      <c r="BT61" s="1">
        <f t="shared" si="9"/>
        <v>19.238902454158474</v>
      </c>
      <c r="BU61" s="2">
        <f t="shared" si="43"/>
        <v>11.40327207532739</v>
      </c>
      <c r="BV61" s="1"/>
      <c r="BW61" s="1">
        <v>4</v>
      </c>
      <c r="BX61" s="1">
        <f t="shared" si="10"/>
        <v>0.11296137679289144</v>
      </c>
      <c r="BY61" s="2">
        <f t="shared" si="11"/>
        <v>6.4754929371721204</v>
      </c>
      <c r="BZ61" s="1"/>
      <c r="CA61" s="1">
        <f t="shared" si="44"/>
        <v>0.22592275358578287</v>
      </c>
      <c r="CB61" s="2">
        <f t="shared" si="12"/>
        <v>12.950985874344241</v>
      </c>
      <c r="CC61" s="20"/>
      <c r="CD61" s="1">
        <f t="shared" si="45"/>
        <v>6.7407917730994953</v>
      </c>
      <c r="CE61" s="1">
        <f t="shared" si="46"/>
        <v>-7.0998568560307332E-3</v>
      </c>
      <c r="CF61" s="18">
        <f>SUM(CE$15:$CE61)</f>
        <v>-0.16509115265182611</v>
      </c>
      <c r="CG61" s="18">
        <f t="shared" si="47"/>
        <v>1.8349088473481738</v>
      </c>
      <c r="CH61" s="18">
        <f t="shared" si="48"/>
        <v>0.16509115265182611</v>
      </c>
      <c r="CJ61" s="1">
        <f t="shared" si="49"/>
        <v>3.8349088473481738</v>
      </c>
      <c r="CK61" s="18">
        <f t="shared" si="50"/>
        <v>2.7381809226755642</v>
      </c>
      <c r="CL61">
        <f t="shared" si="51"/>
        <v>12.553264975016912</v>
      </c>
      <c r="CN61" s="1">
        <v>1.4365416666666657</v>
      </c>
      <c r="CO61">
        <v>4.5</v>
      </c>
      <c r="CP61">
        <f t="shared" si="52"/>
        <v>5.3033008588991057</v>
      </c>
      <c r="CR61" s="18">
        <f t="shared" si="13"/>
        <v>8.0414817815746709</v>
      </c>
      <c r="CS61">
        <f t="shared" si="14"/>
        <v>231.59467530935052</v>
      </c>
    </row>
    <row r="62" spans="1:97" x14ac:dyDescent="0.2">
      <c r="A62" s="17">
        <f t="shared" si="53"/>
        <v>5.8710833333333294</v>
      </c>
      <c r="B62">
        <f t="shared" si="54"/>
        <v>5.8710833333333294</v>
      </c>
      <c r="C62" s="1">
        <f t="shared" si="15"/>
        <v>12.5</v>
      </c>
      <c r="D62" s="1">
        <f t="shared" si="65"/>
        <v>13.810127425441969</v>
      </c>
      <c r="E62">
        <f t="shared" si="16"/>
        <v>0.43910421505450176</v>
      </c>
      <c r="F62" s="1">
        <f t="shared" si="17"/>
        <v>25.17157920694596</v>
      </c>
      <c r="G62" s="1">
        <f t="shared" si="18"/>
        <v>5.2432990511686092E-3</v>
      </c>
      <c r="H62">
        <f t="shared" si="19"/>
        <v>0.42512883136162927</v>
      </c>
      <c r="I62">
        <f t="shared" si="20"/>
        <v>0.90513285032921842</v>
      </c>
      <c r="J62" s="18">
        <f t="shared" si="21"/>
        <v>0.66283657625955139</v>
      </c>
      <c r="K62" s="2">
        <f t="shared" si="71"/>
        <v>37.997001186853261</v>
      </c>
      <c r="L62">
        <f t="shared" si="0"/>
        <v>-0.37891666666667057</v>
      </c>
      <c r="M62" s="1">
        <f t="shared" si="23"/>
        <v>12.5</v>
      </c>
      <c r="N62" s="1">
        <f t="shared" si="66"/>
        <v>12.505741794882772</v>
      </c>
      <c r="O62">
        <f t="shared" si="24"/>
        <v>-3.0304053493545861E-2</v>
      </c>
      <c r="P62" s="1">
        <f t="shared" si="1"/>
        <v>-1.7371750410312914</v>
      </c>
      <c r="Q62" s="1">
        <f t="shared" si="25"/>
        <v>6.3941244506937733E-3</v>
      </c>
      <c r="R62">
        <f t="shared" si="26"/>
        <v>-3.0299415491028256E-2</v>
      </c>
      <c r="S62">
        <f t="shared" si="27"/>
        <v>0.99954086730903702</v>
      </c>
      <c r="T62" s="18">
        <f t="shared" si="28"/>
        <v>7.0760617902977455E-3</v>
      </c>
      <c r="U62" s="2">
        <f t="shared" si="29"/>
        <v>0.40563411536738664</v>
      </c>
      <c r="V62">
        <f t="shared" si="2"/>
        <v>12.121083333333329</v>
      </c>
      <c r="W62" s="1">
        <f t="shared" si="30"/>
        <v>12.5</v>
      </c>
      <c r="X62" s="1">
        <f t="shared" si="67"/>
        <v>17.411796609586588</v>
      </c>
      <c r="Y62">
        <f t="shared" si="31"/>
        <v>0.77000945160370926</v>
      </c>
      <c r="Z62" s="1">
        <f t="shared" si="32"/>
        <v>44.140669200212628</v>
      </c>
      <c r="AA62" s="1">
        <f t="shared" si="3"/>
        <v>3.2984722074651837E-3</v>
      </c>
      <c r="AB62">
        <f t="shared" si="4"/>
        <v>0.69614202400341063</v>
      </c>
      <c r="AC62">
        <f t="shared" si="5"/>
        <v>0.71790408998447341</v>
      </c>
      <c r="AD62" s="18">
        <f t="shared" si="33"/>
        <v>2.4735222981884273</v>
      </c>
      <c r="AE62" s="2">
        <f t="shared" si="6"/>
        <v>141.79427187067418</v>
      </c>
      <c r="AF62" s="2"/>
      <c r="AG62" s="1">
        <f t="shared" si="7"/>
        <v>4.3315444832937484E-3</v>
      </c>
      <c r="AH62" s="1">
        <f t="shared" si="34"/>
        <v>1.3505057602880474E-2</v>
      </c>
      <c r="AI62">
        <f t="shared" si="35"/>
        <v>0.3103695181567861</v>
      </c>
      <c r="AJ62" s="2">
        <f t="shared" si="55"/>
        <v>17.791883206439966</v>
      </c>
      <c r="AK62" s="1">
        <f t="shared" si="56"/>
        <v>1.4182695740509706E-2</v>
      </c>
      <c r="AL62" s="1">
        <f t="shared" si="8"/>
        <v>0.66960124841686264</v>
      </c>
      <c r="AM62">
        <f t="shared" si="36"/>
        <v>0.59003148631512636</v>
      </c>
      <c r="AN62" s="17">
        <f t="shared" si="57"/>
        <v>1.1744257291304265</v>
      </c>
      <c r="AP62">
        <v>4</v>
      </c>
      <c r="AQ62">
        <f t="shared" si="37"/>
        <v>0.15518475907839305</v>
      </c>
      <c r="AR62" s="2">
        <f t="shared" si="38"/>
        <v>8.895941603219983</v>
      </c>
      <c r="AT62" s="1">
        <f>ATAN(A62/$G$8/$G$1)</f>
        <v>0.23066348767714792</v>
      </c>
      <c r="AU62" s="2">
        <f t="shared" si="39"/>
        <v>13.222747701237777</v>
      </c>
      <c r="AV62" s="1"/>
      <c r="AW62" s="2">
        <f>(AT62+AI62)/(SQRT(AP62)-1)</f>
        <v>0.54103300583393399</v>
      </c>
      <c r="AX62" s="2">
        <f t="shared" si="40"/>
        <v>31.014630907677741</v>
      </c>
      <c r="AY62" s="1"/>
      <c r="AZ62" s="17">
        <f>(A62-$A$59)</f>
        <v>0.37474999999999969</v>
      </c>
      <c r="BA62">
        <f t="shared" si="78"/>
        <v>12.469758006954489</v>
      </c>
      <c r="BB62" s="18">
        <f t="shared" si="79"/>
        <v>-0.21640278940481056</v>
      </c>
      <c r="BC62" s="18">
        <v>12.5</v>
      </c>
      <c r="BD62" s="18">
        <f t="shared" si="80"/>
        <v>-0.21692761527942334</v>
      </c>
      <c r="BE62" s="17">
        <f t="shared" si="61"/>
        <v>5.8710833333333294</v>
      </c>
      <c r="BF62" s="17">
        <f>(A62-A61)</f>
        <v>0.12491666666666656</v>
      </c>
      <c r="BG62">
        <f t="shared" si="62"/>
        <v>0.14523218117388859</v>
      </c>
      <c r="BH62" s="18">
        <f t="shared" si="63"/>
        <v>7.4075233189920459E-2</v>
      </c>
      <c r="BI62" s="18">
        <f>SUM($BH$16:BH62)</f>
        <v>1.6689159103932605</v>
      </c>
      <c r="BJ62">
        <v>1</v>
      </c>
      <c r="BK62" s="17">
        <f t="shared" si="41"/>
        <v>1.3310840896067395</v>
      </c>
      <c r="BL62" s="1"/>
      <c r="BM62">
        <v>1.5</v>
      </c>
      <c r="BN62" s="18"/>
      <c r="BO62" s="2">
        <f>BM62*SQRT(AP62)+(2-BM62)</f>
        <v>3.5</v>
      </c>
      <c r="BP62" s="1">
        <f>BO62+AN62</f>
        <v>4.6744257291304265</v>
      </c>
      <c r="BQ62" s="2"/>
      <c r="BR62" s="1">
        <f t="shared" si="42"/>
        <v>1.4677708333333324</v>
      </c>
      <c r="BS62" s="1">
        <f t="shared" si="64"/>
        <v>3.1229166666666641E-2</v>
      </c>
      <c r="BT62" s="1">
        <f t="shared" si="9"/>
        <v>19.26010542475446</v>
      </c>
      <c r="BU62" s="2">
        <f t="shared" si="43"/>
        <v>11.434531153884887</v>
      </c>
      <c r="BV62" s="1"/>
      <c r="BW62" s="1">
        <v>4</v>
      </c>
      <c r="BX62" s="1">
        <f t="shared" si="10"/>
        <v>0.11533174383857396</v>
      </c>
      <c r="BY62" s="2">
        <f t="shared" si="11"/>
        <v>6.6113738506188886</v>
      </c>
      <c r="BZ62" s="1"/>
      <c r="CA62" s="1">
        <f t="shared" si="44"/>
        <v>0.23066348767714792</v>
      </c>
      <c r="CB62" s="2">
        <f t="shared" si="12"/>
        <v>13.222747701237777</v>
      </c>
      <c r="CC62" s="20"/>
      <c r="CD62" s="1">
        <f t="shared" si="45"/>
        <v>6.7628868944977221</v>
      </c>
      <c r="CE62" s="1">
        <f t="shared" si="46"/>
        <v>-7.2558977598991478E-3</v>
      </c>
      <c r="CF62" s="18">
        <f>SUM(CE$15:$CE62)</f>
        <v>-0.17234705041172527</v>
      </c>
      <c r="CG62" s="18">
        <f t="shared" si="47"/>
        <v>1.8276529495882747</v>
      </c>
      <c r="CH62" s="18">
        <f t="shared" si="48"/>
        <v>0.17234705041172527</v>
      </c>
      <c r="CJ62" s="1">
        <f t="shared" si="49"/>
        <v>3.8276529495882747</v>
      </c>
      <c r="CK62" s="18">
        <f t="shared" si="50"/>
        <v>2.762184103473162</v>
      </c>
      <c r="CL62">
        <f t="shared" si="51"/>
        <v>12.663308210765212</v>
      </c>
      <c r="CN62" s="1">
        <v>1.4677708333333324</v>
      </c>
      <c r="CO62">
        <v>4.5</v>
      </c>
      <c r="CP62">
        <f t="shared" si="52"/>
        <v>5.3033008588991057</v>
      </c>
      <c r="CR62" s="18">
        <f t="shared" si="13"/>
        <v>8.0654849623722669</v>
      </c>
      <c r="CS62">
        <f t="shared" si="14"/>
        <v>232.28596691632129</v>
      </c>
    </row>
    <row r="63" spans="1:97" x14ac:dyDescent="0.2">
      <c r="A63" s="17">
        <f t="shared" si="53"/>
        <v>5.995999999999996</v>
      </c>
      <c r="B63">
        <f t="shared" si="54"/>
        <v>5.995999999999996</v>
      </c>
      <c r="C63" s="1">
        <f t="shared" si="15"/>
        <v>12.5</v>
      </c>
      <c r="D63" s="1">
        <f t="shared" si="65"/>
        <v>13.863694168582917</v>
      </c>
      <c r="E63">
        <f t="shared" si="16"/>
        <v>0.44725986466809747</v>
      </c>
      <c r="F63" s="1">
        <f t="shared" si="17"/>
        <v>25.639100522375013</v>
      </c>
      <c r="G63" s="1">
        <f t="shared" si="18"/>
        <v>5.2028590584606562E-3</v>
      </c>
      <c r="H63">
        <f t="shared" si="19"/>
        <v>0.43249655734528364</v>
      </c>
      <c r="I63">
        <f t="shared" si="20"/>
        <v>0.90163558485924777</v>
      </c>
      <c r="J63" s="18">
        <f t="shared" si="21"/>
        <v>0.68976646127023755</v>
      </c>
      <c r="K63" s="2">
        <f t="shared" si="71"/>
        <v>39.540752556892599</v>
      </c>
      <c r="L63">
        <f t="shared" si="0"/>
        <v>-0.254000000000004</v>
      </c>
      <c r="M63" s="1">
        <f t="shared" si="23"/>
        <v>12.5</v>
      </c>
      <c r="N63" s="1">
        <f t="shared" si="66"/>
        <v>12.50258037366687</v>
      </c>
      <c r="O63">
        <f t="shared" si="24"/>
        <v>-2.0317203967071529E-2</v>
      </c>
      <c r="P63" s="1">
        <f t="shared" si="1"/>
        <v>-1.1646804821888137</v>
      </c>
      <c r="Q63" s="1">
        <f t="shared" si="25"/>
        <v>6.3973585153153656E-3</v>
      </c>
      <c r="R63">
        <f t="shared" si="26"/>
        <v>-2.0315806210291019E-2</v>
      </c>
      <c r="S63">
        <f t="shared" si="27"/>
        <v>0.99979361271115641</v>
      </c>
      <c r="T63" s="18">
        <f t="shared" si="28"/>
        <v>5.4867041997016764E-3</v>
      </c>
      <c r="U63" s="2">
        <f t="shared" si="29"/>
        <v>0.3145244445688859</v>
      </c>
      <c r="V63">
        <f t="shared" si="2"/>
        <v>12.245999999999995</v>
      </c>
      <c r="W63" s="1">
        <f t="shared" si="30"/>
        <v>12.5</v>
      </c>
      <c r="X63" s="1">
        <f t="shared" si="67"/>
        <v>17.498986142059771</v>
      </c>
      <c r="Y63">
        <f t="shared" si="31"/>
        <v>0.77513423870413822</v>
      </c>
      <c r="Z63" s="1">
        <f t="shared" si="32"/>
        <v>44.434446804695817</v>
      </c>
      <c r="AA63" s="1">
        <f t="shared" si="3"/>
        <v>3.2656845046496762E-3</v>
      </c>
      <c r="AB63">
        <f t="shared" si="4"/>
        <v>0.69981197199568401</v>
      </c>
      <c r="AC63">
        <f t="shared" si="5"/>
        <v>0.71432709864005006</v>
      </c>
      <c r="AD63" s="18">
        <f t="shared" si="33"/>
        <v>2.5173555414651387</v>
      </c>
      <c r="AE63" s="2">
        <f t="shared" si="6"/>
        <v>144.30700556169583</v>
      </c>
      <c r="AF63" s="2"/>
      <c r="AG63" s="1">
        <f t="shared" si="7"/>
        <v>4.4056162483966941E-3</v>
      </c>
      <c r="AH63" s="1">
        <f t="shared" si="34"/>
        <v>1.3419887989231209E-2</v>
      </c>
      <c r="AI63">
        <f t="shared" si="35"/>
        <v>0.31720478988952872</v>
      </c>
      <c r="AJ63" s="2">
        <f t="shared" si="55"/>
        <v>18.183714070100372</v>
      </c>
      <c r="AK63" s="1">
        <f t="shared" si="56"/>
        <v>1.4124547715649128E-2</v>
      </c>
      <c r="AL63" s="1">
        <f t="shared" si="8"/>
        <v>0.67707217524831886</v>
      </c>
      <c r="AM63">
        <f t="shared" si="36"/>
        <v>0.59517186308630921</v>
      </c>
      <c r="AN63" s="17">
        <f t="shared" si="57"/>
        <v>1.1846573707928127</v>
      </c>
      <c r="AP63">
        <v>4</v>
      </c>
      <c r="AQ63">
        <f t="shared" si="37"/>
        <v>0.15860239494476433</v>
      </c>
      <c r="AR63" s="2">
        <f t="shared" si="38"/>
        <v>9.0918570350501842</v>
      </c>
      <c r="AT63" s="1">
        <f>ATAN(A63/$G$8/$G$1)</f>
        <v>0.23539368929842572</v>
      </c>
      <c r="AU63" s="2">
        <f t="shared" si="39"/>
        <v>13.493905755960709</v>
      </c>
      <c r="AV63" s="1"/>
      <c r="AW63" s="2">
        <f>(AT63+AI63)/(SQRT(AP63)-1)</f>
        <v>0.55259847918795446</v>
      </c>
      <c r="AX63" s="2">
        <f t="shared" si="40"/>
        <v>31.677619826061083</v>
      </c>
      <c r="AY63" s="1"/>
      <c r="AZ63" s="17">
        <f>(A63-$A$59)</f>
        <v>0.49966666666666626</v>
      </c>
      <c r="BA63">
        <f t="shared" si="78"/>
        <v>12.51303201071188</v>
      </c>
      <c r="BB63" s="18">
        <f t="shared" si="79"/>
        <v>-0.29240295576541953</v>
      </c>
      <c r="BC63" s="18">
        <v>12.5</v>
      </c>
      <c r="BD63" s="18">
        <f t="shared" si="80"/>
        <v>-0.29209842538074071</v>
      </c>
      <c r="BE63" s="17">
        <f t="shared" si="61"/>
        <v>5.995999999999996</v>
      </c>
      <c r="BF63" s="17">
        <f>(A63-A62)</f>
        <v>0.12491666666666656</v>
      </c>
      <c r="BG63">
        <f t="shared" si="62"/>
        <v>0.14624509499613866</v>
      </c>
      <c r="BH63" s="18">
        <f t="shared" si="63"/>
        <v>7.6041779790050695E-2</v>
      </c>
      <c r="BI63" s="18">
        <f>SUM($BH$16:BH63)</f>
        <v>1.7449576901833113</v>
      </c>
      <c r="BJ63">
        <v>1</v>
      </c>
      <c r="BK63" s="17">
        <f t="shared" si="41"/>
        <v>1.2550423098166887</v>
      </c>
      <c r="BL63" s="1"/>
      <c r="BM63">
        <v>1.5</v>
      </c>
      <c r="BN63" s="18"/>
      <c r="BO63" s="2">
        <f>BM63*SQRT(AP63)+(2-BM63)</f>
        <v>3.5</v>
      </c>
      <c r="BP63" s="1">
        <f>BO63+AN63</f>
        <v>4.684657370792813</v>
      </c>
      <c r="BQ63" s="2"/>
      <c r="BR63" s="1">
        <f t="shared" si="42"/>
        <v>1.498999999999999</v>
      </c>
      <c r="BS63" s="1">
        <f t="shared" si="64"/>
        <v>3.1229166666666641E-2</v>
      </c>
      <c r="BT63" s="1">
        <f t="shared" si="9"/>
        <v>19.281740300087023</v>
      </c>
      <c r="BU63" s="2">
        <f t="shared" si="43"/>
        <v>11.466397670879836</v>
      </c>
      <c r="BV63" s="1"/>
      <c r="BW63" s="1">
        <v>4</v>
      </c>
      <c r="BX63" s="1">
        <f t="shared" si="10"/>
        <v>0.11769684464921286</v>
      </c>
      <c r="BY63" s="2">
        <f t="shared" si="11"/>
        <v>6.7469528779803545</v>
      </c>
      <c r="BZ63" s="1"/>
      <c r="CA63" s="1">
        <f t="shared" si="44"/>
        <v>0.23539368929842572</v>
      </c>
      <c r="CB63" s="2">
        <f t="shared" si="12"/>
        <v>13.493905755960709</v>
      </c>
      <c r="CC63" s="20"/>
      <c r="CD63" s="1">
        <f t="shared" si="45"/>
        <v>6.7854872252342622</v>
      </c>
      <c r="CE63" s="1">
        <f t="shared" si="46"/>
        <v>-7.4119386694572343E-3</v>
      </c>
      <c r="CF63" s="18">
        <f>SUM(CE$15:$CE63)</f>
        <v>-0.17975898908118251</v>
      </c>
      <c r="CG63" s="18">
        <f t="shared" si="47"/>
        <v>1.8202410109188174</v>
      </c>
      <c r="CH63" s="18">
        <f t="shared" si="48"/>
        <v>0.17975898908118251</v>
      </c>
      <c r="CJ63" s="1">
        <f t="shared" si="49"/>
        <v>3.8202410109188172</v>
      </c>
      <c r="CK63" s="18">
        <f t="shared" si="50"/>
        <v>2.786638681798653</v>
      </c>
      <c r="CL63">
        <f t="shared" si="51"/>
        <v>12.775420890767464</v>
      </c>
      <c r="CN63" s="1">
        <v>1.498999999999999</v>
      </c>
      <c r="CO63">
        <v>4</v>
      </c>
      <c r="CP63">
        <f t="shared" si="52"/>
        <v>5</v>
      </c>
      <c r="CR63" s="18">
        <f t="shared" si="13"/>
        <v>7.786638681798653</v>
      </c>
      <c r="CS63">
        <f t="shared" si="14"/>
        <v>224.25519403580122</v>
      </c>
    </row>
    <row r="64" spans="1:97" x14ac:dyDescent="0.2">
      <c r="A64" s="17">
        <f t="shared" si="53"/>
        <v>6.1209166666666626</v>
      </c>
      <c r="B64">
        <f t="shared" si="54"/>
        <v>6.1209166666666626</v>
      </c>
      <c r="C64" s="1">
        <f t="shared" si="15"/>
        <v>12.5</v>
      </c>
      <c r="D64" s="1">
        <f t="shared" si="65"/>
        <v>13.918175916415114</v>
      </c>
      <c r="E64">
        <f t="shared" si="16"/>
        <v>0.45535219959518436</v>
      </c>
      <c r="F64" s="1">
        <f t="shared" si="17"/>
        <v>26.102992333481904</v>
      </c>
      <c r="G64" s="1">
        <f t="shared" si="18"/>
        <v>5.162206308723649E-3</v>
      </c>
      <c r="H64">
        <f t="shared" si="19"/>
        <v>0.43977865371335373</v>
      </c>
      <c r="I64">
        <f t="shared" si="20"/>
        <v>0.8981061940205457</v>
      </c>
      <c r="J64" s="18">
        <f t="shared" si="21"/>
        <v>0.71715635130782496</v>
      </c>
      <c r="K64" s="2">
        <f t="shared" si="71"/>
        <v>41.110873641849835</v>
      </c>
      <c r="L64">
        <f t="shared" si="0"/>
        <v>-0.12908333333333744</v>
      </c>
      <c r="M64" s="1">
        <f t="shared" si="23"/>
        <v>12.5</v>
      </c>
      <c r="N64" s="1">
        <f t="shared" si="66"/>
        <v>12.500666482509819</v>
      </c>
      <c r="O64">
        <f t="shared" si="24"/>
        <v>-1.0326299611421615E-2</v>
      </c>
      <c r="P64" s="1">
        <f t="shared" si="1"/>
        <v>-0.59195348090951927</v>
      </c>
      <c r="Q64" s="1">
        <f t="shared" si="25"/>
        <v>6.3993175764892295E-3</v>
      </c>
      <c r="R64">
        <f t="shared" si="26"/>
        <v>-1.0326116092605387E-2</v>
      </c>
      <c r="S64">
        <f t="shared" si="27"/>
        <v>0.999946684241936</v>
      </c>
      <c r="T64" s="18">
        <f t="shared" si="28"/>
        <v>4.5245238288189526E-3</v>
      </c>
      <c r="U64" s="2">
        <f t="shared" si="29"/>
        <v>0.25936760802146858</v>
      </c>
      <c r="V64">
        <f t="shared" si="2"/>
        <v>12.370916666666663</v>
      </c>
      <c r="W64" s="1">
        <f t="shared" si="30"/>
        <v>12.5</v>
      </c>
      <c r="X64" s="1">
        <f t="shared" si="67"/>
        <v>17.586630694183892</v>
      </c>
      <c r="Y64">
        <f t="shared" si="31"/>
        <v>0.78020807828628225</v>
      </c>
      <c r="Z64" s="1">
        <f t="shared" si="32"/>
        <v>44.725303850805986</v>
      </c>
      <c r="AA64" s="1">
        <f t="shared" si="3"/>
        <v>3.2332159482123327E-3</v>
      </c>
      <c r="AB64">
        <f t="shared" si="4"/>
        <v>0.7034273296452328</v>
      </c>
      <c r="AC64">
        <f t="shared" si="5"/>
        <v>0.71076718544694861</v>
      </c>
      <c r="AD64" s="18">
        <f t="shared" si="33"/>
        <v>2.5614175391173988</v>
      </c>
      <c r="AE64" s="2">
        <f t="shared" si="6"/>
        <v>146.83285256086998</v>
      </c>
      <c r="AF64" s="2"/>
      <c r="AG64" s="1">
        <f t="shared" si="7"/>
        <v>4.47848050505017E-3</v>
      </c>
      <c r="AH64" s="1">
        <f t="shared" si="34"/>
        <v>1.333324965215126E-2</v>
      </c>
      <c r="AI64">
        <f t="shared" si="35"/>
        <v>0.32404812074357725</v>
      </c>
      <c r="AJ64" s="2">
        <f t="shared" si="55"/>
        <v>18.576006921606339</v>
      </c>
      <c r="AK64" s="1">
        <f t="shared" si="56"/>
        <v>1.4065288262979403E-2</v>
      </c>
      <c r="AL64" s="1">
        <f t="shared" si="8"/>
        <v>0.68472400104527309</v>
      </c>
      <c r="AM64">
        <f t="shared" si="36"/>
        <v>0.6003998738224462</v>
      </c>
      <c r="AN64" s="17">
        <f t="shared" si="57"/>
        <v>1.1950634431179263</v>
      </c>
      <c r="AP64">
        <v>4</v>
      </c>
      <c r="AQ64">
        <f t="shared" si="37"/>
        <v>0.16202406037178863</v>
      </c>
      <c r="AR64" s="2">
        <f t="shared" si="38"/>
        <v>9.2880034608031696</v>
      </c>
      <c r="AT64" s="1">
        <f>ATAN(A64/$G$8/$G$1)</f>
        <v>0.24011318254889846</v>
      </c>
      <c r="AU64" s="2">
        <f t="shared" si="39"/>
        <v>13.764449955032395</v>
      </c>
      <c r="AV64" s="1"/>
      <c r="AW64" s="2">
        <f>(AT64+AI64)/(SQRT(AP64)-1)</f>
        <v>0.56416130329247571</v>
      </c>
      <c r="AX64" s="2">
        <f t="shared" si="40"/>
        <v>32.340456876638733</v>
      </c>
      <c r="AY64" s="1"/>
      <c r="AZ64" s="17">
        <f>(A64-$A$59)</f>
        <v>0.62458333333333282</v>
      </c>
      <c r="BA64">
        <f t="shared" si="78"/>
        <v>12.557405396980085</v>
      </c>
      <c r="BB64" s="18">
        <f t="shared" si="79"/>
        <v>-0.37036777277912947</v>
      </c>
      <c r="BC64" s="18">
        <v>12.5</v>
      </c>
      <c r="BD64" s="18">
        <f t="shared" si="80"/>
        <v>-0.36867465956402778</v>
      </c>
      <c r="BE64" s="17">
        <f t="shared" si="61"/>
        <v>6.1209166666666626</v>
      </c>
      <c r="BF64" s="17">
        <f>(A64-A63)</f>
        <v>0.12491666666666656</v>
      </c>
      <c r="BG64">
        <f t="shared" si="62"/>
        <v>0.14729187192487858</v>
      </c>
      <c r="BH64" s="18">
        <f t="shared" si="63"/>
        <v>7.8035823145764502E-2</v>
      </c>
      <c r="BI64" s="18">
        <f>SUM($BH$16:BH64)</f>
        <v>1.8229935133290758</v>
      </c>
      <c r="BJ64">
        <v>1.5</v>
      </c>
      <c r="BK64" s="17">
        <f t="shared" si="41"/>
        <v>1.6770064866709242</v>
      </c>
      <c r="BL64" s="1"/>
      <c r="BM64">
        <v>1.5</v>
      </c>
      <c r="BN64" s="18"/>
      <c r="BO64" s="2">
        <f>BM64*SQRT(AP64)+(2-BM64)</f>
        <v>3.5</v>
      </c>
      <c r="BP64" s="1">
        <f>BO64+AN64</f>
        <v>4.6950634431179266</v>
      </c>
      <c r="BQ64" s="2"/>
      <c r="BR64" s="1">
        <f t="shared" si="42"/>
        <v>1.5302291666666656</v>
      </c>
      <c r="BS64" s="1">
        <f t="shared" si="64"/>
        <v>3.1229166666666641E-2</v>
      </c>
      <c r="BT64" s="1">
        <f t="shared" si="9"/>
        <v>19.303805627975439</v>
      </c>
      <c r="BU64" s="2">
        <f t="shared" si="43"/>
        <v>11.498869071093367</v>
      </c>
      <c r="BV64" s="1"/>
      <c r="BW64" s="1">
        <v>4</v>
      </c>
      <c r="BX64" s="1">
        <f t="shared" si="10"/>
        <v>0.12005659127444923</v>
      </c>
      <c r="BY64" s="2">
        <f t="shared" si="11"/>
        <v>6.8822249775161977</v>
      </c>
      <c r="BZ64" s="1"/>
      <c r="CA64" s="1">
        <f t="shared" si="44"/>
        <v>0.24011318254889846</v>
      </c>
      <c r="CB64" s="2">
        <f t="shared" si="12"/>
        <v>13.764449955032395</v>
      </c>
      <c r="CC64" s="20"/>
      <c r="CD64" s="1">
        <f t="shared" si="45"/>
        <v>6.8085943416588339</v>
      </c>
      <c r="CE64" s="1">
        <f t="shared" si="46"/>
        <v>-7.567979584785123E-3</v>
      </c>
      <c r="CF64" s="18">
        <f>SUM(CE$15:$CE64)</f>
        <v>-0.18732696866596762</v>
      </c>
      <c r="CG64" s="18">
        <f t="shared" si="47"/>
        <v>1.8126730313340325</v>
      </c>
      <c r="CH64" s="18">
        <f t="shared" si="48"/>
        <v>0.18732696866596762</v>
      </c>
      <c r="CJ64" s="1">
        <f t="shared" si="49"/>
        <v>3.8126730313340325</v>
      </c>
      <c r="CK64" s="18">
        <f t="shared" si="50"/>
        <v>2.8115421024273992</v>
      </c>
      <c r="CL64">
        <f t="shared" si="51"/>
        <v>12.889591300526758</v>
      </c>
      <c r="CN64" s="1">
        <v>1.5302291666666656</v>
      </c>
      <c r="CO64">
        <v>4</v>
      </c>
      <c r="CP64">
        <f t="shared" si="52"/>
        <v>5</v>
      </c>
      <c r="CR64" s="18">
        <f t="shared" si="13"/>
        <v>7.8115421024273992</v>
      </c>
      <c r="CS64">
        <f t="shared" si="14"/>
        <v>224.97241254990908</v>
      </c>
    </row>
    <row r="65" spans="1:97" x14ac:dyDescent="0.2">
      <c r="A65" s="17">
        <f t="shared" si="53"/>
        <v>6.2458333333333291</v>
      </c>
      <c r="B65">
        <f t="shared" si="54"/>
        <v>6.2458333333333291</v>
      </c>
      <c r="C65" s="1">
        <f t="shared" si="15"/>
        <v>12.5</v>
      </c>
      <c r="D65" s="1">
        <f t="shared" si="65"/>
        <v>13.973561966362682</v>
      </c>
      <c r="E65">
        <f t="shared" si="16"/>
        <v>0.46338090678016575</v>
      </c>
      <c r="F65" s="1">
        <f t="shared" si="17"/>
        <v>26.563236694404406</v>
      </c>
      <c r="G65" s="1">
        <f t="shared" si="18"/>
        <v>5.1213652421654467E-3</v>
      </c>
      <c r="H65">
        <f t="shared" si="19"/>
        <v>0.44697503387957699</v>
      </c>
      <c r="I65">
        <f t="shared" si="20"/>
        <v>0.89454643204718609</v>
      </c>
      <c r="J65" s="18">
        <f t="shared" si="21"/>
        <v>0.74500086581115221</v>
      </c>
      <c r="K65" s="2">
        <f>IF(180/$D$6*J65 &gt;180,180/$D$6*J65-360,180/$D$6*J65)</f>
        <v>42.70705600191318</v>
      </c>
      <c r="L65">
        <f t="shared" si="0"/>
        <v>-4.1666666666708707E-3</v>
      </c>
      <c r="M65" s="1">
        <f t="shared" si="23"/>
        <v>12.5</v>
      </c>
      <c r="N65" s="1">
        <f t="shared" si="66"/>
        <v>12.500000694444426</v>
      </c>
      <c r="O65">
        <f t="shared" si="24"/>
        <v>-3.3333332098799145E-4</v>
      </c>
      <c r="P65" s="1">
        <f t="shared" si="1"/>
        <v>-1.9108279547082312E-2</v>
      </c>
      <c r="Q65" s="1">
        <f t="shared" si="25"/>
        <v>6.3999992888889674E-3</v>
      </c>
      <c r="R65">
        <f t="shared" si="26"/>
        <v>-3.3333331481515268E-4</v>
      </c>
      <c r="S65">
        <f t="shared" si="27"/>
        <v>0.99999994444444906</v>
      </c>
      <c r="T65" s="18">
        <f t="shared" si="28"/>
        <v>4.1898087613867338E-3</v>
      </c>
      <c r="U65" s="2">
        <f>IF(180/$D$6*T65 &gt;180,180/$D$6*T65-360,180/$D$6*T65)</f>
        <v>0.24018012007949427</v>
      </c>
      <c r="V65">
        <f t="shared" si="2"/>
        <v>12.49583333333333</v>
      </c>
      <c r="W65" s="1">
        <f t="shared" si="30"/>
        <v>12.5</v>
      </c>
      <c r="X65" s="1">
        <f t="shared" si="67"/>
        <v>17.674723496972856</v>
      </c>
      <c r="Y65">
        <f t="shared" si="31"/>
        <v>0.78523146894991724</v>
      </c>
      <c r="Z65" s="1">
        <f t="shared" si="32"/>
        <v>45.013268920695893</v>
      </c>
      <c r="AA65" s="1">
        <f t="shared" si="3"/>
        <v>3.2010668444444352E-3</v>
      </c>
      <c r="AB65">
        <f t="shared" si="4"/>
        <v>0.70698890058865627</v>
      </c>
      <c r="AC65">
        <f t="shared" si="5"/>
        <v>0.7072246421360352</v>
      </c>
      <c r="AD65" s="18">
        <f t="shared" si="33"/>
        <v>2.6057048881379212</v>
      </c>
      <c r="AE65" s="2">
        <f>IF(180/$D$6*AD65 &gt;180,180/$D$6*AD65-360,180/$D$6*AD65)</f>
        <v>149.37161779134578</v>
      </c>
      <c r="AF65" s="2"/>
      <c r="AG65" s="1">
        <f t="shared" si="7"/>
        <v>4.5501077987133796E-3</v>
      </c>
      <c r="AH65" s="1">
        <f t="shared" si="34"/>
        <v>1.3245171291438797E-2</v>
      </c>
      <c r="AI65">
        <f t="shared" si="35"/>
        <v>0.33089891421645867</v>
      </c>
      <c r="AJ65" s="2">
        <f t="shared" si="55"/>
        <v>18.968727566548583</v>
      </c>
      <c r="AK65" s="1">
        <f t="shared" si="56"/>
        <v>1.4004929257924398E-2</v>
      </c>
      <c r="AL65" s="1">
        <f t="shared" si="8"/>
        <v>0.69255991631493496</v>
      </c>
      <c r="AM65">
        <f t="shared" si="36"/>
        <v>0.6057151469082227</v>
      </c>
      <c r="AN65" s="17">
        <f t="shared" si="57"/>
        <v>1.2056432064256024</v>
      </c>
      <c r="AP65">
        <v>4</v>
      </c>
      <c r="AQ65">
        <f t="shared" si="37"/>
        <v>0.16544945710822934</v>
      </c>
      <c r="AR65" s="2">
        <f t="shared" si="38"/>
        <v>9.4843637832742917</v>
      </c>
      <c r="AT65" s="1">
        <f>ATAN(A65/$G$8/$G$1)</f>
        <v>0.24482179423133124</v>
      </c>
      <c r="AU65" s="2">
        <f t="shared" si="39"/>
        <v>14.034370369948924</v>
      </c>
      <c r="AV65" s="1"/>
      <c r="AW65" s="2">
        <f>(AT65+AI65)/(SQRT(AP65)-1)</f>
        <v>0.57572070844778989</v>
      </c>
      <c r="AX65" s="2">
        <f t="shared" si="40"/>
        <v>33.003097936497504</v>
      </c>
      <c r="AY65" s="1"/>
      <c r="AZ65" s="17">
        <f>(A65-$A$59)</f>
        <v>0.74949999999999939</v>
      </c>
      <c r="BA65">
        <f t="shared" si="78"/>
        <v>12.602900829858752</v>
      </c>
      <c r="BB65" s="18">
        <f t="shared" si="79"/>
        <v>-0.45031663642906433</v>
      </c>
      <c r="BC65" s="18">
        <v>12.5</v>
      </c>
      <c r="BD65" s="18">
        <f t="shared" si="80"/>
        <v>-0.44663986738887884</v>
      </c>
      <c r="BE65" s="17">
        <f t="shared" si="61"/>
        <v>6.2458333333333291</v>
      </c>
      <c r="BF65" s="17">
        <f>(A65-A64)</f>
        <v>0.12491666666666656</v>
      </c>
      <c r="BG65">
        <f t="shared" si="62"/>
        <v>0.14837344004339936</v>
      </c>
      <c r="BH65" s="18">
        <f t="shared" si="63"/>
        <v>8.0058356801595038E-2</v>
      </c>
      <c r="BI65" s="18">
        <f>SUM($BH$16:BH65)</f>
        <v>1.9030518701306709</v>
      </c>
      <c r="BJ65">
        <v>1.5</v>
      </c>
      <c r="BK65" s="17">
        <f t="shared" si="41"/>
        <v>1.5969481298693291</v>
      </c>
      <c r="BL65" s="1"/>
      <c r="BM65">
        <v>1.5</v>
      </c>
      <c r="BN65" s="18"/>
      <c r="BO65" s="2">
        <f>BM65*SQRT(AP65)+(2-BM65)</f>
        <v>3.5</v>
      </c>
      <c r="BP65" s="1">
        <f>BO65+AN65</f>
        <v>4.7056432064256022</v>
      </c>
      <c r="BQ65" s="2"/>
      <c r="BR65" s="1">
        <f t="shared" si="42"/>
        <v>1.5614583333333321</v>
      </c>
      <c r="BS65" s="1">
        <f t="shared" si="64"/>
        <v>3.1229166666666419E-2</v>
      </c>
      <c r="BT65" s="1">
        <f t="shared" si="9"/>
        <v>19.326299934043892</v>
      </c>
      <c r="BU65" s="2">
        <f t="shared" si="43"/>
        <v>11.531943140469494</v>
      </c>
      <c r="BV65" s="1"/>
      <c r="BW65" s="1">
        <v>4</v>
      </c>
      <c r="BX65" s="1">
        <f t="shared" si="10"/>
        <v>0.12241089711566562</v>
      </c>
      <c r="BY65" s="2">
        <f t="shared" si="11"/>
        <v>7.017185184974462</v>
      </c>
      <c r="BZ65" s="1"/>
      <c r="CA65" s="1">
        <f t="shared" si="44"/>
        <v>0.24482179423133124</v>
      </c>
      <c r="CB65" s="2">
        <f t="shared" si="12"/>
        <v>14.034370369948924</v>
      </c>
      <c r="CC65" s="20"/>
      <c r="CD65" s="1">
        <f t="shared" si="45"/>
        <v>6.8322098506944187</v>
      </c>
      <c r="CE65" s="1">
        <f t="shared" si="46"/>
        <v>-7.7240205059566202E-3</v>
      </c>
      <c r="CF65" s="18">
        <f>SUM(CE$15:$CE65)</f>
        <v>-0.19505098917192423</v>
      </c>
      <c r="CG65" s="18">
        <f t="shared" si="47"/>
        <v>1.8049490108280757</v>
      </c>
      <c r="CH65" s="18">
        <f t="shared" si="48"/>
        <v>0.19505098917192423</v>
      </c>
      <c r="CJ65" s="1">
        <f t="shared" si="49"/>
        <v>3.8049490108280755</v>
      </c>
      <c r="CK65" s="18">
        <f t="shared" si="50"/>
        <v>2.8368921512975689</v>
      </c>
      <c r="CL65">
        <f t="shared" si="51"/>
        <v>13.00580928961636</v>
      </c>
      <c r="CN65" s="1">
        <v>1.5614583333333321</v>
      </c>
      <c r="CO65">
        <v>4</v>
      </c>
      <c r="CP65">
        <f t="shared" si="52"/>
        <v>5</v>
      </c>
      <c r="CR65" s="18">
        <f t="shared" si="13"/>
        <v>7.8368921512975689</v>
      </c>
      <c r="CS65">
        <f t="shared" si="14"/>
        <v>225.70249395736997</v>
      </c>
    </row>
    <row r="66" spans="1:97" x14ac:dyDescent="0.2">
      <c r="A66" s="17">
        <f t="shared" si="53"/>
        <v>6.3707499999999957</v>
      </c>
      <c r="B66">
        <f t="shared" si="54"/>
        <v>6.3707499999999957</v>
      </c>
      <c r="C66" s="1">
        <f t="shared" si="15"/>
        <v>12.5</v>
      </c>
      <c r="D66" s="1">
        <f t="shared" si="65"/>
        <v>14.029841608603425</v>
      </c>
      <c r="E66">
        <f t="shared" si="16"/>
        <v>0.47134571087879618</v>
      </c>
      <c r="F66" s="1">
        <f t="shared" si="17"/>
        <v>27.019817821077485</v>
      </c>
      <c r="G66" s="1">
        <f t="shared" si="18"/>
        <v>5.0803597186420473E-3</v>
      </c>
      <c r="H66">
        <f t="shared" si="19"/>
        <v>0.45408566808717954</v>
      </c>
      <c r="I66">
        <f t="shared" si="20"/>
        <v>0.89095802709096228</v>
      </c>
      <c r="J66" s="18">
        <f t="shared" si="21"/>
        <v>0.77329462057607767</v>
      </c>
      <c r="K66" s="2">
        <f t="shared" si="71"/>
        <v>44.328990988437567</v>
      </c>
      <c r="L66">
        <f t="shared" si="0"/>
        <v>0.12074999999999569</v>
      </c>
      <c r="M66" s="1">
        <f t="shared" si="23"/>
        <v>12.5</v>
      </c>
      <c r="N66" s="1">
        <f t="shared" si="66"/>
        <v>12.500583208894694</v>
      </c>
      <c r="O66">
        <f t="shared" si="24"/>
        <v>9.6596995405900058E-3</v>
      </c>
      <c r="P66" s="1">
        <f t="shared" si="1"/>
        <v>0.55374073799560541</v>
      </c>
      <c r="Q66" s="1">
        <f t="shared" si="25"/>
        <v>6.3994028358847297E-3</v>
      </c>
      <c r="R66">
        <f t="shared" si="26"/>
        <v>9.6595493171932126E-3</v>
      </c>
      <c r="S66">
        <f t="shared" si="27"/>
        <v>0.99995334546517156</v>
      </c>
      <c r="T66" s="18">
        <f t="shared" si="28"/>
        <v>4.4826592548640421E-3</v>
      </c>
      <c r="U66" s="2">
        <f t="shared" si="29"/>
        <v>0.25696772798583678</v>
      </c>
      <c r="V66">
        <f t="shared" si="2"/>
        <v>12.620749999999996</v>
      </c>
      <c r="W66" s="1">
        <f t="shared" si="30"/>
        <v>12.5</v>
      </c>
      <c r="X66" s="1">
        <f t="shared" si="67"/>
        <v>17.763257881438864</v>
      </c>
      <c r="Y66">
        <f t="shared" si="31"/>
        <v>0.79020490961442003</v>
      </c>
      <c r="Z66" s="1">
        <f t="shared" si="32"/>
        <v>45.298370614839364</v>
      </c>
      <c r="AA66" s="1">
        <f t="shared" si="3"/>
        <v>3.1692372980607285E-3</v>
      </c>
      <c r="AB66">
        <f t="shared" si="4"/>
        <v>0.71049748217570141</v>
      </c>
      <c r="AC66">
        <f t="shared" si="5"/>
        <v>0.70369974266159063</v>
      </c>
      <c r="AD66" s="18">
        <f t="shared" si="33"/>
        <v>2.6502142357920802</v>
      </c>
      <c r="AE66" s="2">
        <f t="shared" si="6"/>
        <v>151.92310905814472</v>
      </c>
      <c r="AF66" s="2"/>
      <c r="AG66" s="1">
        <f t="shared" si="7"/>
        <v>4.6204690049460543E-3</v>
      </c>
      <c r="AH66" s="1">
        <f t="shared" si="34"/>
        <v>1.3155683017634806E-2</v>
      </c>
      <c r="AI66">
        <f t="shared" si="35"/>
        <v>0.3377565297948813</v>
      </c>
      <c r="AJ66" s="2">
        <f t="shared" si="55"/>
        <v>19.36183928760466</v>
      </c>
      <c r="AK66" s="1">
        <f t="shared" si="56"/>
        <v>1.3943483405740189E-2</v>
      </c>
      <c r="AL66" s="1">
        <f t="shared" si="8"/>
        <v>0.70058357816168138</v>
      </c>
      <c r="AM66">
        <f t="shared" si="36"/>
        <v>0.61111752021434784</v>
      </c>
      <c r="AN66" s="17">
        <f t="shared" si="57"/>
        <v>1.2163963380062655</v>
      </c>
      <c r="AP66">
        <v>4</v>
      </c>
      <c r="AQ66">
        <f t="shared" si="37"/>
        <v>0.16887826489744065</v>
      </c>
      <c r="AR66" s="2">
        <f t="shared" si="38"/>
        <v>9.6809196438023299</v>
      </c>
      <c r="AT66" s="1">
        <f>ATAN(A66/$G$8/$G$1)</f>
        <v>0.24951935387613453</v>
      </c>
      <c r="AU66" s="2">
        <f t="shared" si="39"/>
        <v>14.30365722856822</v>
      </c>
      <c r="AV66" s="1"/>
      <c r="AW66" s="2">
        <f>(AT66+AI66)/(SQRT(AP66)-1)</f>
        <v>0.5872758836710158</v>
      </c>
      <c r="AX66" s="2">
        <f t="shared" si="40"/>
        <v>33.66549651617288</v>
      </c>
      <c r="AY66" s="1"/>
      <c r="AZ66" s="17">
        <f>(A66-$A$59)</f>
        <v>0.87441666666666595</v>
      </c>
      <c r="BA66">
        <f t="shared" si="78"/>
        <v>12.649541003266354</v>
      </c>
      <c r="BB66" s="18">
        <f t="shared" si="79"/>
        <v>-0.53226917399880536</v>
      </c>
      <c r="BC66" s="18">
        <v>12.5</v>
      </c>
      <c r="BD66" s="18">
        <f t="shared" si="80"/>
        <v>-0.5259767665298718</v>
      </c>
      <c r="BE66" s="17">
        <f t="shared" si="61"/>
        <v>6.3707499999999957</v>
      </c>
      <c r="BF66" s="17">
        <f>(A66-A65)</f>
        <v>0.12491666666666656</v>
      </c>
      <c r="BG66">
        <f t="shared" si="62"/>
        <v>0.14949076420595681</v>
      </c>
      <c r="BH66" s="18">
        <f t="shared" si="63"/>
        <v>8.2110406719797219E-2</v>
      </c>
      <c r="BI66" s="18">
        <f>SUM($BH$16:BH66)</f>
        <v>1.9851622768504682</v>
      </c>
      <c r="BJ66">
        <v>1.5</v>
      </c>
      <c r="BK66" s="17">
        <f t="shared" si="41"/>
        <v>1.5148377231495318</v>
      </c>
      <c r="BL66" s="1"/>
      <c r="BM66">
        <v>1.5</v>
      </c>
      <c r="BN66" s="18"/>
      <c r="BO66" s="2">
        <f>BM66*SQRT(AP66)+(2-BM66)</f>
        <v>3.5</v>
      </c>
      <c r="BP66" s="1">
        <f>BO66+AN66</f>
        <v>4.7163963380062652</v>
      </c>
      <c r="BQ66" s="2"/>
      <c r="BR66" s="1">
        <f t="shared" si="42"/>
        <v>1.5926874999999989</v>
      </c>
      <c r="BS66" s="1">
        <f t="shared" si="64"/>
        <v>3.1229166666666863E-2</v>
      </c>
      <c r="BT66" s="1">
        <f t="shared" si="9"/>
        <v>19.349221722175447</v>
      </c>
      <c r="BU66" s="2">
        <f t="shared" si="43"/>
        <v>11.565618060181713</v>
      </c>
      <c r="BV66" s="1"/>
      <c r="BW66" s="1">
        <v>4</v>
      </c>
      <c r="BX66" s="1">
        <f t="shared" si="10"/>
        <v>0.12475967693806726</v>
      </c>
      <c r="BY66" s="2">
        <f t="shared" si="11"/>
        <v>7.1518286142841099</v>
      </c>
      <c r="BZ66" s="1"/>
      <c r="CA66" s="1">
        <f t="shared" si="44"/>
        <v>0.24951935387613453</v>
      </c>
      <c r="CB66" s="2">
        <f t="shared" si="12"/>
        <v>14.30365722856822</v>
      </c>
      <c r="CC66" s="20"/>
      <c r="CD66" s="1">
        <f t="shared" si="45"/>
        <v>6.8563353896650421</v>
      </c>
      <c r="CE66" s="1">
        <f t="shared" si="46"/>
        <v>-7.880061433050747E-3</v>
      </c>
      <c r="CF66" s="18">
        <f>SUM(CE$15:$CE66)</f>
        <v>-0.20293105060497499</v>
      </c>
      <c r="CG66" s="18">
        <f t="shared" si="47"/>
        <v>1.7970689493950249</v>
      </c>
      <c r="CH66" s="18">
        <f t="shared" si="48"/>
        <v>0.20293105060497499</v>
      </c>
      <c r="CJ66" s="1">
        <f t="shared" si="49"/>
        <v>3.7970689493950247</v>
      </c>
      <c r="CK66" s="18">
        <f t="shared" si="50"/>
        <v>2.8626870095767369</v>
      </c>
      <c r="CL66">
        <f t="shared" si="51"/>
        <v>13.12406651954951</v>
      </c>
      <c r="CN66" s="1">
        <v>1.5926874999999989</v>
      </c>
      <c r="CO66">
        <v>4</v>
      </c>
      <c r="CP66">
        <f t="shared" si="52"/>
        <v>5</v>
      </c>
      <c r="CR66" s="18">
        <f t="shared" si="13"/>
        <v>7.8626870095767369</v>
      </c>
      <c r="CS66">
        <f t="shared" si="14"/>
        <v>226.44538587581002</v>
      </c>
    </row>
    <row r="67" spans="1:97" x14ac:dyDescent="0.2">
      <c r="A67" s="17">
        <f t="shared" si="53"/>
        <v>6.4956666666666623</v>
      </c>
      <c r="B67">
        <f t="shared" si="54"/>
        <v>6.4956666666666623</v>
      </c>
      <c r="C67" s="1">
        <f t="shared" si="15"/>
        <v>12.5</v>
      </c>
      <c r="D67" s="1">
        <f t="shared" si="65"/>
        <v>14.087004133045619</v>
      </c>
      <c r="E67">
        <f t="shared" si="16"/>
        <v>0.47924637334004916</v>
      </c>
      <c r="F67" s="1">
        <f t="shared" si="17"/>
        <v>27.472722038601542</v>
      </c>
      <c r="G67" s="1">
        <f t="shared" si="18"/>
        <v>5.0392130027234186E-3</v>
      </c>
      <c r="H67">
        <f t="shared" si="19"/>
        <v>0.46111058144925055</v>
      </c>
      <c r="I67">
        <f t="shared" si="20"/>
        <v>0.8873426799582752</v>
      </c>
      <c r="J67" s="18">
        <f t="shared" si="21"/>
        <v>0.80203223126296086</v>
      </c>
      <c r="K67" s="2">
        <f t="shared" si="71"/>
        <v>45.976369945010489</v>
      </c>
      <c r="L67">
        <f t="shared" si="0"/>
        <v>0.24566666666666226</v>
      </c>
      <c r="M67" s="1">
        <f t="shared" si="23"/>
        <v>12.5</v>
      </c>
      <c r="N67" s="1">
        <f t="shared" si="66"/>
        <v>12.502413851377305</v>
      </c>
      <c r="O67">
        <f t="shared" si="24"/>
        <v>1.9650803529926028E-2</v>
      </c>
      <c r="P67" s="1">
        <f t="shared" si="1"/>
        <v>1.1264791832441672</v>
      </c>
      <c r="Q67" s="1">
        <f t="shared" si="25"/>
        <v>6.3975289319875847E-3</v>
      </c>
      <c r="R67">
        <f t="shared" si="26"/>
        <v>1.9649538848020044E-2</v>
      </c>
      <c r="S67">
        <f t="shared" si="27"/>
        <v>0.99980692917335801</v>
      </c>
      <c r="T67" s="18">
        <f t="shared" si="28"/>
        <v>5.4029875903515226E-3</v>
      </c>
      <c r="U67" s="2">
        <f t="shared" si="29"/>
        <v>0.30972540326855857</v>
      </c>
      <c r="V67">
        <f t="shared" si="2"/>
        <v>12.745666666666661</v>
      </c>
      <c r="W67" s="1">
        <f t="shared" si="30"/>
        <v>12.5</v>
      </c>
      <c r="X67" s="1">
        <f t="shared" si="67"/>
        <v>17.852227277787431</v>
      </c>
      <c r="Y67">
        <f t="shared" si="31"/>
        <v>0.79512889921164154</v>
      </c>
      <c r="Z67" s="1">
        <f t="shared" si="32"/>
        <v>45.580637534425307</v>
      </c>
      <c r="AA67" s="1">
        <f t="shared" si="3"/>
        <v>3.1377272219203392E-3</v>
      </c>
      <c r="AB67">
        <f t="shared" si="4"/>
        <v>0.7139538651586298</v>
      </c>
      <c r="AC67">
        <f t="shared" si="5"/>
        <v>0.70019274376778073</v>
      </c>
      <c r="AD67" s="18">
        <f t="shared" si="33"/>
        <v>2.6949422792132141</v>
      </c>
      <c r="AE67" s="2">
        <f t="shared" si="6"/>
        <v>154.4871370249613</v>
      </c>
      <c r="AF67" s="2"/>
      <c r="AG67" s="1">
        <f t="shared" si="7"/>
        <v>4.6895354089163174E-3</v>
      </c>
      <c r="AH67" s="1">
        <f t="shared" si="34"/>
        <v>1.3064816359216665E-2</v>
      </c>
      <c r="AI67">
        <f t="shared" si="35"/>
        <v>0.34462028400141892</v>
      </c>
      <c r="AJ67" s="2">
        <f t="shared" si="55"/>
        <v>19.755302904539938</v>
      </c>
      <c r="AK67" s="1">
        <f t="shared" si="56"/>
        <v>1.3880964262310285E-2</v>
      </c>
      <c r="AL67" s="1">
        <f t="shared" si="8"/>
        <v>0.70879917212210697</v>
      </c>
      <c r="AM67">
        <f t="shared" si="36"/>
        <v>0.61660706940688137</v>
      </c>
      <c r="AN67" s="17">
        <f t="shared" si="57"/>
        <v>1.227322988469111</v>
      </c>
      <c r="AP67">
        <v>4</v>
      </c>
      <c r="AQ67">
        <f t="shared" si="37"/>
        <v>0.17231014200070943</v>
      </c>
      <c r="AR67" s="2">
        <f t="shared" si="38"/>
        <v>9.8776514522699674</v>
      </c>
      <c r="AT67" s="1">
        <f>ATAN(A67/$G$8/$G$1)</f>
        <v>0.25420569376397201</v>
      </c>
      <c r="AU67" s="2">
        <f t="shared" si="39"/>
        <v>14.572300916406038</v>
      </c>
      <c r="AV67" s="1"/>
      <c r="AW67" s="2">
        <f>(AT67+AI67)/(SQRT(AP67)-1)</f>
        <v>0.59882597776539093</v>
      </c>
      <c r="AX67" s="2">
        <f t="shared" si="40"/>
        <v>34.327603820945974</v>
      </c>
      <c r="AY67" s="1"/>
      <c r="AZ67" s="17">
        <f>(A67-$A$59)</f>
        <v>0.99933333333333252</v>
      </c>
      <c r="BA67">
        <f t="shared" si="78"/>
        <v>12.697348607860066</v>
      </c>
      <c r="BB67" s="18">
        <f t="shared" si="79"/>
        <v>-0.61624522957322403</v>
      </c>
      <c r="BC67" s="18">
        <v>12.5</v>
      </c>
      <c r="BD67" s="18">
        <f t="shared" si="80"/>
        <v>-0.60666723483490537</v>
      </c>
      <c r="BE67" s="17">
        <f t="shared" si="61"/>
        <v>6.4956666666666623</v>
      </c>
      <c r="BF67" s="17">
        <f>(A67-A66)</f>
        <v>0.12491666666666656</v>
      </c>
      <c r="BG67">
        <f t="shared" si="62"/>
        <v>0.15064484755952356</v>
      </c>
      <c r="BH67" s="18">
        <f t="shared" si="63"/>
        <v>8.4193032979105797E-2</v>
      </c>
      <c r="BI67" s="18">
        <f>SUM($BH$16:BH67)</f>
        <v>2.0693553098295738</v>
      </c>
      <c r="BJ67">
        <v>1.5</v>
      </c>
      <c r="BK67" s="17">
        <f t="shared" si="41"/>
        <v>1.4306446901704262</v>
      </c>
      <c r="BL67" s="1"/>
      <c r="BM67">
        <v>1.5</v>
      </c>
      <c r="BN67" s="18"/>
      <c r="BO67" s="2">
        <f>BM67*SQRT(AP67)+(2-BM67)</f>
        <v>3.5</v>
      </c>
      <c r="BP67" s="1">
        <f>BO67+AN67</f>
        <v>4.727322988469111</v>
      </c>
      <c r="BQ67" s="2"/>
      <c r="BR67" s="1">
        <f t="shared" si="42"/>
        <v>1.6239166666666658</v>
      </c>
      <c r="BS67" s="1">
        <f t="shared" si="64"/>
        <v>3.1229166666666863E-2</v>
      </c>
      <c r="BT67" s="1">
        <f t="shared" si="9"/>
        <v>19.372569474968984</v>
      </c>
      <c r="BU67" s="2">
        <f t="shared" si="43"/>
        <v>11.599892463438096</v>
      </c>
      <c r="BV67" s="1"/>
      <c r="BW67" s="1">
        <v>4</v>
      </c>
      <c r="BX67" s="1">
        <f t="shared" si="10"/>
        <v>0.127102846881986</v>
      </c>
      <c r="BY67" s="2">
        <f t="shared" si="11"/>
        <v>7.2861504582030188</v>
      </c>
      <c r="BZ67" s="1"/>
      <c r="CA67" s="1">
        <f t="shared" si="44"/>
        <v>0.25420569376397201</v>
      </c>
      <c r="CB67" s="2">
        <f t="shared" si="12"/>
        <v>14.572300916406038</v>
      </c>
      <c r="CC67" s="20"/>
      <c r="CD67" s="1">
        <f t="shared" si="45"/>
        <v>6.8809726261199451</v>
      </c>
      <c r="CE67" s="1">
        <f t="shared" si="46"/>
        <v>-8.0361023661357448E-3</v>
      </c>
      <c r="CF67" s="18">
        <f>SUM(CE$15:$CE67)</f>
        <v>-0.21096715297111074</v>
      </c>
      <c r="CG67" s="18">
        <f t="shared" si="47"/>
        <v>1.7890328470288892</v>
      </c>
      <c r="CH67" s="18">
        <f t="shared" si="48"/>
        <v>0.21096715297111074</v>
      </c>
      <c r="CJ67" s="1">
        <f t="shared" si="49"/>
        <v>3.789032847028889</v>
      </c>
      <c r="CK67" s="18">
        <f t="shared" si="50"/>
        <v>2.8889253104669841</v>
      </c>
      <c r="CL67">
        <f t="shared" si="51"/>
        <v>13.244356724203939</v>
      </c>
      <c r="CN67" s="1">
        <v>1.6239166666666658</v>
      </c>
      <c r="CO67">
        <v>4</v>
      </c>
      <c r="CP67">
        <f t="shared" si="52"/>
        <v>5</v>
      </c>
      <c r="CR67" s="18">
        <f t="shared" si="13"/>
        <v>7.8889253104669841</v>
      </c>
      <c r="CS67">
        <f t="shared" si="14"/>
        <v>227.20104894144913</v>
      </c>
    </row>
    <row r="68" spans="1:97" x14ac:dyDescent="0.2">
      <c r="A68" s="17">
        <f t="shared" si="53"/>
        <v>6.6205833333333288</v>
      </c>
      <c r="B68">
        <f t="shared" si="54"/>
        <v>6.6205833333333288</v>
      </c>
      <c r="C68" s="1">
        <f t="shared" si="15"/>
        <v>12.5</v>
      </c>
      <c r="D68" s="1">
        <f t="shared" si="65"/>
        <v>14.145038836058777</v>
      </c>
      <c r="E68">
        <f t="shared" si="16"/>
        <v>0.48708269146630934</v>
      </c>
      <c r="F68" s="1">
        <f t="shared" si="17"/>
        <v>27.92193772736805</v>
      </c>
      <c r="G68" s="1">
        <f t="shared" si="18"/>
        <v>4.9979477508509196E-3</v>
      </c>
      <c r="H68">
        <f t="shared" si="19"/>
        <v>0.46804985197043242</v>
      </c>
      <c r="I68">
        <f t="shared" si="20"/>
        <v>0.88370206295473608</v>
      </c>
      <c r="J68" s="18">
        <f t="shared" si="21"/>
        <v>0.83120831678044971</v>
      </c>
      <c r="K68" s="2">
        <f t="shared" si="71"/>
        <v>47.648884401427047</v>
      </c>
      <c r="L68">
        <f t="shared" si="0"/>
        <v>0.37058333333332882</v>
      </c>
      <c r="M68" s="1">
        <f t="shared" si="23"/>
        <v>12.5</v>
      </c>
      <c r="N68" s="1">
        <f t="shared" si="66"/>
        <v>12.505492073762809</v>
      </c>
      <c r="O68">
        <f t="shared" si="24"/>
        <v>2.9637985513625877E-2</v>
      </c>
      <c r="P68" s="1">
        <f t="shared" si="1"/>
        <v>1.6989928001441583</v>
      </c>
      <c r="Q68" s="1">
        <f t="shared" si="25"/>
        <v>6.3943798207107636E-3</v>
      </c>
      <c r="R68">
        <f t="shared" si="26"/>
        <v>2.963364665280405E-2</v>
      </c>
      <c r="S68">
        <f t="shared" si="27"/>
        <v>0.99956082705659122</v>
      </c>
      <c r="T68" s="18">
        <f t="shared" si="28"/>
        <v>6.950518203904508E-3</v>
      </c>
      <c r="U68" s="2">
        <f t="shared" si="29"/>
        <v>0.39843734926841123</v>
      </c>
      <c r="V68">
        <f t="shared" si="2"/>
        <v>12.870583333333329</v>
      </c>
      <c r="W68" s="1">
        <f t="shared" si="30"/>
        <v>12.5</v>
      </c>
      <c r="X68" s="1">
        <f t="shared" si="67"/>
        <v>17.941625214575119</v>
      </c>
      <c r="Y68">
        <f t="shared" si="31"/>
        <v>0.80000393639373557</v>
      </c>
      <c r="Z68" s="1">
        <f t="shared" si="32"/>
        <v>45.860098264609043</v>
      </c>
      <c r="AA68" s="1">
        <f t="shared" si="3"/>
        <v>3.1065363464610487E-3</v>
      </c>
      <c r="AB68">
        <f t="shared" si="4"/>
        <v>0.71735883340589113</v>
      </c>
      <c r="AC68">
        <f t="shared" si="5"/>
        <v>0.69670388554574525</v>
      </c>
      <c r="AD68" s="18">
        <f t="shared" si="33"/>
        <v>2.7398857649791921</v>
      </c>
      <c r="AE68" s="2">
        <f t="shared" si="6"/>
        <v>157.06351518988998</v>
      </c>
      <c r="AF68" s="2"/>
      <c r="AG68" s="1">
        <f t="shared" si="7"/>
        <v>4.7572787865427886E-3</v>
      </c>
      <c r="AH68" s="1">
        <f t="shared" si="34"/>
        <v>1.2972604263239065E-2</v>
      </c>
      <c r="AI68">
        <f t="shared" si="35"/>
        <v>0.35148945161327283</v>
      </c>
      <c r="AJ68" s="2">
        <f t="shared" si="55"/>
        <v>20.149076844072962</v>
      </c>
      <c r="AK68" s="1">
        <f t="shared" si="56"/>
        <v>1.3817386251512924E-2</v>
      </c>
      <c r="AL68" s="1">
        <f t="shared" si="8"/>
        <v>0.71721147965391974</v>
      </c>
      <c r="AM68">
        <f t="shared" si="36"/>
        <v>0.62218413750180557</v>
      </c>
      <c r="AN68" s="17">
        <f t="shared" si="57"/>
        <v>1.2384238405688803</v>
      </c>
      <c r="AP68">
        <v>4</v>
      </c>
      <c r="AQ68">
        <f t="shared" si="37"/>
        <v>0.17574472580663641</v>
      </c>
      <c r="AR68" s="2">
        <f t="shared" si="38"/>
        <v>10.074538422036481</v>
      </c>
      <c r="AT68" s="1">
        <f>ATAN(A68/$G$8/$G$1)</f>
        <v>0.25888064894681967</v>
      </c>
      <c r="AU68" s="2">
        <f t="shared" si="39"/>
        <v>14.840291977843165</v>
      </c>
      <c r="AV68" s="1"/>
      <c r="AW68" s="2">
        <f>(AT68+AI68)/(SQRT(AP68)-1)</f>
        <v>0.61037010056009255</v>
      </c>
      <c r="AX68" s="2">
        <f t="shared" si="40"/>
        <v>34.989368821916131</v>
      </c>
      <c r="AY68" s="1"/>
      <c r="BB68" s="18"/>
      <c r="BC68" s="18"/>
      <c r="BD68">
        <v>0</v>
      </c>
      <c r="BE68" s="17">
        <f t="shared" si="61"/>
        <v>6.6205833333333288</v>
      </c>
      <c r="BF68" s="17">
        <f>(A68-A67)</f>
        <v>0.12491666666666656</v>
      </c>
      <c r="BG68">
        <f t="shared" si="62"/>
        <v>0.15183673317139873</v>
      </c>
      <c r="BH68" s="18">
        <f t="shared" si="63"/>
        <v>8.6307331584486516E-2</v>
      </c>
      <c r="BI68" s="18">
        <f>SUM($BH$16:BH68)</f>
        <v>2.1556626414140605</v>
      </c>
      <c r="BJ68">
        <v>1.5</v>
      </c>
      <c r="BK68" s="17">
        <f t="shared" si="41"/>
        <v>1.3443373585859395</v>
      </c>
      <c r="BL68" s="1"/>
      <c r="BM68">
        <v>1.5</v>
      </c>
      <c r="BN68" s="18"/>
      <c r="BO68" s="2">
        <f>BM68*SQRT(AP68)+(2-BM68)</f>
        <v>3.5</v>
      </c>
      <c r="BP68" s="1">
        <f>BO68+AN68</f>
        <v>4.7384238405688803</v>
      </c>
      <c r="BQ68" s="2"/>
      <c r="BR68" s="1">
        <f t="shared" si="42"/>
        <v>1.6551458333333324</v>
      </c>
      <c r="BS68" s="1">
        <f t="shared" si="64"/>
        <v>3.1229166666666641E-2</v>
      </c>
      <c r="BT68" s="1">
        <f t="shared" si="9"/>
        <v>19.396341654198771</v>
      </c>
      <c r="BU68" s="2">
        <f t="shared" si="43"/>
        <v>11.634765494767652</v>
      </c>
      <c r="BV68" s="1"/>
      <c r="BW68" s="1">
        <v>4</v>
      </c>
      <c r="BX68" s="1">
        <f t="shared" si="10"/>
        <v>0.12944032447340983</v>
      </c>
      <c r="BY68" s="2">
        <f t="shared" si="11"/>
        <v>7.4201459889215826</v>
      </c>
      <c r="BZ68" s="1"/>
      <c r="CA68" s="1">
        <f t="shared" si="44"/>
        <v>0.25888064894681967</v>
      </c>
      <c r="CB68" s="2">
        <f t="shared" si="12"/>
        <v>14.840291977843165</v>
      </c>
      <c r="CC68" s="20"/>
      <c r="CD68" s="1">
        <f t="shared" si="45"/>
        <v>6.906123257657196</v>
      </c>
      <c r="CE68" s="1">
        <f t="shared" si="46"/>
        <v>-8.1921433052828986E-3</v>
      </c>
      <c r="CF68" s="18">
        <f>SUM(CE$15:$CE68)</f>
        <v>-0.21915929627639363</v>
      </c>
      <c r="CG68" s="18">
        <f t="shared" si="47"/>
        <v>1.7808407037236065</v>
      </c>
      <c r="CH68" s="18">
        <f t="shared" si="48"/>
        <v>0.21915929627639363</v>
      </c>
      <c r="CJ68" s="1">
        <f t="shared" si="49"/>
        <v>3.7808407037236065</v>
      </c>
      <c r="CK68" s="18">
        <f t="shared" si="50"/>
        <v>2.9156061984912593</v>
      </c>
      <c r="CL68">
        <f t="shared" si="51"/>
        <v>13.366675981621819</v>
      </c>
      <c r="CN68" s="1">
        <v>1.6551458333333324</v>
      </c>
      <c r="CO68">
        <v>4</v>
      </c>
      <c r="CP68">
        <f t="shared" si="52"/>
        <v>5</v>
      </c>
      <c r="CR68" s="18">
        <f t="shared" si="13"/>
        <v>7.9156061984912593</v>
      </c>
      <c r="CS68">
        <f t="shared" si="14"/>
        <v>227.96945851654829</v>
      </c>
    </row>
    <row r="69" spans="1:97" x14ac:dyDescent="0.2">
      <c r="A69" s="17">
        <f t="shared" si="53"/>
        <v>6.7454999999999954</v>
      </c>
      <c r="B69">
        <f t="shared" si="54"/>
        <v>6.7454999999999954</v>
      </c>
      <c r="C69" s="1">
        <f t="shared" si="15"/>
        <v>12.5</v>
      </c>
      <c r="D69" s="1">
        <f t="shared" si="65"/>
        <v>14.203935026956437</v>
      </c>
      <c r="E69">
        <f t="shared" si="16"/>
        <v>0.49485449745509658</v>
      </c>
      <c r="F69" s="1">
        <f t="shared" si="17"/>
        <v>28.367455268126552</v>
      </c>
      <c r="G69" s="1">
        <f t="shared" si="18"/>
        <v>4.9565860005136696E-3</v>
      </c>
      <c r="H69">
        <f t="shared" si="19"/>
        <v>0.47490360855624075</v>
      </c>
      <c r="I69">
        <f t="shared" si="20"/>
        <v>0.88003781883522536</v>
      </c>
      <c r="J69" s="18">
        <f t="shared" si="21"/>
        <v>0.86081750254460987</v>
      </c>
      <c r="K69" s="2">
        <f t="shared" si="71"/>
        <v>49.346226260519032</v>
      </c>
      <c r="L69">
        <f t="shared" si="0"/>
        <v>0.49549999999999539</v>
      </c>
      <c r="M69" s="1">
        <f t="shared" si="23"/>
        <v>12.5</v>
      </c>
      <c r="N69" s="1">
        <f t="shared" si="66"/>
        <v>12.509816955095706</v>
      </c>
      <c r="O69">
        <f t="shared" si="24"/>
        <v>3.9619257051114916E-2</v>
      </c>
      <c r="P69" s="1">
        <f t="shared" si="1"/>
        <v>2.271167601656269</v>
      </c>
      <c r="Q69" s="1">
        <f t="shared" si="25"/>
        <v>6.3899592678596179E-3</v>
      </c>
      <c r="R69">
        <f t="shared" si="26"/>
        <v>3.960889290215875E-2</v>
      </c>
      <c r="S69">
        <f t="shared" si="27"/>
        <v>0.99921525989301485</v>
      </c>
      <c r="T69" s="18">
        <f t="shared" si="28"/>
        <v>9.1247880988151748E-3</v>
      </c>
      <c r="U69" s="2">
        <f t="shared" si="29"/>
        <v>0.52307702477284435</v>
      </c>
      <c r="V69">
        <f t="shared" si="2"/>
        <v>12.995499999999996</v>
      </c>
      <c r="W69" s="1">
        <f t="shared" si="30"/>
        <v>12.5</v>
      </c>
      <c r="X69" s="1">
        <f t="shared" si="67"/>
        <v>18.031445317832951</v>
      </c>
      <c r="Y69">
        <f t="shared" si="31"/>
        <v>0.80483051925549387</v>
      </c>
      <c r="Z69" s="1">
        <f t="shared" si="32"/>
        <v>46.136781358595186</v>
      </c>
      <c r="AA69" s="1">
        <f t="shared" si="3"/>
        <v>3.0756642288472715E-3</v>
      </c>
      <c r="AB69">
        <f t="shared" si="4"/>
        <v>0.72071316363905402</v>
      </c>
      <c r="AC69">
        <f t="shared" si="5"/>
        <v>0.69323339198093026</v>
      </c>
      <c r="AD69" s="18">
        <f t="shared" si="33"/>
        <v>2.7850414886717219</v>
      </c>
      <c r="AE69" s="2">
        <f t="shared" si="6"/>
        <v>159.65205986016238</v>
      </c>
      <c r="AF69" s="2"/>
      <c r="AG69" s="1">
        <f t="shared" si="7"/>
        <v>4.8236714867170832E-3</v>
      </c>
      <c r="AH69" s="1">
        <f t="shared" si="34"/>
        <v>1.2879081089259597E-2</v>
      </c>
      <c r="AI69">
        <f t="shared" si="35"/>
        <v>0.3583632670450011</v>
      </c>
      <c r="AJ69" s="2">
        <f t="shared" si="55"/>
        <v>20.543117219140189</v>
      </c>
      <c r="AK69" s="1">
        <f t="shared" si="56"/>
        <v>1.3752764678983334E-2</v>
      </c>
      <c r="AL69" s="1">
        <f t="shared" si="8"/>
        <v>0.72582595154754281</v>
      </c>
      <c r="AM69">
        <f t="shared" si="36"/>
        <v>0.62784936550269221</v>
      </c>
      <c r="AN69" s="17">
        <f t="shared" si="57"/>
        <v>1.2497001701884798</v>
      </c>
      <c r="AP69">
        <v>4</v>
      </c>
      <c r="AQ69">
        <f t="shared" si="37"/>
        <v>0.17918163352250055</v>
      </c>
      <c r="AR69" s="2">
        <f t="shared" si="38"/>
        <v>10.271558609570095</v>
      </c>
      <c r="AT69" s="1">
        <f>ATAN(A69/$G$8/$G$1)</f>
        <v>0.26354405726748292</v>
      </c>
      <c r="AU69" s="2">
        <f t="shared" si="39"/>
        <v>15.107621117244243</v>
      </c>
      <c r="AV69" s="1"/>
      <c r="AW69" s="2">
        <f>(AT69+AI69)/(SQRT(AP69)-1)</f>
        <v>0.62190732431248397</v>
      </c>
      <c r="AX69" s="2">
        <f t="shared" si="40"/>
        <v>35.650738336384428</v>
      </c>
      <c r="AY69" s="1"/>
      <c r="AZ69" s="17">
        <f>(A69-$A$68)</f>
        <v>0.12491666666666656</v>
      </c>
      <c r="BA69">
        <f>AZ69/(SIN(AW69)-SIN($AW$68))</f>
        <v>13.2669052122273</v>
      </c>
      <c r="BB69" s="18">
        <f>BA69*(COS(AW69)-COS($AW$68))</f>
        <v>-8.8452960498915573E-2</v>
      </c>
      <c r="BC69" s="18">
        <v>13.5</v>
      </c>
      <c r="BD69" s="18">
        <f>BC69*(COS(AW69)-COS($AW$68))</f>
        <v>-9.0007047433701193E-2</v>
      </c>
      <c r="BE69" s="17">
        <f t="shared" si="61"/>
        <v>6.7454999999999954</v>
      </c>
      <c r="BF69" s="17">
        <f>(A69-A68)</f>
        <v>0.12491666666666656</v>
      </c>
      <c r="BG69">
        <f t="shared" si="62"/>
        <v>0.1530675057708501</v>
      </c>
      <c r="BH69" s="18">
        <f t="shared" si="63"/>
        <v>8.8454436395292046E-2</v>
      </c>
      <c r="BI69" s="18">
        <f>SUM($BH$16:BH69)</f>
        <v>2.2441170778093524</v>
      </c>
      <c r="BJ69">
        <v>1.5</v>
      </c>
      <c r="BK69" s="17">
        <f t="shared" si="41"/>
        <v>1.2558829221906476</v>
      </c>
      <c r="BL69" s="1"/>
      <c r="BM69">
        <v>1.5</v>
      </c>
      <c r="BN69" s="18"/>
      <c r="BO69" s="2">
        <f>BM69*SQRT(AP69)+(2-BM69)</f>
        <v>3.5</v>
      </c>
      <c r="BP69" s="1">
        <f>BO69+AN69</f>
        <v>4.74970017018848</v>
      </c>
      <c r="BQ69" s="2"/>
      <c r="BR69" s="1">
        <f t="shared" si="42"/>
        <v>1.6863749999999991</v>
      </c>
      <c r="BS69" s="1">
        <f t="shared" si="64"/>
        <v>3.1229166666666641E-2</v>
      </c>
      <c r="BT69" s="1">
        <f t="shared" si="9"/>
        <v>19.420536701276433</v>
      </c>
      <c r="BU69" s="2">
        <f t="shared" si="43"/>
        <v>11.670236871464912</v>
      </c>
      <c r="BV69" s="1"/>
      <c r="BW69" s="1">
        <v>4</v>
      </c>
      <c r="BX69" s="1">
        <f t="shared" si="10"/>
        <v>0.13177202863374146</v>
      </c>
      <c r="BY69" s="2">
        <f t="shared" si="11"/>
        <v>7.5538105586221214</v>
      </c>
      <c r="BZ69" s="1"/>
      <c r="CA69" s="1">
        <f t="shared" si="44"/>
        <v>0.26354405726748292</v>
      </c>
      <c r="CB69" s="2">
        <f t="shared" si="12"/>
        <v>15.107621117244243</v>
      </c>
      <c r="CC69" s="20"/>
      <c r="CD69" s="1">
        <f t="shared" si="45"/>
        <v>6.9317890117444341</v>
      </c>
      <c r="CE69" s="1">
        <f t="shared" si="46"/>
        <v>-8.3481842505584696E-3</v>
      </c>
      <c r="CF69" s="18">
        <f>SUM(CE$15:$CE69)</f>
        <v>-0.2275074805269521</v>
      </c>
      <c r="CG69" s="18">
        <f t="shared" si="47"/>
        <v>1.7724925194730479</v>
      </c>
      <c r="CH69" s="18">
        <f t="shared" si="48"/>
        <v>0.2275074805269521</v>
      </c>
      <c r="CJ69" s="1">
        <f t="shared" si="49"/>
        <v>3.7724925194730479</v>
      </c>
      <c r="CK69" s="18">
        <f t="shared" si="50"/>
        <v>2.9427293909379593</v>
      </c>
      <c r="CL69">
        <f t="shared" si="51"/>
        <v>13.49102299570411</v>
      </c>
      <c r="CN69" s="1">
        <v>1.6863749999999991</v>
      </c>
      <c r="CO69">
        <v>4</v>
      </c>
      <c r="CP69">
        <f t="shared" si="52"/>
        <v>5</v>
      </c>
      <c r="CR69" s="18">
        <f t="shared" si="13"/>
        <v>7.9427293909379593</v>
      </c>
      <c r="CS69">
        <f t="shared" si="14"/>
        <v>228.75060645901323</v>
      </c>
    </row>
    <row r="70" spans="1:97" x14ac:dyDescent="0.2">
      <c r="A70" s="17">
        <f t="shared" si="53"/>
        <v>6.870416666666662</v>
      </c>
      <c r="B70">
        <f t="shared" si="54"/>
        <v>6.870416666666662</v>
      </c>
      <c r="C70" s="1">
        <f t="shared" si="15"/>
        <v>12.5</v>
      </c>
      <c r="D70" s="1">
        <f t="shared" si="65"/>
        <v>14.263682034229838</v>
      </c>
      <c r="E70">
        <f t="shared" si="16"/>
        <v>0.50256165742541592</v>
      </c>
      <c r="F70" s="1">
        <f t="shared" si="17"/>
        <v>28.809266986170336</v>
      </c>
      <c r="G70" s="1">
        <f t="shared" si="18"/>
        <v>4.915149161367054E-3</v>
      </c>
      <c r="H70">
        <f t="shared" si="19"/>
        <v>0.4816720290160077</v>
      </c>
      <c r="I70">
        <f t="shared" si="20"/>
        <v>0.87635155985688884</v>
      </c>
      <c r="J70" s="18">
        <f t="shared" si="21"/>
        <v>0.8908544236128122</v>
      </c>
      <c r="K70" s="2">
        <f t="shared" si="71"/>
        <v>51.068087977804517</v>
      </c>
      <c r="L70">
        <f t="shared" si="0"/>
        <v>0.62041666666666195</v>
      </c>
      <c r="M70" s="1">
        <f t="shared" si="23"/>
        <v>12.5</v>
      </c>
      <c r="N70" s="1">
        <f t="shared" si="66"/>
        <v>12.515387202970501</v>
      </c>
      <c r="O70">
        <f t="shared" si="24"/>
        <v>4.9592636763441902E-2</v>
      </c>
      <c r="P70" s="1">
        <f t="shared" si="1"/>
        <v>2.8428900055476247</v>
      </c>
      <c r="Q70" s="1">
        <f t="shared" si="25"/>
        <v>6.3842725502878143E-3</v>
      </c>
      <c r="R70">
        <f t="shared" si="26"/>
        <v>4.9572310996451416E-2</v>
      </c>
      <c r="S70">
        <f t="shared" si="27"/>
        <v>0.9987705372018495</v>
      </c>
      <c r="T70" s="18">
        <f t="shared" si="28"/>
        <v>1.1925147537404569E-2</v>
      </c>
      <c r="U70" s="2">
        <f t="shared" si="29"/>
        <v>0.68360718367287332</v>
      </c>
      <c r="V70">
        <f t="shared" si="2"/>
        <v>13.120416666666662</v>
      </c>
      <c r="W70" s="1">
        <f t="shared" si="30"/>
        <v>12.5</v>
      </c>
      <c r="X70" s="1">
        <f t="shared" si="67"/>
        <v>18.121681310158401</v>
      </c>
      <c r="Y70">
        <f t="shared" si="31"/>
        <v>0.80960914507074444</v>
      </c>
      <c r="Z70" s="1">
        <f t="shared" si="32"/>
        <v>46.410715322526748</v>
      </c>
      <c r="AA70" s="1">
        <f t="shared" si="3"/>
        <v>3.0451102618327978E-3</v>
      </c>
      <c r="AB70">
        <f t="shared" si="4"/>
        <v>0.72401762519197388</v>
      </c>
      <c r="AC70">
        <f t="shared" si="5"/>
        <v>0.68978147149033697</v>
      </c>
      <c r="AD70" s="18">
        <f t="shared" si="33"/>
        <v>2.83040629441986</v>
      </c>
      <c r="AE70" s="2">
        <f t="shared" si="6"/>
        <v>162.25259012597922</v>
      </c>
      <c r="AF70" s="2"/>
      <c r="AG70" s="1">
        <f t="shared" si="7"/>
        <v>4.8886865140408652E-3</v>
      </c>
      <c r="AH70" s="1">
        <f t="shared" si="34"/>
        <v>1.2784282596444631E-2</v>
      </c>
      <c r="AI70">
        <f t="shared" si="35"/>
        <v>0.36524092588610557</v>
      </c>
      <c r="AJ70" s="2">
        <f t="shared" si="55"/>
        <v>20.937377917037896</v>
      </c>
      <c r="AK70" s="1">
        <f t="shared" si="56"/>
        <v>1.3687115742124858E-2</v>
      </c>
      <c r="AL70" s="1">
        <f t="shared" si="8"/>
        <v>0.73464878752260909</v>
      </c>
      <c r="AM70">
        <f t="shared" si="36"/>
        <v>0.63360372392384023</v>
      </c>
      <c r="AN70" s="17">
        <f t="shared" si="57"/>
        <v>1.2611539090840769</v>
      </c>
      <c r="AP70">
        <v>4</v>
      </c>
      <c r="AQ70">
        <f t="shared" si="37"/>
        <v>0.18262046294305279</v>
      </c>
      <c r="AR70" s="2">
        <f t="shared" si="38"/>
        <v>10.468688958518948</v>
      </c>
      <c r="AT70" s="1">
        <f>ATAN(A70/$G$8/$G$1)</f>
        <v>0.26819575937758061</v>
      </c>
      <c r="AU70" s="2">
        <f t="shared" si="39"/>
        <v>15.374279199988697</v>
      </c>
      <c r="AV70" s="1"/>
      <c r="AW70" s="2">
        <f>(AT70+AI70)/(SQRT(AP70)-1)</f>
        <v>0.63343668526368613</v>
      </c>
      <c r="AX70" s="2">
        <f t="shared" si="40"/>
        <v>36.311657117026591</v>
      </c>
      <c r="AY70" s="1"/>
      <c r="AZ70" s="17">
        <f>(A70-$A$68)</f>
        <v>0.24983333333333313</v>
      </c>
      <c r="BA70">
        <f t="shared" ref="BA70:BA76" si="81">AZ70/(SIN(AW70)-SIN($AW$68))</f>
        <v>13.326266395374658</v>
      </c>
      <c r="BB70" s="18">
        <f t="shared" ref="BB70:BB76" si="82">BA70*(COS(AW70)-COS($AW$68))</f>
        <v>-0.17907713754502191</v>
      </c>
      <c r="BC70" s="18">
        <v>13.5</v>
      </c>
      <c r="BD70" s="18">
        <f t="shared" ref="BD70:BD76" si="83">BC70*(COS(AW70)-COS($AW$68))</f>
        <v>-0.18141175368495466</v>
      </c>
      <c r="BE70" s="17">
        <f t="shared" si="61"/>
        <v>6.870416666666662</v>
      </c>
      <c r="BF70" s="17">
        <f>(A70-A69)</f>
        <v>0.12491666666666656</v>
      </c>
      <c r="BG70">
        <f t="shared" si="62"/>
        <v>0.15433829361352613</v>
      </c>
      <c r="BH70" s="18">
        <f t="shared" si="63"/>
        <v>9.0635521179770806E-2</v>
      </c>
      <c r="BI70" s="18">
        <f>SUM($BH$16:BH70)</f>
        <v>2.3347525989891231</v>
      </c>
      <c r="BJ70">
        <v>1.5</v>
      </c>
      <c r="BK70" s="17">
        <f t="shared" si="41"/>
        <v>1.1652474010108769</v>
      </c>
      <c r="BL70" s="1"/>
      <c r="BM70">
        <v>1.5</v>
      </c>
      <c r="BN70" s="18"/>
      <c r="BO70" s="2">
        <f>BM70*SQRT(AP70)+(2-BM70)</f>
        <v>3.5</v>
      </c>
      <c r="BP70" s="1">
        <f>BO70+AN70</f>
        <v>4.7611539090840767</v>
      </c>
      <c r="BQ70" s="2"/>
      <c r="BR70" s="1">
        <f t="shared" si="42"/>
        <v>1.7176041666666655</v>
      </c>
      <c r="BS70" s="1">
        <f t="shared" si="64"/>
        <v>3.1229166666666419E-2</v>
      </c>
      <c r="BT70" s="1">
        <f t="shared" si="9"/>
        <v>19.445153037714981</v>
      </c>
      <c r="BU70" s="2">
        <f t="shared" si="43"/>
        <v>11.706306946799057</v>
      </c>
      <c r="BV70" s="1"/>
      <c r="BW70" s="1">
        <v>4</v>
      </c>
      <c r="BX70" s="1">
        <f t="shared" si="10"/>
        <v>0.13409787968879031</v>
      </c>
      <c r="BY70" s="2">
        <f t="shared" si="11"/>
        <v>7.6871395999943486</v>
      </c>
      <c r="BZ70" s="1"/>
      <c r="CA70" s="1">
        <f t="shared" si="44"/>
        <v>0.26819575937758061</v>
      </c>
      <c r="CB70" s="2">
        <f t="shared" si="12"/>
        <v>15.374279199988697</v>
      </c>
      <c r="CC70" s="20"/>
      <c r="CD70" s="1">
        <f t="shared" si="45"/>
        <v>6.9579716455378122</v>
      </c>
      <c r="CE70" s="1">
        <f t="shared" si="46"/>
        <v>-8.504225202029465E-3</v>
      </c>
      <c r="CF70" s="18">
        <f>SUM(CE$15:$CE70)</f>
        <v>-0.23601170572898156</v>
      </c>
      <c r="CG70" s="18">
        <f t="shared" si="47"/>
        <v>1.7639882942710186</v>
      </c>
      <c r="CH70" s="18">
        <f t="shared" si="48"/>
        <v>0.23601170572898156</v>
      </c>
      <c r="CJ70" s="1">
        <f t="shared" si="49"/>
        <v>3.7639882942710186</v>
      </c>
      <c r="CK70" s="18">
        <f t="shared" si="50"/>
        <v>2.970295241070076</v>
      </c>
      <c r="CL70">
        <f t="shared" si="51"/>
        <v>13.617399385994617</v>
      </c>
      <c r="CN70" s="1">
        <v>1.7176041666666655</v>
      </c>
      <c r="CO70">
        <v>4</v>
      </c>
      <c r="CP70">
        <f t="shared" si="52"/>
        <v>5</v>
      </c>
      <c r="CR70" s="18">
        <f t="shared" si="13"/>
        <v>7.970295241070076</v>
      </c>
      <c r="CS70">
        <f t="shared" si="14"/>
        <v>229.54450294281818</v>
      </c>
    </row>
    <row r="71" spans="1:97" x14ac:dyDescent="0.2">
      <c r="A71" s="17">
        <f t="shared" si="53"/>
        <v>6.9953333333333285</v>
      </c>
      <c r="B71">
        <f t="shared" si="54"/>
        <v>6.9953333333333285</v>
      </c>
      <c r="C71" s="1">
        <f t="shared" si="15"/>
        <v>12.5</v>
      </c>
      <c r="D71" s="1">
        <f t="shared" si="65"/>
        <v>14.324269211532027</v>
      </c>
      <c r="E71">
        <f t="shared" si="16"/>
        <v>0.51020407043170479</v>
      </c>
      <c r="F71" s="1">
        <f t="shared" si="17"/>
        <v>29.2473670948111</v>
      </c>
      <c r="G71" s="1">
        <f t="shared" si="18"/>
        <v>4.873658008213216E-3</v>
      </c>
      <c r="H71">
        <f t="shared" si="19"/>
        <v>0.48835533806510711</v>
      </c>
      <c r="I71">
        <f t="shared" si="20"/>
        <v>0.87264486693231336</v>
      </c>
      <c r="J71" s="18">
        <f t="shared" si="21"/>
        <v>0.92131372769215136</v>
      </c>
      <c r="K71" s="2">
        <f t="shared" si="71"/>
        <v>52.814162733944976</v>
      </c>
      <c r="L71">
        <f t="shared" si="0"/>
        <v>0.74533333333332852</v>
      </c>
      <c r="M71" s="1">
        <f t="shared" si="23"/>
        <v>12.5</v>
      </c>
      <c r="N71" s="1">
        <f t="shared" si="66"/>
        <v>12.522201155458962</v>
      </c>
      <c r="O71">
        <f t="shared" si="24"/>
        <v>5.9556152681025508E-2</v>
      </c>
      <c r="P71" s="1">
        <f t="shared" si="1"/>
        <v>3.4140469689759843</v>
      </c>
      <c r="Q71" s="1">
        <f t="shared" si="25"/>
        <v>6.3773264401822769E-3</v>
      </c>
      <c r="R71">
        <f t="shared" si="26"/>
        <v>5.9520951954074454E-2</v>
      </c>
      <c r="S71">
        <f t="shared" si="27"/>
        <v>0.99822705647486876</v>
      </c>
      <c r="T71" s="18">
        <f t="shared" si="28"/>
        <v>1.5350761009922251E-2</v>
      </c>
      <c r="U71" s="2">
        <f t="shared" si="29"/>
        <v>0.87997993050509715</v>
      </c>
      <c r="V71">
        <f t="shared" si="2"/>
        <v>13.245333333333328</v>
      </c>
      <c r="W71" s="1">
        <f t="shared" si="30"/>
        <v>12.5</v>
      </c>
      <c r="X71" s="1">
        <f t="shared" si="67"/>
        <v>18.212327009778594</v>
      </c>
      <c r="Y71">
        <f t="shared" si="31"/>
        <v>0.81434031004236518</v>
      </c>
      <c r="Z71" s="1">
        <f t="shared" si="32"/>
        <v>46.681928601154688</v>
      </c>
      <c r="AA71" s="1">
        <f t="shared" si="3"/>
        <v>3.0148736823400793E-3</v>
      </c>
      <c r="AB71">
        <f t="shared" si="4"/>
        <v>0.7272729797911941</v>
      </c>
      <c r="AC71">
        <f t="shared" si="5"/>
        <v>0.68634831744941094</v>
      </c>
      <c r="AD71" s="18">
        <f t="shared" si="33"/>
        <v>2.8759770744290516</v>
      </c>
      <c r="AE71" s="2">
        <f t="shared" si="6"/>
        <v>164.8649278335125</v>
      </c>
      <c r="AF71" s="2"/>
      <c r="AG71" s="1">
        <f t="shared" si="7"/>
        <v>4.9522976115057389E-3</v>
      </c>
      <c r="AH71" s="1">
        <f t="shared" si="34"/>
        <v>1.2688245923809956E-2</v>
      </c>
      <c r="AI71">
        <f t="shared" si="35"/>
        <v>0.37212158658348166</v>
      </c>
      <c r="AJ71" s="2">
        <f t="shared" si="55"/>
        <v>21.331810695868374</v>
      </c>
      <c r="AK71" s="1">
        <f t="shared" si="56"/>
        <v>1.3620456536254776E-2</v>
      </c>
      <c r="AL71" s="1">
        <f t="shared" si="8"/>
        <v>0.7436870222656381</v>
      </c>
      <c r="AM71">
        <f t="shared" si="36"/>
        <v>0.63944854496395953</v>
      </c>
      <c r="AN71" s="17">
        <f t="shared" si="57"/>
        <v>1.2727877089250785</v>
      </c>
      <c r="AP71">
        <v>4</v>
      </c>
      <c r="AQ71">
        <f t="shared" si="37"/>
        <v>0.18606079329174083</v>
      </c>
      <c r="AR71" s="2">
        <f t="shared" si="38"/>
        <v>10.665905347934187</v>
      </c>
      <c r="AT71" s="1">
        <f>ATAN(A71/$G$8/$G$1)</f>
        <v>0.27283559875400581</v>
      </c>
      <c r="AU71" s="2">
        <f t="shared" si="39"/>
        <v>15.640257253414346</v>
      </c>
      <c r="AV71" s="1"/>
      <c r="AW71" s="2">
        <f>(AT71+AI71)/(SQRT(AP71)-1)</f>
        <v>0.64495718533748747</v>
      </c>
      <c r="AX71" s="2">
        <f t="shared" si="40"/>
        <v>36.972067949282717</v>
      </c>
      <c r="AY71" s="1"/>
      <c r="AZ71" s="17">
        <f>(A71-$A$68)</f>
        <v>0.37474999999999969</v>
      </c>
      <c r="BA71">
        <f t="shared" si="81"/>
        <v>13.387059361767223</v>
      </c>
      <c r="BB71" s="18">
        <f t="shared" si="82"/>
        <v>-0.27189702348377165</v>
      </c>
      <c r="BC71" s="18">
        <v>13.5</v>
      </c>
      <c r="BD71" s="18">
        <f t="shared" si="83"/>
        <v>-0.27419089718194545</v>
      </c>
      <c r="BE71" s="17">
        <f t="shared" si="61"/>
        <v>6.9953333333333285</v>
      </c>
      <c r="BF71" s="17">
        <f>(A71-A70)</f>
        <v>0.12491666666666656</v>
      </c>
      <c r="BG71">
        <f t="shared" si="62"/>
        <v>0.15565027047798596</v>
      </c>
      <c r="BH71" s="18">
        <f t="shared" si="63"/>
        <v>9.285180180447343E-2</v>
      </c>
      <c r="BI71" s="18">
        <f>SUM($BH$16:BH71)</f>
        <v>2.4276044007935966</v>
      </c>
      <c r="BJ71">
        <v>1.5</v>
      </c>
      <c r="BK71" s="17">
        <f t="shared" si="41"/>
        <v>1.0723955992064034</v>
      </c>
      <c r="BL71" s="1"/>
      <c r="BM71">
        <v>1.3</v>
      </c>
      <c r="BN71" s="18"/>
      <c r="BO71" s="2">
        <f>BM71*SQRT(AP71)+(2-BM71)</f>
        <v>3.3</v>
      </c>
      <c r="BP71" s="1">
        <f>BO71+AN71</f>
        <v>4.5727877089250786</v>
      </c>
      <c r="BQ71" s="2"/>
      <c r="BR71" s="1">
        <f t="shared" si="42"/>
        <v>1.7488333333333321</v>
      </c>
      <c r="BS71" s="1">
        <f t="shared" si="64"/>
        <v>3.1229166666666641E-2</v>
      </c>
      <c r="BT71" s="1">
        <f t="shared" si="9"/>
        <v>19.470189065594614</v>
      </c>
      <c r="BU71" s="2">
        <f t="shared" si="43"/>
        <v>11.542976774519694</v>
      </c>
      <c r="BV71" s="1"/>
      <c r="BW71" s="1">
        <v>4</v>
      </c>
      <c r="BX71" s="1">
        <f t="shared" si="10"/>
        <v>0.13641779937700291</v>
      </c>
      <c r="BY71" s="2">
        <f t="shared" si="11"/>
        <v>7.8201286267071728</v>
      </c>
      <c r="BZ71" s="1"/>
      <c r="CA71" s="1">
        <f t="shared" si="44"/>
        <v>0.27283559875400581</v>
      </c>
      <c r="CB71" s="2">
        <f t="shared" si="12"/>
        <v>15.640257253414346</v>
      </c>
      <c r="CC71" s="20"/>
      <c r="CD71" s="1">
        <f t="shared" si="45"/>
        <v>6.9846729456988141</v>
      </c>
      <c r="CE71" s="1">
        <f t="shared" si="46"/>
        <v>-8.660266159757242E-3</v>
      </c>
      <c r="CF71" s="18">
        <f>SUM(CE$15:$CE71)</f>
        <v>-0.24467197188873879</v>
      </c>
      <c r="CG71" s="18">
        <f t="shared" si="47"/>
        <v>1.7553280281112613</v>
      </c>
      <c r="CH71" s="18">
        <f t="shared" si="48"/>
        <v>0.24467197188873879</v>
      </c>
      <c r="CJ71" s="1">
        <f t="shared" si="49"/>
        <v>3.7553280281112613</v>
      </c>
      <c r="CK71" s="18">
        <f t="shared" si="50"/>
        <v>2.7983048026309554</v>
      </c>
      <c r="CL71">
        <f t="shared" si="51"/>
        <v>12.828904539282316</v>
      </c>
      <c r="CN71" s="1">
        <v>1.7488333333333321</v>
      </c>
      <c r="CO71">
        <v>4</v>
      </c>
      <c r="CP71">
        <f t="shared" si="52"/>
        <v>5</v>
      </c>
      <c r="CR71" s="18">
        <f t="shared" si="13"/>
        <v>7.7983048026309554</v>
      </c>
      <c r="CS71">
        <f t="shared" si="14"/>
        <v>224.59117831577151</v>
      </c>
    </row>
    <row r="72" spans="1:97" x14ac:dyDescent="0.2">
      <c r="A72" s="17">
        <f t="shared" si="53"/>
        <v>7.1202499999999951</v>
      </c>
      <c r="B72">
        <f t="shared" si="54"/>
        <v>7.1202499999999951</v>
      </c>
      <c r="C72" s="1">
        <f t="shared" si="15"/>
        <v>12.5</v>
      </c>
      <c r="D72" s="1">
        <f t="shared" si="65"/>
        <v>14.385685943412637</v>
      </c>
      <c r="E72">
        <f t="shared" si="16"/>
        <v>0.51778166746821819</v>
      </c>
      <c r="F72" s="1">
        <f t="shared" si="17"/>
        <v>29.681751638305499</v>
      </c>
      <c r="G72" s="1">
        <f t="shared" si="18"/>
        <v>4.8321326757605719E-3</v>
      </c>
      <c r="H72">
        <f t="shared" si="19"/>
        <v>0.49495380533178085</v>
      </c>
      <c r="I72">
        <f t="shared" si="20"/>
        <v>0.8689192888799222</v>
      </c>
      <c r="J72" s="18">
        <f t="shared" si="21"/>
        <v>0.95219007802252387</v>
      </c>
      <c r="K72" s="2">
        <f t="shared" si="71"/>
        <v>54.584144600017289</v>
      </c>
      <c r="L72">
        <f t="shared" si="0"/>
        <v>0.87024999999999508</v>
      </c>
      <c r="M72" s="1">
        <f t="shared" si="23"/>
        <v>12.5</v>
      </c>
      <c r="N72" s="1">
        <f t="shared" si="66"/>
        <v>12.530256783581891</v>
      </c>
      <c r="O72">
        <f t="shared" si="24"/>
        <v>6.9507844563426666E-2</v>
      </c>
      <c r="P72" s="1">
        <f t="shared" si="1"/>
        <v>3.984526121470318</v>
      </c>
      <c r="Q72" s="1">
        <f t="shared" si="25"/>
        <v>6.3691291849640626E-3</v>
      </c>
      <c r="R72">
        <f t="shared" si="26"/>
        <v>6.945188873864612E-2</v>
      </c>
      <c r="S72">
        <f t="shared" si="27"/>
        <v>0.9975853021925668</v>
      </c>
      <c r="T72" s="18">
        <f t="shared" si="28"/>
        <v>1.9400608477193035E-2</v>
      </c>
      <c r="U72" s="2">
        <f t="shared" si="29"/>
        <v>1.1121367916862248</v>
      </c>
      <c r="V72">
        <f t="shared" si="2"/>
        <v>13.370249999999995</v>
      </c>
      <c r="W72" s="1">
        <f t="shared" si="30"/>
        <v>12.5</v>
      </c>
      <c r="X72" s="1">
        <f t="shared" si="67"/>
        <v>18.303376329587387</v>
      </c>
      <c r="Y72">
        <f t="shared" si="31"/>
        <v>0.81902450906547553</v>
      </c>
      <c r="Z72" s="1">
        <f t="shared" si="32"/>
        <v>46.950449564262925</v>
      </c>
      <c r="AA72" s="1">
        <f t="shared" si="3"/>
        <v>2.9849535797583878E-3</v>
      </c>
      <c r="AB72">
        <f t="shared" si="4"/>
        <v>0.73047998135660908</v>
      </c>
      <c r="AC72">
        <f t="shared" si="5"/>
        <v>0.68293410870833504</v>
      </c>
      <c r="AD72" s="18">
        <f t="shared" si="33"/>
        <v>2.9217507684970343</v>
      </c>
      <c r="AE72" s="2">
        <f t="shared" si="6"/>
        <v>167.48889755715481</v>
      </c>
      <c r="AF72" s="2"/>
      <c r="AG72" s="1">
        <f t="shared" si="7"/>
        <v>5.0144793425441741E-3</v>
      </c>
      <c r="AH72" s="1">
        <f t="shared" si="34"/>
        <v>1.2591009563609232E-2</v>
      </c>
      <c r="AI72">
        <f t="shared" si="35"/>
        <v>0.37900437225797068</v>
      </c>
      <c r="AJ72" s="2">
        <f t="shared" si="55"/>
        <v>21.726365288673477</v>
      </c>
      <c r="AK72" s="1">
        <f t="shared" si="56"/>
        <v>1.3552805056802869E-2</v>
      </c>
      <c r="AL72" s="1">
        <f t="shared" si="8"/>
        <v>0.75294861816125902</v>
      </c>
      <c r="AM72">
        <f t="shared" si="36"/>
        <v>0.64538555505669859</v>
      </c>
      <c r="AN72" s="17">
        <f t="shared" si="57"/>
        <v>1.2846050060841929</v>
      </c>
      <c r="AP72">
        <v>4</v>
      </c>
      <c r="AQ72">
        <f t="shared" si="37"/>
        <v>0.18950218612898534</v>
      </c>
      <c r="AR72" s="2">
        <f t="shared" si="38"/>
        <v>10.863182644336739</v>
      </c>
      <c r="AT72" s="1">
        <f>ATAN(A72/$G$8/$G$1)</f>
        <v>0.27746342171387434</v>
      </c>
      <c r="AU72" s="2">
        <f t="shared" si="39"/>
        <v>15.905546467674323</v>
      </c>
      <c r="AV72" s="1"/>
      <c r="AW72" s="2">
        <f>(AT72+AI72)/(SQRT(AP72)-1)</f>
        <v>0.65646779397184507</v>
      </c>
      <c r="AX72" s="2">
        <f t="shared" si="40"/>
        <v>37.631911756347804</v>
      </c>
      <c r="AY72" s="1"/>
      <c r="AZ72" s="17">
        <f>(A72-$A$68)</f>
        <v>0.49966666666666626</v>
      </c>
      <c r="BA72">
        <f t="shared" si="81"/>
        <v>13.449309759429168</v>
      </c>
      <c r="BB72" s="18">
        <f t="shared" si="82"/>
        <v>-0.36693737383225095</v>
      </c>
      <c r="BC72" s="18">
        <v>13.5</v>
      </c>
      <c r="BD72" s="18">
        <f t="shared" si="83"/>
        <v>-0.36832035512175137</v>
      </c>
      <c r="BE72" s="17">
        <f t="shared" si="61"/>
        <v>7.1202499999999951</v>
      </c>
      <c r="BF72" s="17">
        <f>(A72-A71)</f>
        <v>0.12491666666666656</v>
      </c>
      <c r="BG72">
        <f t="shared" si="62"/>
        <v>0.15700465780436457</v>
      </c>
      <c r="BH72" s="18">
        <f t="shared" si="63"/>
        <v>9.5104538567762437E-2</v>
      </c>
      <c r="BI72" s="18">
        <f>SUM($BH$16:BH72)</f>
        <v>2.5227089393613591</v>
      </c>
      <c r="BJ72">
        <v>2.2000000000000002</v>
      </c>
      <c r="BK72" s="17">
        <f t="shared" si="41"/>
        <v>1.6772910606386411</v>
      </c>
      <c r="BL72" s="1"/>
      <c r="BM72">
        <v>1.3</v>
      </c>
      <c r="BN72" s="18"/>
      <c r="BO72" s="2">
        <f>BM72*SQRT(AP72)+(2-BM72)</f>
        <v>3.3</v>
      </c>
      <c r="BP72" s="1">
        <f>BO72+AN72</f>
        <v>4.5846050060841925</v>
      </c>
      <c r="BQ72" s="2"/>
      <c r="BR72" s="1">
        <f t="shared" si="42"/>
        <v>1.7800624999999988</v>
      </c>
      <c r="BS72" s="1">
        <f t="shared" si="64"/>
        <v>3.1229166666666641E-2</v>
      </c>
      <c r="BT72" s="1">
        <f t="shared" si="9"/>
        <v>19.495643168030035</v>
      </c>
      <c r="BU72" s="2">
        <f t="shared" si="43"/>
        <v>11.580248174114228</v>
      </c>
      <c r="BV72" s="1"/>
      <c r="BW72" s="1">
        <v>4</v>
      </c>
      <c r="BX72" s="1">
        <f t="shared" si="10"/>
        <v>0.13873171085693717</v>
      </c>
      <c r="BY72" s="2">
        <f t="shared" si="11"/>
        <v>7.9527732338371617</v>
      </c>
      <c r="BZ72" s="1"/>
      <c r="CA72" s="1">
        <f t="shared" si="44"/>
        <v>0.27746342171387434</v>
      </c>
      <c r="CB72" s="2">
        <f t="shared" si="12"/>
        <v>15.905546467674323</v>
      </c>
      <c r="CC72" s="20"/>
      <c r="CD72" s="1">
        <f t="shared" si="45"/>
        <v>7.0118947282096062</v>
      </c>
      <c r="CE72" s="1">
        <f t="shared" si="46"/>
        <v>-8.816307123801102E-3</v>
      </c>
      <c r="CF72" s="18">
        <f>SUM(CE$15:$CE72)</f>
        <v>-0.2534882790125399</v>
      </c>
      <c r="CG72" s="18">
        <f t="shared" si="47"/>
        <v>1.7465117209874601</v>
      </c>
      <c r="CH72" s="18">
        <f t="shared" si="48"/>
        <v>0.2534882790125399</v>
      </c>
      <c r="CJ72" s="1">
        <f t="shared" si="49"/>
        <v>3.7465117209874599</v>
      </c>
      <c r="CK72" s="18">
        <f t="shared" si="50"/>
        <v>2.8267598951016879</v>
      </c>
      <c r="CL72">
        <f t="shared" si="51"/>
        <v>12.959357685279945</v>
      </c>
      <c r="CN72" s="1">
        <v>1.7800624999999988</v>
      </c>
      <c r="CO72">
        <v>4</v>
      </c>
      <c r="CP72">
        <f t="shared" si="52"/>
        <v>5</v>
      </c>
      <c r="CR72" s="18">
        <f t="shared" si="13"/>
        <v>7.8267598951016879</v>
      </c>
      <c r="CS72">
        <f t="shared" si="14"/>
        <v>225.41068497892863</v>
      </c>
    </row>
    <row r="73" spans="1:97" x14ac:dyDescent="0.2">
      <c r="A73" s="17">
        <f t="shared" si="53"/>
        <v>7.2451666666666616</v>
      </c>
      <c r="B73">
        <f t="shared" si="54"/>
        <v>7.2451666666666616</v>
      </c>
      <c r="C73" s="1">
        <f t="shared" si="15"/>
        <v>12.5</v>
      </c>
      <c r="D73" s="1">
        <f t="shared" si="65"/>
        <v>14.447921650804233</v>
      </c>
      <c r="E73">
        <f t="shared" si="16"/>
        <v>0.52529441046656578</v>
      </c>
      <c r="F73" s="1">
        <f t="shared" si="17"/>
        <v>30.11241843438912</v>
      </c>
      <c r="G73" s="1">
        <f t="shared" si="18"/>
        <v>4.7905926550773689E-3</v>
      </c>
      <c r="H73">
        <f t="shared" si="19"/>
        <v>0.5014677433735506</v>
      </c>
      <c r="I73">
        <f t="shared" si="20"/>
        <v>0.8651763417684506</v>
      </c>
      <c r="J73" s="18">
        <f t="shared" si="21"/>
        <v>0.98347815613480272</v>
      </c>
      <c r="K73" s="2">
        <f t="shared" si="71"/>
        <v>56.377728695625628</v>
      </c>
      <c r="L73">
        <f t="shared" si="0"/>
        <v>0.99516666666666165</v>
      </c>
      <c r="M73" s="1">
        <f t="shared" si="23"/>
        <v>12.5</v>
      </c>
      <c r="N73" s="1">
        <f t="shared" si="66"/>
        <v>12.539551694316845</v>
      </c>
      <c r="O73">
        <f t="shared" si="24"/>
        <v>7.9445766184384939E-2</v>
      </c>
      <c r="P73" s="1">
        <f t="shared" si="1"/>
        <v>4.5542158959201551</v>
      </c>
      <c r="Q73" s="1">
        <f t="shared" si="25"/>
        <v>6.3596904829161553E-3</v>
      </c>
      <c r="R73">
        <f t="shared" si="26"/>
        <v>7.9362220510458076E-2</v>
      </c>
      <c r="S73">
        <f t="shared" si="27"/>
        <v>0.99684584462977499</v>
      </c>
      <c r="T73" s="18">
        <f t="shared" si="28"/>
        <v>2.4073486882704616E-2</v>
      </c>
      <c r="U73" s="2">
        <f t="shared" si="29"/>
        <v>1.3800088021932582</v>
      </c>
      <c r="V73">
        <f t="shared" si="2"/>
        <v>13.495166666666663</v>
      </c>
      <c r="W73" s="1">
        <f t="shared" si="30"/>
        <v>12.5</v>
      </c>
      <c r="X73" s="1">
        <f t="shared" si="67"/>
        <v>18.394823276158728</v>
      </c>
      <c r="Y73">
        <f t="shared" si="31"/>
        <v>0.82366223550336637</v>
      </c>
      <c r="Z73" s="1">
        <f t="shared" si="32"/>
        <v>47.216306493823545</v>
      </c>
      <c r="AA73" s="1">
        <f t="shared" si="3"/>
        <v>2.9553489039637628E-3</v>
      </c>
      <c r="AB73">
        <f t="shared" si="4"/>
        <v>0.73363937582143335</v>
      </c>
      <c r="AC73">
        <f t="shared" si="5"/>
        <v>0.67953901009753492</v>
      </c>
      <c r="AD73" s="18">
        <f t="shared" si="33"/>
        <v>2.9677243635178234</v>
      </c>
      <c r="AE73" s="2">
        <f t="shared" si="6"/>
        <v>170.12432657108542</v>
      </c>
      <c r="AF73" s="2"/>
      <c r="AG73" s="1">
        <f t="shared" si="7"/>
        <v>5.0752071718855405E-3</v>
      </c>
      <c r="AH73" s="1">
        <f t="shared" si="34"/>
        <v>1.2492613327941514E-2</v>
      </c>
      <c r="AI73">
        <f t="shared" si="35"/>
        <v>0.38588837264359882</v>
      </c>
      <c r="AJ73" s="2">
        <f t="shared" si="55"/>
        <v>22.120989514601206</v>
      </c>
      <c r="AK73" s="1">
        <f t="shared" si="56"/>
        <v>1.3484180197513691E-2</v>
      </c>
      <c r="AL73" s="1">
        <f t="shared" si="8"/>
        <v>0.76244256496933605</v>
      </c>
      <c r="AM73">
        <f t="shared" si="36"/>
        <v>0.65141690748477865</v>
      </c>
      <c r="AN73" s="17">
        <f t="shared" si="57"/>
        <v>1.2966100865540975</v>
      </c>
      <c r="AP73">
        <v>4</v>
      </c>
      <c r="AQ73">
        <f t="shared" si="37"/>
        <v>0.19294418632179941</v>
      </c>
      <c r="AR73" s="2">
        <f t="shared" si="38"/>
        <v>11.060494757300603</v>
      </c>
      <c r="AT73" s="1">
        <f>ATAN(A73/$G$8/$G$1)</f>
        <v>0.28207907742797356</v>
      </c>
      <c r="AU73" s="2">
        <f t="shared" si="39"/>
        <v>16.170138196508038</v>
      </c>
      <c r="AV73" s="1"/>
      <c r="AW73" s="2">
        <f>(AT73+AI73)/(SQRT(AP73)-1)</f>
        <v>0.66796745007157243</v>
      </c>
      <c r="AX73" s="2">
        <f t="shared" si="40"/>
        <v>38.291127711109247</v>
      </c>
      <c r="AY73" s="1"/>
      <c r="AZ73" s="17">
        <f>(A73-$A$68)</f>
        <v>0.62458333333333282</v>
      </c>
      <c r="BA73">
        <f t="shared" si="81"/>
        <v>13.513043086408551</v>
      </c>
      <c r="BB73" s="18">
        <f t="shared" si="82"/>
        <v>-0.46422319308891935</v>
      </c>
      <c r="BC73" s="18">
        <v>13.5</v>
      </c>
      <c r="BD73" s="18">
        <f t="shared" si="83"/>
        <v>-0.46377511465228638</v>
      </c>
      <c r="BE73" s="17">
        <f t="shared" si="61"/>
        <v>7.2451666666666616</v>
      </c>
      <c r="BF73" s="17">
        <f>(A73-A72)</f>
        <v>0.12491666666666656</v>
      </c>
      <c r="BG73">
        <f t="shared" si="62"/>
        <v>0.15840272698592328</v>
      </c>
      <c r="BH73" s="18">
        <f t="shared" si="63"/>
        <v>9.7395038687366264E-2</v>
      </c>
      <c r="BI73" s="18">
        <f>SUM($BH$16:BH73)</f>
        <v>2.6201039780487254</v>
      </c>
      <c r="BJ73">
        <v>2.2000000000000002</v>
      </c>
      <c r="BK73" s="17">
        <f t="shared" si="41"/>
        <v>1.5798960219512748</v>
      </c>
      <c r="BL73" s="1"/>
      <c r="BM73">
        <v>1.3</v>
      </c>
      <c r="BN73" s="18"/>
      <c r="BO73" s="2">
        <f>BM73*SQRT(AP73)+(2-BM73)</f>
        <v>3.3</v>
      </c>
      <c r="BP73" s="1">
        <f>BO73+AN73</f>
        <v>4.5966100865540973</v>
      </c>
      <c r="BQ73" s="2"/>
      <c r="BR73" s="1">
        <f t="shared" si="42"/>
        <v>1.8112916666666656</v>
      </c>
      <c r="BS73" s="1">
        <f t="shared" si="64"/>
        <v>3.1229166666666863E-2</v>
      </c>
      <c r="BT73" s="1">
        <f t="shared" si="9"/>
        <v>19.521513709639038</v>
      </c>
      <c r="BU73" s="2">
        <f t="shared" si="43"/>
        <v>11.618123796193135</v>
      </c>
      <c r="BV73" s="1"/>
      <c r="BW73" s="1">
        <v>4</v>
      </c>
      <c r="BX73" s="1">
        <f t="shared" si="10"/>
        <v>0.14103953871398678</v>
      </c>
      <c r="BY73" s="2">
        <f t="shared" si="11"/>
        <v>8.085069098254019</v>
      </c>
      <c r="BZ73" s="1"/>
      <c r="CA73" s="1">
        <f t="shared" si="44"/>
        <v>0.28207907742797356</v>
      </c>
      <c r="CB73" s="2">
        <f t="shared" si="12"/>
        <v>16.170138196508038</v>
      </c>
      <c r="CC73" s="20"/>
      <c r="CD73" s="1">
        <f t="shared" si="45"/>
        <v>7.0396388381864474</v>
      </c>
      <c r="CE73" s="1">
        <f t="shared" si="46"/>
        <v>-8.9723480942206328E-3</v>
      </c>
      <c r="CF73" s="18">
        <f>SUM(CE$15:$CE73)</f>
        <v>-0.26246062710676055</v>
      </c>
      <c r="CG73" s="18">
        <f t="shared" si="47"/>
        <v>1.7375393728932393</v>
      </c>
      <c r="CH73" s="18">
        <f t="shared" si="48"/>
        <v>0.26246062710676055</v>
      </c>
      <c r="CJ73" s="1">
        <f t="shared" si="49"/>
        <v>3.7375393728932393</v>
      </c>
      <c r="CK73" s="18">
        <f t="shared" si="50"/>
        <v>2.855663169086375</v>
      </c>
      <c r="CL73">
        <f t="shared" si="51"/>
        <v>13.091865531628081</v>
      </c>
      <c r="CN73" s="1">
        <v>1.8112916666666656</v>
      </c>
      <c r="CO73">
        <v>4</v>
      </c>
      <c r="CP73">
        <f t="shared" si="52"/>
        <v>5</v>
      </c>
      <c r="CR73" s="18">
        <f t="shared" si="13"/>
        <v>7.855663169086375</v>
      </c>
      <c r="CS73">
        <f t="shared" si="14"/>
        <v>226.24309926968758</v>
      </c>
    </row>
    <row r="74" spans="1:97" x14ac:dyDescent="0.2">
      <c r="A74" s="17">
        <f t="shared" si="53"/>
        <v>7.3700833333333282</v>
      </c>
      <c r="B74">
        <f t="shared" si="54"/>
        <v>7.3700833333333282</v>
      </c>
      <c r="C74" s="1">
        <f t="shared" si="15"/>
        <v>12.5</v>
      </c>
      <c r="D74" s="1">
        <f t="shared" si="65"/>
        <v>14.510965796261726</v>
      </c>
      <c r="E74">
        <f t="shared" si="16"/>
        <v>0.53274229128897632</v>
      </c>
      <c r="F74" s="1">
        <f t="shared" si="17"/>
        <v>30.539367016565521</v>
      </c>
      <c r="G74" s="1">
        <f t="shared" si="18"/>
        <v>4.7490567916527327E-3</v>
      </c>
      <c r="H74">
        <f t="shared" si="19"/>
        <v>0.50789750570785497</v>
      </c>
      <c r="I74">
        <f t="shared" si="20"/>
        <v>0.86141750835221564</v>
      </c>
      <c r="J74" s="18">
        <f t="shared" si="21"/>
        <v>1.0151726644848806</v>
      </c>
      <c r="K74" s="2">
        <f t="shared" si="71"/>
        <v>58.194611339897612</v>
      </c>
      <c r="L74">
        <f t="shared" si="0"/>
        <v>1.1200833333333282</v>
      </c>
      <c r="M74" s="1">
        <f t="shared" si="23"/>
        <v>12.5</v>
      </c>
      <c r="N74" s="1">
        <f t="shared" si="66"/>
        <v>12.550083134131468</v>
      </c>
      <c r="O74">
        <f t="shared" si="24"/>
        <v>8.9367987575548369E-2</v>
      </c>
      <c r="P74" s="1">
        <f t="shared" si="1"/>
        <v>5.1230056571970399</v>
      </c>
      <c r="Q74" s="1">
        <f t="shared" si="25"/>
        <v>6.3490214546719831E-3</v>
      </c>
      <c r="R74">
        <f t="shared" si="26"/>
        <v>8.9249076787955794E-2</v>
      </c>
      <c r="S74">
        <f t="shared" si="27"/>
        <v>0.99600933845647133</v>
      </c>
      <c r="T74" s="18">
        <f t="shared" si="28"/>
        <v>2.9368011928935036E-2</v>
      </c>
      <c r="U74" s="2">
        <f t="shared" si="29"/>
        <v>1.6835166073911803</v>
      </c>
      <c r="V74">
        <f t="shared" si="2"/>
        <v>13.620083333333328</v>
      </c>
      <c r="W74" s="1">
        <f t="shared" si="30"/>
        <v>12.5</v>
      </c>
      <c r="X74" s="1">
        <f t="shared" si="67"/>
        <v>18.486661948738725</v>
      </c>
      <c r="Y74">
        <f t="shared" si="31"/>
        <v>0.82825398097573821</v>
      </c>
      <c r="Z74" s="1">
        <f t="shared" si="32"/>
        <v>47.479527571857602</v>
      </c>
      <c r="AA74" s="1">
        <f t="shared" si="3"/>
        <v>2.926058473064127E-3</v>
      </c>
      <c r="AB74">
        <f t="shared" si="4"/>
        <v>0.73675190097055754</v>
      </c>
      <c r="AC74">
        <f t="shared" si="5"/>
        <v>0.67616317292223904</v>
      </c>
      <c r="AD74" s="18">
        <f t="shared" si="33"/>
        <v>3.0138948929749847</v>
      </c>
      <c r="AE74" s="2">
        <f t="shared" si="6"/>
        <v>172.77104482022204</v>
      </c>
      <c r="AF74" s="2"/>
      <c r="AG74" s="1">
        <f t="shared" si="7"/>
        <v>5.1344575446627726E-3</v>
      </c>
      <c r="AH74" s="1">
        <f t="shared" si="34"/>
        <v>1.239309830870549E-2</v>
      </c>
      <c r="AI74">
        <f t="shared" si="35"/>
        <v>0.39277264613756185</v>
      </c>
      <c r="AJ74" s="2">
        <f t="shared" si="55"/>
        <v>22.515629396420742</v>
      </c>
      <c r="AK74" s="1">
        <f t="shared" si="56"/>
        <v>1.3414601744635707E-2</v>
      </c>
      <c r="AL74" s="1">
        <f t="shared" si="8"/>
        <v>0.77217898670655272</v>
      </c>
      <c r="AM74">
        <f t="shared" si="36"/>
        <v>0.6575452147049835</v>
      </c>
      <c r="AN74" s="17">
        <f t="shared" si="57"/>
        <v>1.3088081502885818</v>
      </c>
      <c r="AP74">
        <v>4</v>
      </c>
      <c r="AQ74">
        <f t="shared" si="37"/>
        <v>0.19638632306878093</v>
      </c>
      <c r="AR74" s="2">
        <f t="shared" si="38"/>
        <v>11.257814698210371</v>
      </c>
      <c r="AT74" s="1">
        <f>ATAN(A74/$G$8/$G$1)</f>
        <v>0.28668241793272542</v>
      </c>
      <c r="AU74" s="2">
        <f t="shared" si="39"/>
        <v>16.434023957926932</v>
      </c>
      <c r="AV74" s="1"/>
      <c r="AW74" s="2">
        <f>(AT74+AI74)/(SQRT(AP74)-1)</f>
        <v>0.67945506407028722</v>
      </c>
      <c r="AX74" s="2">
        <f t="shared" si="40"/>
        <v>38.949653354347674</v>
      </c>
      <c r="AY74" s="1"/>
      <c r="AZ74" s="17">
        <f>(A74-$A$68)</f>
        <v>0.74949999999999939</v>
      </c>
      <c r="BA74">
        <f t="shared" si="81"/>
        <v>13.578284667103366</v>
      </c>
      <c r="BB74" s="18">
        <f t="shared" si="82"/>
        <v>-0.56377972061442172</v>
      </c>
      <c r="BC74" s="18">
        <v>13.5</v>
      </c>
      <c r="BD74" s="18">
        <f t="shared" si="83"/>
        <v>-0.56052928738003405</v>
      </c>
      <c r="BE74" s="17">
        <f t="shared" si="61"/>
        <v>7.3700833333333282</v>
      </c>
      <c r="BF74" s="17">
        <f>(A74-A73)</f>
        <v>0.12491666666666656</v>
      </c>
      <c r="BG74">
        <f t="shared" si="62"/>
        <v>0.1598458018250391</v>
      </c>
      <c r="BH74" s="18">
        <f t="shared" si="63"/>
        <v>9.9724658952730583E-2</v>
      </c>
      <c r="BI74" s="18">
        <f>SUM($BH$16:BH74)</f>
        <v>2.7198286370014562</v>
      </c>
      <c r="BJ74">
        <v>2.2000000000000002</v>
      </c>
      <c r="BK74" s="17">
        <f t="shared" si="41"/>
        <v>1.480171362998544</v>
      </c>
      <c r="BL74" s="1"/>
      <c r="BM74">
        <v>1.3</v>
      </c>
      <c r="BN74" s="18"/>
      <c r="BO74" s="2">
        <f>BM74*SQRT(AP74)+(2-BM74)</f>
        <v>3.3</v>
      </c>
      <c r="BP74" s="1">
        <f>BO74+AN74</f>
        <v>4.6088081502885814</v>
      </c>
      <c r="BQ74" s="2"/>
      <c r="BR74" s="1">
        <f t="shared" si="42"/>
        <v>1.8425208333333321</v>
      </c>
      <c r="BS74" s="1">
        <f t="shared" si="64"/>
        <v>3.1229166666666419E-2</v>
      </c>
      <c r="BT74" s="1">
        <f t="shared" si="9"/>
        <v>19.547799037011973</v>
      </c>
      <c r="BU74" s="2">
        <f t="shared" si="43"/>
        <v>11.656607187300555</v>
      </c>
      <c r="BV74" s="1"/>
      <c r="BW74" s="1">
        <v>4</v>
      </c>
      <c r="BX74" s="1">
        <f t="shared" si="10"/>
        <v>0.14334120896636271</v>
      </c>
      <c r="BY74" s="2">
        <f t="shared" si="11"/>
        <v>8.2170119789634661</v>
      </c>
      <c r="BZ74" s="1"/>
      <c r="CA74" s="1">
        <f t="shared" si="44"/>
        <v>0.28668241793272542</v>
      </c>
      <c r="CB74" s="2">
        <f t="shared" si="12"/>
        <v>16.434023957926932</v>
      </c>
      <c r="CC74" s="20"/>
      <c r="CD74" s="1">
        <f t="shared" si="45"/>
        <v>7.0679071496915133</v>
      </c>
      <c r="CE74" s="1">
        <f t="shared" si="46"/>
        <v>-9.128389071071252E-3</v>
      </c>
      <c r="CF74" s="18">
        <f>SUM(CE$15:$CE74)</f>
        <v>-0.27158901617783182</v>
      </c>
      <c r="CG74" s="18">
        <f t="shared" si="47"/>
        <v>1.7284109838221682</v>
      </c>
      <c r="CH74" s="18">
        <f t="shared" si="48"/>
        <v>0.27158901617783182</v>
      </c>
      <c r="CJ74" s="1">
        <f t="shared" si="49"/>
        <v>3.728410983822168</v>
      </c>
      <c r="CK74" s="18">
        <f t="shared" si="50"/>
        <v>2.8850181711227236</v>
      </c>
      <c r="CL74">
        <f t="shared" si="51"/>
        <v>13.226444337525381</v>
      </c>
      <c r="CN74" s="1">
        <v>1.8425208333333321</v>
      </c>
      <c r="CO74">
        <v>4</v>
      </c>
      <c r="CP74">
        <f t="shared" si="52"/>
        <v>5</v>
      </c>
      <c r="CR74" s="18">
        <f t="shared" si="13"/>
        <v>7.8850181711227236</v>
      </c>
      <c r="CS74">
        <f t="shared" si="14"/>
        <v>227.08852332833445</v>
      </c>
    </row>
    <row r="75" spans="1:97" x14ac:dyDescent="0.2">
      <c r="A75" s="17">
        <f t="shared" si="53"/>
        <v>7.4949999999999948</v>
      </c>
      <c r="B75">
        <f t="shared" si="54"/>
        <v>7.4949999999999948</v>
      </c>
      <c r="C75" s="1">
        <f t="shared" si="15"/>
        <v>12.5</v>
      </c>
      <c r="D75" s="1">
        <f t="shared" si="65"/>
        <v>14.574807888956887</v>
      </c>
      <c r="E75">
        <f t="shared" si="16"/>
        <v>0.54012533071973523</v>
      </c>
      <c r="F75" s="1">
        <f t="shared" si="17"/>
        <v>30.962598576290553</v>
      </c>
      <c r="G75" s="1">
        <f t="shared" si="18"/>
        <v>4.7075432849778432E-3</v>
      </c>
      <c r="H75">
        <f t="shared" si="19"/>
        <v>0.51424348486122029</v>
      </c>
      <c r="I75">
        <f t="shared" si="20"/>
        <v>0.85764423759376351</v>
      </c>
      <c r="J75" s="18">
        <f t="shared" si="21"/>
        <v>1.0472683289645826</v>
      </c>
      <c r="K75" s="2">
        <f>IF(180/$D$6*J75 &gt;180,180/$D$6*J75-360,180/$D$6*J75)</f>
        <v>60.034490195421924</v>
      </c>
      <c r="L75">
        <f t="shared" si="0"/>
        <v>1.2449999999999948</v>
      </c>
      <c r="M75" s="1">
        <f t="shared" si="23"/>
        <v>12.5</v>
      </c>
      <c r="N75" s="1">
        <f t="shared" si="66"/>
        <v>12.561847993030323</v>
      </c>
      <c r="O75">
        <f t="shared" si="24"/>
        <v>9.9272597222551606E-2</v>
      </c>
      <c r="P75" s="1">
        <f t="shared" si="1"/>
        <v>5.6907858280443593</v>
      </c>
      <c r="Q75" s="1">
        <f t="shared" si="25"/>
        <v>6.3371346107201207E-3</v>
      </c>
      <c r="R75">
        <f t="shared" si="26"/>
        <v>9.9109621505590315E-2</v>
      </c>
      <c r="S75">
        <f t="shared" si="27"/>
        <v>0.99507652114046918</v>
      </c>
      <c r="T75" s="18">
        <f t="shared" si="28"/>
        <v>3.5282620111841967E-2</v>
      </c>
      <c r="U75" s="2">
        <f>IF(180/$D$6*T75 &gt;180,180/$D$6*T75-360,180/$D$6*T75)</f>
        <v>2.0225705796597304</v>
      </c>
      <c r="V75">
        <f t="shared" si="2"/>
        <v>13.744999999999994</v>
      </c>
      <c r="W75" s="1">
        <f t="shared" si="30"/>
        <v>12.5</v>
      </c>
      <c r="X75" s="1">
        <f t="shared" si="67"/>
        <v>18.578886538218587</v>
      </c>
      <c r="Y75">
        <f t="shared" si="31"/>
        <v>0.83280023515882184</v>
      </c>
      <c r="Z75" s="1">
        <f t="shared" si="32"/>
        <v>47.740140868977043</v>
      </c>
      <c r="AA75" s="1">
        <f t="shared" si="3"/>
        <v>2.8970809808734005E-3</v>
      </c>
      <c r="AB75">
        <f t="shared" si="4"/>
        <v>0.73981828629639257</v>
      </c>
      <c r="AC75">
        <f t="shared" si="5"/>
        <v>0.67280673544597402</v>
      </c>
      <c r="AD75" s="18">
        <f t="shared" si="33"/>
        <v>3.0602594364253015</v>
      </c>
      <c r="AE75" s="2">
        <f>IF(180/$D$6*AD75 &gt;180,180/$D$6*AD75-360,180/$D$6*AD75)</f>
        <v>175.42888489062236</v>
      </c>
      <c r="AF75" s="2"/>
      <c r="AG75" s="1">
        <f t="shared" si="7"/>
        <v>5.1922079632321216E-3</v>
      </c>
      <c r="AH75" s="1">
        <f t="shared" si="34"/>
        <v>1.2292506831082756E-2</v>
      </c>
      <c r="AI75">
        <f t="shared" si="35"/>
        <v>0.39965622194860123</v>
      </c>
      <c r="AJ75" s="2">
        <f t="shared" si="55"/>
        <v>22.910229283677776</v>
      </c>
      <c r="AK75" s="1">
        <f t="shared" si="56"/>
        <v>1.33440903671126E-2</v>
      </c>
      <c r="AL75" s="1">
        <f t="shared" si="8"/>
        <v>0.78216925600617726</v>
      </c>
      <c r="AM75">
        <f t="shared" si="36"/>
        <v>0.66377357999265385</v>
      </c>
      <c r="AN75" s="17">
        <f t="shared" si="57"/>
        <v>1.3212053741891996</v>
      </c>
      <c r="AP75">
        <v>4</v>
      </c>
      <c r="AQ75">
        <f t="shared" si="37"/>
        <v>0.19982811097430062</v>
      </c>
      <c r="AR75" s="2">
        <f t="shared" si="38"/>
        <v>11.455114641838888</v>
      </c>
      <c r="AT75" s="1">
        <f>ATAN(A75/$G$8/$G$1)</f>
        <v>0.29127329814067837</v>
      </c>
      <c r="AU75" s="2">
        <f t="shared" si="39"/>
        <v>16.697195434815956</v>
      </c>
      <c r="AV75" s="1"/>
      <c r="AW75" s="2">
        <f>(AT75+AI75)/(SQRT(AP75)-1)</f>
        <v>0.69092952008927955</v>
      </c>
      <c r="AX75" s="2">
        <f t="shared" si="40"/>
        <v>39.607424718493732</v>
      </c>
      <c r="AY75" s="1"/>
      <c r="AZ75" s="17">
        <f>(A75-$A$68)</f>
        <v>0.87441666666666595</v>
      </c>
      <c r="BA75">
        <f t="shared" si="81"/>
        <v>13.645059630196135</v>
      </c>
      <c r="BB75" s="18">
        <f t="shared" si="82"/>
        <v>-0.66563241665063777</v>
      </c>
      <c r="BC75" s="18">
        <v>13.5</v>
      </c>
      <c r="BD75" s="18">
        <f t="shared" si="83"/>
        <v>-0.6585561271493281</v>
      </c>
      <c r="BE75" s="17">
        <f t="shared" si="61"/>
        <v>7.4949999999999948</v>
      </c>
      <c r="BF75" s="17">
        <f>(A75-A74)</f>
        <v>0.12491666666666656</v>
      </c>
      <c r="BG75">
        <f t="shared" si="62"/>
        <v>0.16133526116607302</v>
      </c>
      <c r="BH75" s="18">
        <f t="shared" si="63"/>
        <v>0.10209480855382337</v>
      </c>
      <c r="BI75" s="18">
        <f>SUM($BH$16:BH75)</f>
        <v>2.8219234455552797</v>
      </c>
      <c r="BJ75">
        <v>2.2000000000000002</v>
      </c>
      <c r="BK75" s="17">
        <f t="shared" si="41"/>
        <v>1.3780765544447204</v>
      </c>
      <c r="BL75" s="1"/>
      <c r="BM75">
        <v>1.3</v>
      </c>
      <c r="BN75" s="18"/>
      <c r="BO75" s="2">
        <f>BM75*SQRT(AP75)+(2-BM75)</f>
        <v>3.3</v>
      </c>
      <c r="BP75" s="1">
        <f>BO75+AN75</f>
        <v>4.6212053741891994</v>
      </c>
      <c r="BQ75" s="2"/>
      <c r="BR75" s="1">
        <f t="shared" si="42"/>
        <v>1.8737499999999987</v>
      </c>
      <c r="BS75" s="1">
        <f t="shared" si="64"/>
        <v>3.1229166666666641E-2</v>
      </c>
      <c r="BT75" s="1">
        <f t="shared" si="9"/>
        <v>19.574497479181936</v>
      </c>
      <c r="BU75" s="2">
        <f t="shared" si="43"/>
        <v>11.695702853371134</v>
      </c>
      <c r="BV75" s="1"/>
      <c r="BW75" s="1">
        <v>4</v>
      </c>
      <c r="BX75" s="1">
        <f t="shared" si="10"/>
        <v>0.14563664907033919</v>
      </c>
      <c r="BY75" s="2">
        <f t="shared" si="11"/>
        <v>8.3485977174079782</v>
      </c>
      <c r="BZ75" s="1"/>
      <c r="CA75" s="1">
        <f t="shared" si="44"/>
        <v>0.29127329814067837</v>
      </c>
      <c r="CB75" s="2">
        <f t="shared" si="12"/>
        <v>16.697195434815956</v>
      </c>
      <c r="CC75" s="20"/>
      <c r="CD75" s="1">
        <f t="shared" si="45"/>
        <v>7.0967015655427073</v>
      </c>
      <c r="CE75" s="1">
        <f t="shared" si="46"/>
        <v>-9.2844300544046212E-3</v>
      </c>
      <c r="CF75" s="18">
        <f>SUM(CE$15:$CE75)</f>
        <v>-0.28087344623223642</v>
      </c>
      <c r="CG75" s="18">
        <f t="shared" si="47"/>
        <v>1.7191265537677636</v>
      </c>
      <c r="CH75" s="18">
        <f t="shared" si="48"/>
        <v>0.28087344623223642</v>
      </c>
      <c r="CJ75" s="1">
        <f t="shared" si="49"/>
        <v>3.7191265537677634</v>
      </c>
      <c r="CK75" s="18">
        <f t="shared" si="50"/>
        <v>2.9148294071388978</v>
      </c>
      <c r="CL75">
        <f t="shared" si="51"/>
        <v>13.363114760522167</v>
      </c>
      <c r="CN75" s="1">
        <v>1.8737499999999987</v>
      </c>
      <c r="CO75">
        <v>4</v>
      </c>
      <c r="CP75">
        <f t="shared" si="52"/>
        <v>5</v>
      </c>
      <c r="CR75" s="18">
        <f t="shared" si="13"/>
        <v>7.9148294071388978</v>
      </c>
      <c r="CS75">
        <f t="shared" si="14"/>
        <v>227.94708692560025</v>
      </c>
    </row>
    <row r="76" spans="1:97" x14ac:dyDescent="0.2">
      <c r="A76" s="17">
        <f t="shared" si="53"/>
        <v>7.6199166666666613</v>
      </c>
      <c r="B76">
        <f t="shared" si="54"/>
        <v>7.6199166666666613</v>
      </c>
      <c r="C76" s="1">
        <f t="shared" si="15"/>
        <v>12.5</v>
      </c>
      <c r="D76" s="1">
        <f t="shared" si="65"/>
        <v>14.63943748943054</v>
      </c>
      <c r="E76">
        <f t="shared" si="16"/>
        <v>0.54744357745709493</v>
      </c>
      <c r="F76" s="1">
        <f t="shared" si="17"/>
        <v>31.382115905183785</v>
      </c>
      <c r="G76" s="1">
        <f t="shared" si="18"/>
        <v>4.6660696895593715E-3</v>
      </c>
      <c r="H76">
        <f t="shared" si="19"/>
        <v>0.52050611044093253</v>
      </c>
      <c r="I76">
        <f t="shared" si="20"/>
        <v>0.85385794427038719</v>
      </c>
      <c r="J76" s="18">
        <f t="shared" si="21"/>
        <v>1.0797599012907635</v>
      </c>
      <c r="K76" s="2">
        <f t="shared" ref="K76:K137" si="84">IF(180/$D$6*J76 &gt;180,180/$D$6*J76-360,180/$D$6*J76)</f>
        <v>61.897064405202997</v>
      </c>
      <c r="L76">
        <f t="shared" si="0"/>
        <v>1.3699166666666613</v>
      </c>
      <c r="M76" s="1">
        <f t="shared" si="23"/>
        <v>12.5</v>
      </c>
      <c r="N76" s="1">
        <f t="shared" si="66"/>
        <v>12.574842809101476</v>
      </c>
      <c r="O76">
        <f t="shared" si="24"/>
        <v>0.10915770420735713</v>
      </c>
      <c r="P76" s="1">
        <f t="shared" si="1"/>
        <v>6.257448011886714</v>
      </c>
      <c r="Q76" s="1">
        <f t="shared" si="25"/>
        <v>6.3240438151009569E-3</v>
      </c>
      <c r="R76">
        <f t="shared" si="26"/>
        <v>0.10894105695501313</v>
      </c>
      <c r="S76">
        <f t="shared" si="27"/>
        <v>0.99404821115956166</v>
      </c>
      <c r="T76" s="18">
        <f t="shared" si="28"/>
        <v>4.1815571006585638E-2</v>
      </c>
      <c r="U76" s="2">
        <f t="shared" ref="U76:U137" si="85">IF(180/$D$6*T76 &gt;180,180/$D$6*T76-360,180/$D$6*T76)</f>
        <v>2.3970709494221065</v>
      </c>
      <c r="V76">
        <f t="shared" si="2"/>
        <v>13.869916666666661</v>
      </c>
      <c r="W76" s="1">
        <f t="shared" si="30"/>
        <v>12.5</v>
      </c>
      <c r="X76" s="1">
        <f t="shared" si="67"/>
        <v>18.671491326090631</v>
      </c>
      <c r="Y76">
        <f t="shared" si="31"/>
        <v>0.83730148559695905</v>
      </c>
      <c r="Z76" s="1">
        <f t="shared" si="32"/>
        <v>47.998174333583634</v>
      </c>
      <c r="AA76" s="1">
        <f t="shared" si="3"/>
        <v>2.8684150041188212E-3</v>
      </c>
      <c r="AB76">
        <f t="shared" si="4"/>
        <v>0.7428392528713289</v>
      </c>
      <c r="AC76">
        <f t="shared" si="5"/>
        <v>0.66946982336290994</v>
      </c>
      <c r="AD76" s="18">
        <f t="shared" si="33"/>
        <v>3.1068151189739157</v>
      </c>
      <c r="AE76" s="2">
        <f t="shared" ref="AE76:AE137" si="86">IF(180/$D$6*AD76 &gt;180,180/$D$6*AD76-360,180/$D$6*AD76)</f>
        <v>178.09768197939644</v>
      </c>
      <c r="AF76" s="2"/>
      <c r="AG76" s="1">
        <f t="shared" si="7"/>
        <v>5.2484370611903253E-3</v>
      </c>
      <c r="AH76" s="1">
        <f t="shared" si="34"/>
        <v>1.2190882400784274E-2</v>
      </c>
      <c r="AI76">
        <f t="shared" si="35"/>
        <v>0.40653810233112292</v>
      </c>
      <c r="AJ76" s="2">
        <f t="shared" si="55"/>
        <v>23.304731980765006</v>
      </c>
      <c r="AK76" s="1">
        <f t="shared" si="56"/>
        <v>1.3272667602823024E-2</v>
      </c>
      <c r="AL76" s="1">
        <f t="shared" si="8"/>
        <v>0.79242611625734705</v>
      </c>
      <c r="AM76">
        <f t="shared" si="36"/>
        <v>0.67010562797779805</v>
      </c>
      <c r="AN76" s="17">
        <f t="shared" si="57"/>
        <v>1.3338089728857443</v>
      </c>
      <c r="AP76">
        <v>4</v>
      </c>
      <c r="AQ76">
        <f t="shared" si="37"/>
        <v>0.20326905116556149</v>
      </c>
      <c r="AR76" s="2">
        <f t="shared" si="38"/>
        <v>11.652365990382505</v>
      </c>
      <c r="AT76" s="1">
        <f>ATAN(A76/$G$8/$G$1)</f>
        <v>0.29585157584954386</v>
      </c>
      <c r="AU76" s="2">
        <f t="shared" si="39"/>
        <v>16.959644475451558</v>
      </c>
      <c r="AW76" s="2">
        <f>(AT76+AI76)/(SQRT(AP76)-1)</f>
        <v>0.70238967818066678</v>
      </c>
      <c r="AX76" s="2">
        <f t="shared" si="40"/>
        <v>40.264376456216567</v>
      </c>
      <c r="AZ76" s="17">
        <f>(A76-$A$68)</f>
        <v>0.99933333333333252</v>
      </c>
      <c r="BA76">
        <f t="shared" si="81"/>
        <v>13.71339288824049</v>
      </c>
      <c r="BB76" s="18">
        <f t="shared" si="82"/>
        <v>-0.76980694854226905</v>
      </c>
      <c r="BC76" s="18">
        <v>13.5</v>
      </c>
      <c r="BD76" s="18">
        <f t="shared" si="83"/>
        <v>-0.75782805101663198</v>
      </c>
      <c r="BE76" s="17">
        <f t="shared" si="61"/>
        <v>7.6199166666666613</v>
      </c>
      <c r="BF76" s="17">
        <f>(A76-A75)</f>
        <v>0.12491666666666656</v>
      </c>
      <c r="BG76">
        <f t="shared" si="62"/>
        <v>0.16287254171853122</v>
      </c>
      <c r="BH76" s="18">
        <f t="shared" si="63"/>
        <v>0.10450695209904697</v>
      </c>
      <c r="BI76" s="18">
        <f>SUM($BH$16:BH76)</f>
        <v>2.9264303976543267</v>
      </c>
      <c r="BJ76">
        <v>2.2000000000000002</v>
      </c>
      <c r="BK76" s="17">
        <f t="shared" si="41"/>
        <v>1.2735696023456735</v>
      </c>
      <c r="BM76">
        <v>1.3</v>
      </c>
      <c r="BO76" s="2">
        <f>BM76*SQRT(AP76)+(2-BM76)</f>
        <v>3.3</v>
      </c>
      <c r="BP76" s="1">
        <f>BO76+AN76</f>
        <v>4.6338089728857437</v>
      </c>
      <c r="BR76" s="1">
        <f t="shared" si="42"/>
        <v>1.9049791666666653</v>
      </c>
      <c r="BS76" s="1">
        <f t="shared" si="64"/>
        <v>3.1229166666666641E-2</v>
      </c>
      <c r="BT76" s="1">
        <f t="shared" si="9"/>
        <v>19.601607348095364</v>
      </c>
      <c r="BU76" s="2">
        <f t="shared" si="43"/>
        <v>11.735416320981109</v>
      </c>
      <c r="BW76" s="1">
        <v>4</v>
      </c>
      <c r="BX76" s="1">
        <f t="shared" si="10"/>
        <v>0.14792578792477193</v>
      </c>
      <c r="BY76" s="2">
        <f t="shared" si="11"/>
        <v>8.479822237725779</v>
      </c>
      <c r="CA76" s="1">
        <f t="shared" si="44"/>
        <v>0.29585157584954386</v>
      </c>
      <c r="CB76" s="2">
        <f t="shared" si="12"/>
        <v>16.959644475451558</v>
      </c>
      <c r="CD76" s="1">
        <f t="shared" si="45"/>
        <v>7.1260240171226927</v>
      </c>
      <c r="CE76" s="1">
        <f t="shared" si="46"/>
        <v>-9.4404710442726556E-3</v>
      </c>
      <c r="CF76" s="18">
        <f>SUM(CE$15:$CE76)</f>
        <v>-0.29031391727650907</v>
      </c>
      <c r="CG76" s="18">
        <f t="shared" si="47"/>
        <v>1.709686082723491</v>
      </c>
      <c r="CH76" s="18">
        <f t="shared" si="48"/>
        <v>0.29031391727650907</v>
      </c>
      <c r="CJ76" s="1">
        <f t="shared" si="49"/>
        <v>3.7096860827234912</v>
      </c>
      <c r="CK76" s="18">
        <f t="shared" si="50"/>
        <v>2.9451024037046007</v>
      </c>
      <c r="CL76">
        <f t="shared" si="51"/>
        <v>13.501902137327681</v>
      </c>
      <c r="CN76" s="1">
        <v>1.9049791666666653</v>
      </c>
      <c r="CO76">
        <v>4</v>
      </c>
      <c r="CP76">
        <f t="shared" si="52"/>
        <v>5</v>
      </c>
      <c r="CR76" s="18">
        <f t="shared" si="13"/>
        <v>7.9451024037046007</v>
      </c>
      <c r="CS76">
        <f t="shared" si="14"/>
        <v>228.81894922669252</v>
      </c>
    </row>
    <row r="77" spans="1:97" x14ac:dyDescent="0.2">
      <c r="A77" s="17">
        <f t="shared" si="53"/>
        <v>7.7448333333333279</v>
      </c>
      <c r="B77">
        <f t="shared" si="54"/>
        <v>7.7448333333333279</v>
      </c>
      <c r="C77" s="1">
        <f t="shared" si="15"/>
        <v>12.5</v>
      </c>
      <c r="D77" s="1">
        <f t="shared" si="65"/>
        <v>14.704844214105467</v>
      </c>
      <c r="E77">
        <f t="shared" si="16"/>
        <v>0.55469710710783071</v>
      </c>
      <c r="F77" s="1">
        <f t="shared" si="17"/>
        <v>31.797923337391566</v>
      </c>
      <c r="G77" s="1">
        <f t="shared" si="18"/>
        <v>4.6246529172774822E-3</v>
      </c>
      <c r="H77">
        <f t="shared" si="19"/>
        <v>0.52668584723285805</v>
      </c>
      <c r="I77">
        <f t="shared" si="20"/>
        <v>0.8500600086609218</v>
      </c>
      <c r="J77" s="18">
        <f t="shared" si="21"/>
        <v>1.1126421612741026</v>
      </c>
      <c r="K77" s="2">
        <f t="shared" si="84"/>
        <v>63.782034722719253</v>
      </c>
      <c r="L77">
        <f t="shared" si="0"/>
        <v>1.4948333333333279</v>
      </c>
      <c r="M77" s="1">
        <f t="shared" si="23"/>
        <v>12.5</v>
      </c>
      <c r="N77" s="1">
        <f t="shared" si="66"/>
        <v>12.589063773547437</v>
      </c>
      <c r="O77">
        <f t="shared" si="24"/>
        <v>0.11902144029106264</v>
      </c>
      <c r="P77" s="1">
        <f t="shared" si="1"/>
        <v>6.8228851122265199</v>
      </c>
      <c r="Q77" s="1">
        <f t="shared" si="25"/>
        <v>6.3097642454899312E-3</v>
      </c>
      <c r="R77">
        <f t="shared" si="26"/>
        <v>0.11874062759728979</v>
      </c>
      <c r="S77">
        <f t="shared" si="27"/>
        <v>0.99292530603152707</v>
      </c>
      <c r="T77" s="18">
        <f t="shared" si="28"/>
        <v>4.8964949796763343E-2</v>
      </c>
      <c r="U77" s="2">
        <f t="shared" si="85"/>
        <v>2.8069079501329304</v>
      </c>
      <c r="V77">
        <f t="shared" si="2"/>
        <v>13.994833333333329</v>
      </c>
      <c r="W77" s="1">
        <f t="shared" si="30"/>
        <v>12.5</v>
      </c>
      <c r="X77" s="1">
        <f t="shared" si="67"/>
        <v>18.76447068338933</v>
      </c>
      <c r="Y77">
        <f t="shared" si="31"/>
        <v>0.84175821752523272</v>
      </c>
      <c r="Z77" s="1">
        <f t="shared" si="32"/>
        <v>48.253655781701234</v>
      </c>
      <c r="AA77" s="1">
        <f t="shared" si="3"/>
        <v>2.8400590093860256E-3</v>
      </c>
      <c r="AB77">
        <f t="shared" si="4"/>
        <v>0.74581551323597017</v>
      </c>
      <c r="AC77">
        <f t="shared" si="5"/>
        <v>0.66615255025899767</v>
      </c>
      <c r="AD77" s="18">
        <f t="shared" si="33"/>
        <v>3.1535591107419605</v>
      </c>
      <c r="AE77" s="2">
        <f t="shared" si="86"/>
        <v>-179.2227261358112</v>
      </c>
      <c r="AF77" s="2"/>
      <c r="AG77" s="1">
        <f t="shared" si="7"/>
        <v>5.3031246741002932E-3</v>
      </c>
      <c r="AH77" s="1">
        <f t="shared" si="34"/>
        <v>1.2088269645343075E-2</v>
      </c>
      <c r="AI77">
        <f t="shared" si="35"/>
        <v>0.41341726489223402</v>
      </c>
      <c r="AJ77" s="2">
        <f t="shared" si="55"/>
        <v>23.699078879172649</v>
      </c>
      <c r="AK77" s="1">
        <f t="shared" si="56"/>
        <v>1.3200355840945126E-2</v>
      </c>
      <c r="AL77" s="1">
        <f t="shared" si="8"/>
        <v>0.80296381186917198</v>
      </c>
      <c r="AM77">
        <f t="shared" si="36"/>
        <v>0.67654553361160397</v>
      </c>
      <c r="AN77" s="17">
        <f t="shared" si="57"/>
        <v>1.3466272563925237</v>
      </c>
      <c r="AP77">
        <v>4</v>
      </c>
      <c r="AQ77">
        <f t="shared" si="37"/>
        <v>0.20670863244611704</v>
      </c>
      <c r="AR77" s="2">
        <f t="shared" si="38"/>
        <v>11.849539439586326</v>
      </c>
      <c r="AT77" s="1">
        <f>ATAN(A77/$G$8/$G$1)</f>
        <v>0.30041711174979541</v>
      </c>
      <c r="AU77" s="2">
        <f t="shared" si="39"/>
        <v>17.221363093937317</v>
      </c>
      <c r="AW77" s="2">
        <f>(AT77+AI77)/(SQRT(AP77)-1)</f>
        <v>0.71383437664202942</v>
      </c>
      <c r="AX77" s="2">
        <f t="shared" si="40"/>
        <v>40.920441973109966</v>
      </c>
      <c r="BD77">
        <v>0</v>
      </c>
      <c r="BE77" s="17">
        <f t="shared" si="61"/>
        <v>7.7448333333333279</v>
      </c>
      <c r="BF77" s="17">
        <f>(A77-A76)</f>
        <v>0.12491666666666656</v>
      </c>
      <c r="BG77">
        <f t="shared" si="62"/>
        <v>0.16445914108501003</v>
      </c>
      <c r="BH77" s="18">
        <f t="shared" si="63"/>
        <v>0.10696261283601596</v>
      </c>
      <c r="BI77" s="18">
        <f>SUM($BH$16:BH77)</f>
        <v>3.0333930104903426</v>
      </c>
      <c r="BJ77">
        <v>2.2000000000000002</v>
      </c>
      <c r="BK77" s="17">
        <f t="shared" si="41"/>
        <v>1.1666069895096576</v>
      </c>
      <c r="BM77">
        <v>1.3</v>
      </c>
      <c r="BO77" s="2">
        <f>BM77*SQRT(AP77)+(2-BM77)</f>
        <v>3.3</v>
      </c>
      <c r="BP77" s="1">
        <f>BO77+AN77</f>
        <v>4.6466272563925237</v>
      </c>
      <c r="BR77" s="1">
        <f t="shared" si="42"/>
        <v>1.9362083333333322</v>
      </c>
      <c r="BS77" s="1">
        <f t="shared" si="64"/>
        <v>3.1229166666666863E-2</v>
      </c>
      <c r="BT77" s="1">
        <f t="shared" si="9"/>
        <v>19.62912693908277</v>
      </c>
      <c r="BU77" s="2">
        <f t="shared" si="43"/>
        <v>11.775754195475294</v>
      </c>
      <c r="BW77" s="1">
        <v>4</v>
      </c>
      <c r="BX77" s="1">
        <f t="shared" si="10"/>
        <v>0.1502085558748977</v>
      </c>
      <c r="BY77" s="2">
        <f t="shared" si="11"/>
        <v>8.6106815469686584</v>
      </c>
      <c r="CA77" s="1">
        <f t="shared" si="44"/>
        <v>0.30041711174979541</v>
      </c>
      <c r="CB77" s="2">
        <f t="shared" si="12"/>
        <v>17.221363093937317</v>
      </c>
      <c r="CD77" s="1">
        <f t="shared" si="45"/>
        <v>7.1558764641853436</v>
      </c>
      <c r="CE77" s="1">
        <f t="shared" si="46"/>
        <v>-9.5965120407238685E-3</v>
      </c>
      <c r="CF77" s="18">
        <f>SUM(CE$15:$CE77)</f>
        <v>-0.29991042931723294</v>
      </c>
      <c r="CG77" s="18">
        <f t="shared" si="47"/>
        <v>1.700089570682767</v>
      </c>
      <c r="CH77" s="18">
        <f t="shared" si="48"/>
        <v>0.29991042931723294</v>
      </c>
      <c r="CJ77" s="1">
        <f t="shared" si="49"/>
        <v>3.700089570682767</v>
      </c>
      <c r="CK77" s="18">
        <f t="shared" si="50"/>
        <v>2.9758437661580608</v>
      </c>
      <c r="CL77">
        <f t="shared" si="51"/>
        <v>13.642836750294833</v>
      </c>
      <c r="CN77" s="1">
        <v>1.9362083333333322</v>
      </c>
      <c r="CO77">
        <v>4</v>
      </c>
      <c r="CP77">
        <f t="shared" si="52"/>
        <v>5</v>
      </c>
      <c r="CR77" s="18">
        <f t="shared" si="13"/>
        <v>7.9758437661580608</v>
      </c>
      <c r="CS77">
        <f t="shared" si="14"/>
        <v>229.70430046535216</v>
      </c>
    </row>
    <row r="78" spans="1:97" x14ac:dyDescent="0.2">
      <c r="A78" s="17">
        <f t="shared" si="53"/>
        <v>7.8697499999999945</v>
      </c>
      <c r="B78">
        <f t="shared" si="54"/>
        <v>7.8697499999999945</v>
      </c>
      <c r="C78" s="1">
        <f t="shared" si="15"/>
        <v>12.5</v>
      </c>
      <c r="D78" s="1">
        <f t="shared" si="65"/>
        <v>14.77101773956351</v>
      </c>
      <c r="E78">
        <f t="shared" si="16"/>
        <v>0.5618860211864708</v>
      </c>
      <c r="F78" s="1">
        <f t="shared" si="17"/>
        <v>32.210026692218072</v>
      </c>
      <c r="G78" s="1">
        <f t="shared" si="18"/>
        <v>4.5833092410012101E-3</v>
      </c>
      <c r="H78">
        <f t="shared" si="19"/>
        <v>0.53278319332873192</v>
      </c>
      <c r="I78">
        <f t="shared" si="20"/>
        <v>0.84625177630917803</v>
      </c>
      <c r="J78" s="18">
        <f t="shared" si="21"/>
        <v>1.1459099189693531</v>
      </c>
      <c r="K78" s="2">
        <f t="shared" si="84"/>
        <v>65.689103635185845</v>
      </c>
      <c r="L78">
        <f t="shared" si="0"/>
        <v>1.6197499999999945</v>
      </c>
      <c r="M78" s="1">
        <f t="shared" si="23"/>
        <v>12.5</v>
      </c>
      <c r="N78" s="1">
        <f t="shared" si="66"/>
        <v>12.604506736183689</v>
      </c>
      <c r="O78">
        <f t="shared" si="24"/>
        <v>0.12886196193169555</v>
      </c>
      <c r="P78" s="1">
        <f t="shared" si="1"/>
        <v>7.3869914483137569</v>
      </c>
      <c r="Q78" s="1">
        <f t="shared" si="25"/>
        <v>6.2943123498789546E-3</v>
      </c>
      <c r="R78">
        <f t="shared" si="26"/>
        <v>0.12850562373457955</v>
      </c>
      <c r="S78">
        <f t="shared" si="27"/>
        <v>0.99170878017116837</v>
      </c>
      <c r="T78" s="18">
        <f t="shared" si="28"/>
        <v>5.672867003871087E-2</v>
      </c>
      <c r="U78" s="2">
        <f t="shared" si="85"/>
        <v>3.2519619767413874</v>
      </c>
      <c r="V78">
        <f t="shared" si="2"/>
        <v>14.119749999999994</v>
      </c>
      <c r="W78" s="1">
        <f t="shared" si="30"/>
        <v>12.5</v>
      </c>
      <c r="X78" s="1">
        <f t="shared" si="67"/>
        <v>18.857819069619367</v>
      </c>
      <c r="Y78">
        <f t="shared" si="31"/>
        <v>0.84617091370274</v>
      </c>
      <c r="Z78" s="1">
        <f t="shared" si="32"/>
        <v>48.506612887418214</v>
      </c>
      <c r="AA78" s="1">
        <f t="shared" si="3"/>
        <v>2.8120113598067227E-3</v>
      </c>
      <c r="AB78">
        <f t="shared" si="4"/>
        <v>0.7487477713023255</v>
      </c>
      <c r="AC78">
        <f t="shared" si="5"/>
        <v>0.66285501806186886</v>
      </c>
      <c r="AD78" s="18">
        <f t="shared" si="33"/>
        <v>3.2004886263276546</v>
      </c>
      <c r="AE78" s="2">
        <f t="shared" si="86"/>
        <v>-176.53249912771409</v>
      </c>
      <c r="AF78" s="2"/>
      <c r="AG78" s="1">
        <f t="shared" si="7"/>
        <v>5.3562519064672791E-3</v>
      </c>
      <c r="AH78" s="1">
        <f t="shared" si="34"/>
        <v>1.1984714249781188E-2</v>
      </c>
      <c r="AI78">
        <f t="shared" si="35"/>
        <v>0.42029266495880596</v>
      </c>
      <c r="AJ78" s="2">
        <f t="shared" si="55"/>
        <v>24.093210093179959</v>
      </c>
      <c r="AK78" s="1">
        <f t="shared" si="56"/>
        <v>1.3127178300550451E-2</v>
      </c>
      <c r="AL78" s="1">
        <f t="shared" si="8"/>
        <v>0.81379822707010785</v>
      </c>
      <c r="AM78">
        <f t="shared" si="36"/>
        <v>0.68309804907345195</v>
      </c>
      <c r="AN78" s="17">
        <f t="shared" si="57"/>
        <v>1.3596696836653104</v>
      </c>
      <c r="AP78">
        <v>4</v>
      </c>
      <c r="AQ78">
        <f t="shared" si="37"/>
        <v>0.21014633247940298</v>
      </c>
      <c r="AR78" s="2">
        <f t="shared" si="38"/>
        <v>12.046605046589979</v>
      </c>
      <c r="AT78" s="1">
        <f>ATAN(A78/$G$8/$G$1)</f>
        <v>0.30496976943084741</v>
      </c>
      <c r="AU78" s="2">
        <f t="shared" si="39"/>
        <v>17.482343470558131</v>
      </c>
      <c r="AW78" s="2">
        <f>(AT78+AI78)/(SQRT(AP78)-1)</f>
        <v>0.72526243438965343</v>
      </c>
      <c r="AX78" s="2">
        <f t="shared" si="40"/>
        <v>41.57555356373809</v>
      </c>
      <c r="AZ78" s="17">
        <f>(A78-$A$77)</f>
        <v>0.12491666666666656</v>
      </c>
      <c r="BA78">
        <f>AZ78/(SIN(AW78)-SIN($AW$77))</f>
        <v>14.533585044800244</v>
      </c>
      <c r="BB78" s="18">
        <f>BA78*(COS(AW78)-COS($AW$77))</f>
        <v>-0.10946063174788222</v>
      </c>
      <c r="BC78" s="18">
        <v>14.8</v>
      </c>
      <c r="BD78" s="18">
        <f t="shared" ref="BD78:BD84" si="87">BC78*(COS(AW78)-COS($AW$77))</f>
        <v>-0.11146715314046061</v>
      </c>
      <c r="BE78" s="17">
        <f t="shared" si="61"/>
        <v>7.8697499999999945</v>
      </c>
      <c r="BF78" s="17">
        <f>(A78-A77)</f>
        <v>0.12491666666666656</v>
      </c>
      <c r="BG78">
        <f t="shared" si="62"/>
        <v>0.16609662100960557</v>
      </c>
      <c r="BH78" s="18">
        <f t="shared" si="63"/>
        <v>0.10946337609018464</v>
      </c>
      <c r="BI78" s="18">
        <f>SUM($BH$16:BH78)</f>
        <v>3.1428563865805272</v>
      </c>
      <c r="BJ78">
        <v>2.2000000000000002</v>
      </c>
      <c r="BK78" s="17">
        <f t="shared" si="41"/>
        <v>1.0571436134194729</v>
      </c>
      <c r="BM78">
        <v>1.3</v>
      </c>
      <c r="BO78" s="2">
        <f>BM78*SQRT(AP78)+(2-BM78)</f>
        <v>3.3</v>
      </c>
      <c r="BP78" s="1">
        <f>BO78+AN78</f>
        <v>4.6596696836653102</v>
      </c>
      <c r="BR78" s="1">
        <f t="shared" si="42"/>
        <v>1.9674374999999984</v>
      </c>
      <c r="BS78" s="1">
        <f t="shared" si="64"/>
        <v>3.1229166666666197E-2</v>
      </c>
      <c r="BT78" s="1">
        <f t="shared" si="9"/>
        <v>19.657054531329361</v>
      </c>
      <c r="BU78" s="2">
        <f t="shared" si="43"/>
        <v>11.816724214994672</v>
      </c>
      <c r="BW78" s="1">
        <v>4</v>
      </c>
      <c r="BX78" s="1">
        <f t="shared" si="10"/>
        <v>0.15248488471542371</v>
      </c>
      <c r="BY78" s="2">
        <f t="shared" si="11"/>
        <v>8.7411717352790657</v>
      </c>
      <c r="CA78" s="1">
        <f t="shared" si="44"/>
        <v>0.30496976943084741</v>
      </c>
      <c r="CB78" s="2">
        <f t="shared" si="12"/>
        <v>17.482343470558131</v>
      </c>
      <c r="CD78" s="1">
        <f t="shared" si="45"/>
        <v>7.1862608946622055</v>
      </c>
      <c r="CE78" s="1">
        <f t="shared" si="46"/>
        <v>-9.7525530438042005E-3</v>
      </c>
      <c r="CF78" s="18">
        <f>SUM(CE$15:$CE78)</f>
        <v>-0.30966298236103712</v>
      </c>
      <c r="CG78" s="18">
        <f t="shared" si="47"/>
        <v>1.6903370176389629</v>
      </c>
      <c r="CH78" s="18">
        <f t="shared" si="48"/>
        <v>0.30966298236103712</v>
      </c>
      <c r="CJ78" s="1">
        <f t="shared" si="49"/>
        <v>3.6903370176389632</v>
      </c>
      <c r="CK78" s="18">
        <f t="shared" si="50"/>
        <v>3.0070612326336352</v>
      </c>
      <c r="CL78">
        <f t="shared" si="51"/>
        <v>13.785954075111222</v>
      </c>
      <c r="CN78" s="1">
        <v>1.9674374999999984</v>
      </c>
      <c r="CO78">
        <v>4</v>
      </c>
      <c r="CP78">
        <f t="shared" si="52"/>
        <v>5</v>
      </c>
      <c r="CR78" s="18">
        <f t="shared" si="13"/>
        <v>8.0070612326336352</v>
      </c>
      <c r="CS78">
        <f t="shared" si="14"/>
        <v>230.60336349984868</v>
      </c>
    </row>
    <row r="79" spans="1:97" x14ac:dyDescent="0.2">
      <c r="A79" s="17">
        <f t="shared" si="53"/>
        <v>7.994666666666661</v>
      </c>
      <c r="B79">
        <f t="shared" si="54"/>
        <v>7.994666666666661</v>
      </c>
      <c r="C79" s="1">
        <f t="shared" si="15"/>
        <v>12.5</v>
      </c>
      <c r="D79" s="1">
        <f t="shared" si="65"/>
        <v>14.837947806590742</v>
      </c>
      <c r="E79">
        <f t="shared" si="16"/>
        <v>0.5690104461210973</v>
      </c>
      <c r="F79" s="1">
        <f t="shared" si="17"/>
        <v>32.618433217132967</v>
      </c>
      <c r="G79" s="1">
        <f t="shared" si="18"/>
        <v>4.5420542993749643E-3</v>
      </c>
      <c r="H79">
        <f t="shared" si="19"/>
        <v>0.53879867828592698</v>
      </c>
      <c r="I79">
        <f t="shared" si="20"/>
        <v>0.84243455786033505</v>
      </c>
      <c r="J79" s="18">
        <f t="shared" si="21"/>
        <v>1.1795580167089947</v>
      </c>
      <c r="K79" s="2">
        <f t="shared" si="84"/>
        <v>67.617975480133452</v>
      </c>
      <c r="L79">
        <f t="shared" ref="L79:L137" si="88">($A79-$L$13)</f>
        <v>1.744666666666661</v>
      </c>
      <c r="M79" s="1">
        <f t="shared" si="23"/>
        <v>12.5</v>
      </c>
      <c r="N79" s="1">
        <f t="shared" si="66"/>
        <v>12.621167211386503</v>
      </c>
      <c r="O79">
        <f t="shared" si="24"/>
        <v>0.13867745223185834</v>
      </c>
      <c r="P79" s="1">
        <f t="shared" ref="P79:P137" si="89">180/$D$6*O79</f>
        <v>7.9496628667944265</v>
      </c>
      <c r="Q79" s="1">
        <f t="shared" si="25"/>
        <v>6.2777058000831566E-3</v>
      </c>
      <c r="R79">
        <f t="shared" si="26"/>
        <v>0.13823338503055932</v>
      </c>
      <c r="S79">
        <f t="shared" si="27"/>
        <v>0.99039968258425504</v>
      </c>
      <c r="T79" s="18">
        <f t="shared" si="28"/>
        <v>6.5104476651679871E-2</v>
      </c>
      <c r="U79" s="2">
        <f t="shared" si="85"/>
        <v>3.7321037571026676</v>
      </c>
      <c r="V79">
        <f t="shared" ref="V79:V137" si="90">($A79-$V$13)</f>
        <v>14.24466666666666</v>
      </c>
      <c r="W79" s="1">
        <f t="shared" si="30"/>
        <v>12.5</v>
      </c>
      <c r="X79" s="1">
        <f t="shared" si="67"/>
        <v>18.951531031672459</v>
      </c>
      <c r="Y79">
        <f t="shared" si="31"/>
        <v>0.85054005425611023</v>
      </c>
      <c r="Z79" s="1">
        <f t="shared" si="32"/>
        <v>48.757073173917142</v>
      </c>
      <c r="AA79" s="1">
        <f t="shared" ref="AA79:AA138" si="91">1/X79/X79</f>
        <v>2.7842703214940902E-3</v>
      </c>
      <c r="AB79">
        <f t="shared" ref="AB79:AB138" si="92">SIN(Y79)</f>
        <v>0.75163672227117029</v>
      </c>
      <c r="AC79">
        <f t="shared" ref="AC79:AC138" si="93">COS(Y79)</f>
        <v>0.65957731747949877</v>
      </c>
      <c r="AD79" s="18">
        <f t="shared" si="33"/>
        <v>3.247600924261751</v>
      </c>
      <c r="AE79" s="2">
        <f t="shared" si="86"/>
        <v>-173.83179415060027</v>
      </c>
      <c r="AF79" s="2"/>
      <c r="AG79" s="1">
        <f t="shared" ref="AG79:AG138" si="94">AA79*AB79+Q79*R79+G79*H79</f>
        <v>5.4078011945423287E-3</v>
      </c>
      <c r="AH79" s="1">
        <f t="shared" si="34"/>
        <v>1.1880262887020132E-2</v>
      </c>
      <c r="AI79">
        <f t="shared" si="35"/>
        <v>0.42716323799170963</v>
      </c>
      <c r="AJ79" s="2">
        <f t="shared" si="55"/>
        <v>24.487064598250868</v>
      </c>
      <c r="AK79" s="1">
        <f t="shared" si="56"/>
        <v>1.3053159005558821E-2</v>
      </c>
      <c r="AL79" s="1">
        <f t="shared" ref="AL79:AL132" si="95">((G79*SIN(J79)+Q79*SIN(T79)+AA79*SIN(AD79))/(G79*COS(J79)+Q79*COS(T79)+AA79*COS(AD79)))</f>
        <v>0.82494703374448775</v>
      </c>
      <c r="AM79">
        <f t="shared" si="36"/>
        <v>0.68976852810575706</v>
      </c>
      <c r="AN79" s="17">
        <f t="shared" si="57"/>
        <v>1.3729469110385291</v>
      </c>
      <c r="AP79">
        <v>4</v>
      </c>
      <c r="AQ79">
        <f t="shared" si="37"/>
        <v>0.21358161899585482</v>
      </c>
      <c r="AR79" s="2">
        <f t="shared" si="38"/>
        <v>12.243532299125434</v>
      </c>
      <c r="AT79" s="1">
        <f>ATAN(A79/$G$8/$G$1)</f>
        <v>0.30950941538583371</v>
      </c>
      <c r="AU79" s="2">
        <f t="shared" si="39"/>
        <v>17.742577952054159</v>
      </c>
      <c r="AW79" s="2">
        <f>(AT79+AI79)/(SQRT(AP79)-1)</f>
        <v>0.7366726533775434</v>
      </c>
      <c r="AX79" s="2">
        <f t="shared" si="40"/>
        <v>42.22964255030503</v>
      </c>
      <c r="AZ79" s="17">
        <f>(A79-$A$77)</f>
        <v>0.24983333333333313</v>
      </c>
      <c r="BA79">
        <f t="shared" ref="BA79:BA84" si="96">AZ79/(SIN(AW79)-SIN($AW$77))</f>
        <v>14.618492493675149</v>
      </c>
      <c r="BB79" s="18">
        <f t="shared" ref="BB79:BB84" si="97">BA79*(COS(AW79)-COS($AW$77))</f>
        <v>-0.22145371152842611</v>
      </c>
      <c r="BC79" s="18">
        <v>14.8</v>
      </c>
      <c r="BD79" s="18">
        <f t="shared" si="87"/>
        <v>-0.22420334600429964</v>
      </c>
      <c r="BE79" s="17">
        <f t="shared" si="61"/>
        <v>7.994666666666661</v>
      </c>
      <c r="BF79" s="17">
        <f>(A79-A78)</f>
        <v>0.12491666666666656</v>
      </c>
      <c r="BG79">
        <f t="shared" si="62"/>
        <v>0.16778661086378327</v>
      </c>
      <c r="BH79" s="18">
        <f t="shared" si="63"/>
        <v>0.11201089293766006</v>
      </c>
      <c r="BI79" s="18">
        <f>SUM($BH$16:BH79)</f>
        <v>3.2548672795181872</v>
      </c>
      <c r="BJ79">
        <v>2.2000000000000002</v>
      </c>
      <c r="BK79" s="17">
        <f t="shared" si="41"/>
        <v>0.94513272048181296</v>
      </c>
      <c r="BM79">
        <v>1.3</v>
      </c>
      <c r="BO79" s="2">
        <f>BM79*SQRT(AP79)+(2-BM79)</f>
        <v>3.3</v>
      </c>
      <c r="BP79" s="1">
        <f>BO79+AN79</f>
        <v>4.6729469110385287</v>
      </c>
      <c r="BR79" s="1">
        <f t="shared" si="42"/>
        <v>1.9986666666666653</v>
      </c>
      <c r="BS79" s="1">
        <f t="shared" si="64"/>
        <v>3.1229166666666863E-2</v>
      </c>
      <c r="BT79" s="1">
        <f t="shared" ref="BT79:BT134" si="98">1.5*12.5/COS(AT79)</f>
        <v>19.685388388345299</v>
      </c>
      <c r="BU79" s="2">
        <f t="shared" si="43"/>
        <v>11.858335299383828</v>
      </c>
      <c r="BW79" s="1">
        <v>4</v>
      </c>
      <c r="BX79" s="1">
        <f t="shared" ref="BX79:BX134" si="99">AT79/SQRT(BW79)</f>
        <v>0.15475470769291685</v>
      </c>
      <c r="BY79" s="2">
        <f t="shared" ref="BY79:BY142" si="100">BX79*(180/$D$6)</f>
        <v>8.8712889760270794</v>
      </c>
      <c r="CA79" s="1">
        <f t="shared" si="44"/>
        <v>0.30950941538583371</v>
      </c>
      <c r="CB79" s="2">
        <f t="shared" ref="CB79:CB142" si="101">CA79*(180/$D$6)</f>
        <v>17.742577952054159</v>
      </c>
      <c r="CD79" s="1">
        <f t="shared" si="45"/>
        <v>7.2171793244663132</v>
      </c>
      <c r="CE79" s="1">
        <f t="shared" si="46"/>
        <v>-9.908594053557946E-3</v>
      </c>
      <c r="CF79" s="18">
        <f>SUM(CE$15:$CE79)</f>
        <v>-0.31957157641459505</v>
      </c>
      <c r="CG79" s="18">
        <f t="shared" si="47"/>
        <v>1.680428423585405</v>
      </c>
      <c r="CH79" s="18">
        <f t="shared" si="48"/>
        <v>0.31957157641459505</v>
      </c>
      <c r="CJ79" s="1">
        <f t="shared" si="49"/>
        <v>3.680428423585405</v>
      </c>
      <c r="CK79" s="18">
        <f t="shared" si="50"/>
        <v>3.0387637229692324</v>
      </c>
      <c r="CL79">
        <f t="shared" si="51"/>
        <v>13.931295005016537</v>
      </c>
      <c r="CN79" s="1">
        <v>1.9986666666666653</v>
      </c>
      <c r="CO79">
        <v>4</v>
      </c>
      <c r="CP79">
        <f t="shared" si="52"/>
        <v>5</v>
      </c>
      <c r="CR79" s="18">
        <f t="shared" ref="CR79:CR134" si="102">CK79+CP79</f>
        <v>8.0387637229692324</v>
      </c>
      <c r="CS79">
        <f t="shared" ref="CS79:CS134" si="103">CR79/12.5*360</f>
        <v>231.51639522151387</v>
      </c>
    </row>
    <row r="80" spans="1:97" x14ac:dyDescent="0.2">
      <c r="A80" s="17">
        <f t="shared" si="53"/>
        <v>8.1195833333333276</v>
      </c>
      <c r="B80">
        <f t="shared" si="54"/>
        <v>8.1195833333333276</v>
      </c>
      <c r="C80" s="1">
        <f t="shared" ref="C80:C137" si="104">$G$1</f>
        <v>12.5</v>
      </c>
      <c r="D80" s="1">
        <f t="shared" si="65"/>
        <v>14.905624223994927</v>
      </c>
      <c r="E80">
        <f t="shared" ref="E80:E139" si="105">ATAN(B80/C80)</f>
        <v>0.57607053226747973</v>
      </c>
      <c r="F80" s="1">
        <f t="shared" ref="F80:F139" si="106">180/$D$6*E80</f>
        <v>33.023151531256801</v>
      </c>
      <c r="G80" s="1">
        <f t="shared" ref="G80:G139" si="107">1/D80/D80</f>
        <v>4.5009031026912259E-3</v>
      </c>
      <c r="H80">
        <f t="shared" ref="H80:H139" si="108">SIN(E80)</f>
        <v>0.54473286132240617</v>
      </c>
      <c r="I80">
        <f t="shared" ref="I80:I139" si="109">COS(E80)</f>
        <v>0.8386096289666034</v>
      </c>
      <c r="J80" s="18">
        <f t="shared" ref="J80:J137" si="110">MOD(D80,$D$4)/$D$4*$D$6*2</f>
        <v>1.2135813310223993</v>
      </c>
      <c r="K80" s="2">
        <f t="shared" si="84"/>
        <v>69.56835655542416</v>
      </c>
      <c r="L80">
        <f t="shared" si="88"/>
        <v>1.8695833333333276</v>
      </c>
      <c r="M80" s="1">
        <f t="shared" ref="M80:M137" si="111">$G$1</f>
        <v>12.5</v>
      </c>
      <c r="N80" s="1">
        <f t="shared" si="66"/>
        <v>12.639040384470562</v>
      </c>
      <c r="O80">
        <f t="shared" ref="O80:O139" si="112">ATAN(L80/M80)</f>
        <v>0.14846612281145374</v>
      </c>
      <c r="P80" s="1">
        <f t="shared" si="89"/>
        <v>8.5107968490642261</v>
      </c>
      <c r="Q80" s="1">
        <f t="shared" ref="Q80:Q139" si="113">1/N80/N80</f>
        <v>6.2599634423134249E-3</v>
      </c>
      <c r="R80">
        <f t="shared" ref="R80:R139" si="114">SIN(O80)</f>
        <v>0.14792130386975125</v>
      </c>
      <c r="S80">
        <f t="shared" ref="S80:S139" si="115">COS(O80)</f>
        <v>0.98899913440885923</v>
      </c>
      <c r="T80" s="18">
        <f t="shared" ref="T80:T137" si="116">MOD(N80,$D$4)/$D$4*$D$6*2</f>
        <v>7.4089949124092669E-2</v>
      </c>
      <c r="U80" s="2">
        <f t="shared" si="85"/>
        <v>4.2471945357760124</v>
      </c>
      <c r="V80">
        <f t="shared" si="90"/>
        <v>14.369583333333328</v>
      </c>
      <c r="W80" s="1">
        <f t="shared" ref="W80:W137" si="117">$G$1</f>
        <v>12.5</v>
      </c>
      <c r="X80" s="1">
        <f t="shared" si="67"/>
        <v>19.045601202734737</v>
      </c>
      <c r="Y80">
        <f t="shared" ref="Y80:Y139" si="118">ATAN(V80/W80)</f>
        <v>0.85486611653287747</v>
      </c>
      <c r="Z80" s="1">
        <f t="shared" ref="Z80:Z139" si="119">180/$D$6*Y80</f>
        <v>49.005064005069407</v>
      </c>
      <c r="AA80" s="1">
        <f t="shared" si="91"/>
        <v>2.7568340697311784E-3</v>
      </c>
      <c r="AB80">
        <f t="shared" si="92"/>
        <v>0.754483052562815</v>
      </c>
      <c r="AC80">
        <f t="shared" si="93"/>
        <v>0.65631952842765273</v>
      </c>
      <c r="AD80" s="18">
        <f t="shared" ref="AD80:AD137" si="120">MOD(X80,$D$4)/$D$4*$D$6*2</f>
        <v>3.2948933064582371</v>
      </c>
      <c r="AE80" s="2">
        <f t="shared" si="86"/>
        <v>-171.12076587182082</v>
      </c>
      <c r="AF80" s="2"/>
      <c r="AG80" s="1">
        <f t="shared" si="94"/>
        <v>5.4577563645678137E-3</v>
      </c>
      <c r="AH80" s="1">
        <f t="shared" ref="AH80:AH139" si="121">AC80*AA80+S80*Q80+I80*G80</f>
        <v>1.1774963143440856E-2</v>
      </c>
      <c r="AI80">
        <f t="shared" ref="AI80:AI139" si="122">ATAN(AG80/AH80)</f>
        <v>0.43402790203450808</v>
      </c>
      <c r="AJ80" s="2">
        <f t="shared" si="55"/>
        <v>24.880580371404921</v>
      </c>
      <c r="AK80" s="1">
        <f t="shared" si="56"/>
        <v>1.2978322756210489E-2</v>
      </c>
      <c r="AL80" s="1">
        <f t="shared" si="95"/>
        <v>0.83642984893218164</v>
      </c>
      <c r="AM80">
        <f t="shared" ref="AM80:AM138" si="123">ATAN((G80*SIN(J80)+Q80*SIN(T80)+AA80*SIN(AD80))/(G80*COS(J80)+Q80*COS(T80)+AA80*COS(AD80)))</f>
        <v>0.69656294724870116</v>
      </c>
      <c r="AN80" s="17">
        <f t="shared" si="57"/>
        <v>1.3864708344918415</v>
      </c>
      <c r="AP80">
        <v>4</v>
      </c>
      <c r="AQ80">
        <f t="shared" ref="AQ80:AQ139" si="124">ASIN(SIN(AI80/SQRT(AP80)))</f>
        <v>0.21701395101725404</v>
      </c>
      <c r="AR80" s="2">
        <f t="shared" ref="AR80:AR135" si="125">AQ80*(180/$D$6)</f>
        <v>12.440290185702461</v>
      </c>
      <c r="AT80" s="1">
        <f>ATAN(A80/$G$8/$G$1)</f>
        <v>0.31403591901500538</v>
      </c>
      <c r="AU80" s="2">
        <f t="shared" ref="AU80:AU135" si="126">AT80*(180/$D$6)</f>
        <v>18.002059051815593</v>
      </c>
      <c r="AW80" s="2">
        <f>(AT80+AI80)/(SQRT(AP80)-1)</f>
        <v>0.74806382104951341</v>
      </c>
      <c r="AX80" s="2">
        <f t="shared" ref="AX80:AX135" si="127">AW80*(180/$D$6)</f>
        <v>42.88263942322051</v>
      </c>
      <c r="AZ80" s="17">
        <f>(A80-$A$77)</f>
        <v>0.37474999999999969</v>
      </c>
      <c r="BA80">
        <f t="shared" si="96"/>
        <v>14.705313672812244</v>
      </c>
      <c r="BB80" s="18">
        <f t="shared" si="97"/>
        <v>-0.33601141547092056</v>
      </c>
      <c r="BC80" s="18">
        <v>14.8</v>
      </c>
      <c r="BD80" s="18">
        <f t="shared" si="87"/>
        <v>-0.3381749658399904</v>
      </c>
      <c r="BE80" s="17">
        <f t="shared" si="61"/>
        <v>8.1195833333333276</v>
      </c>
      <c r="BF80" s="17">
        <f>(A80-A79)</f>
        <v>0.12491666666666656</v>
      </c>
      <c r="BG80">
        <f t="shared" si="62"/>
        <v>0.16953081138816065</v>
      </c>
      <c r="BH80" s="18">
        <f t="shared" si="63"/>
        <v>0.11460688413003794</v>
      </c>
      <c r="BI80" s="18">
        <f>SUM($BH$16:BH80)</f>
        <v>3.3694741636482251</v>
      </c>
      <c r="BJ80">
        <v>3</v>
      </c>
      <c r="BK80" s="17">
        <f t="shared" ref="BK80:BK135" si="128">2-BI80+BJ80</f>
        <v>1.6305258363517749</v>
      </c>
      <c r="BL80" s="1"/>
      <c r="BM80">
        <v>1.3</v>
      </c>
      <c r="BO80" s="2">
        <f>BM80*SQRT(AP80)+(2-BM80)</f>
        <v>3.3</v>
      </c>
      <c r="BP80" s="1">
        <f>BO80+AN80</f>
        <v>4.6864708344918409</v>
      </c>
      <c r="BR80" s="1">
        <f t="shared" ref="BR80:BR135" si="129">0.5*12.5*TAN(AT80)</f>
        <v>2.0298958333333319</v>
      </c>
      <c r="BS80" s="1">
        <f t="shared" si="64"/>
        <v>3.1229166666666641E-2</v>
      </c>
      <c r="BT80" s="1">
        <f t="shared" si="98"/>
        <v>19.714126758435338</v>
      </c>
      <c r="BU80" s="2">
        <f t="shared" ref="BU80:BU143" si="130">MOD(BT80+BP80,12.5)</f>
        <v>11.900597592927177</v>
      </c>
      <c r="BW80" s="1">
        <v>4</v>
      </c>
      <c r="BX80" s="1">
        <f t="shared" si="99"/>
        <v>0.15701795950750269</v>
      </c>
      <c r="BY80" s="2">
        <f t="shared" si="100"/>
        <v>9.0010295259077964</v>
      </c>
      <c r="CA80" s="1">
        <f t="shared" ref="CA80:CA143" si="131">AT80/((SQRT(BW80)-1))</f>
        <v>0.31403591901500538</v>
      </c>
      <c r="CB80" s="2">
        <f t="shared" si="101"/>
        <v>18.002059051815593</v>
      </c>
      <c r="CD80" s="1">
        <f t="shared" ref="CD80:CD135" si="132">BS80/(SIN(CA80)-SIN(CA79))</f>
        <v>7.2486337972951613</v>
      </c>
      <c r="CE80" s="1">
        <f t="shared" ref="CE80:CE135" si="133">CD80*(COS(CA80)-COS(CA79))</f>
        <v>-1.0064635070025068E-2</v>
      </c>
      <c r="CF80" s="18">
        <f>SUM(CE$15:$CE80)</f>
        <v>-0.32963621148462013</v>
      </c>
      <c r="CG80" s="18">
        <f t="shared" ref="CG80:CG143" si="134">2+CF80</f>
        <v>1.6703637885153799</v>
      </c>
      <c r="CH80" s="18">
        <f t="shared" ref="CH80:CH143" si="135">-CF80</f>
        <v>0.32963621148462013</v>
      </c>
      <c r="CJ80" s="1">
        <f t="shared" ref="CJ80:CJ135" si="136">CG80*SQRT(BW80)+CH80</f>
        <v>3.6703637885153801</v>
      </c>
      <c r="CK80" s="18">
        <f t="shared" ref="CK80:CK134" si="137">MOD(CJ80+BU80,12.5)</f>
        <v>3.070961381442558</v>
      </c>
      <c r="CL80">
        <f t="shared" ref="CL80:CL135" si="138">CK80/12.5*180/3.141</f>
        <v>14.078906046728058</v>
      </c>
      <c r="CN80" s="1">
        <v>2.0298958333333319</v>
      </c>
      <c r="CO80">
        <v>4</v>
      </c>
      <c r="CP80">
        <f t="shared" ref="CP80:CP135" si="139">2.5*SQRT(CO80)</f>
        <v>5</v>
      </c>
      <c r="CR80" s="18">
        <f t="shared" si="102"/>
        <v>8.070961381442558</v>
      </c>
      <c r="CS80">
        <f t="shared" si="103"/>
        <v>232.44368778554568</v>
      </c>
    </row>
    <row r="81" spans="1:97" x14ac:dyDescent="0.2">
      <c r="A81" s="17">
        <f t="shared" ref="A81:A144" si="140">$D$5*$D$4+A80</f>
        <v>8.2444999999999951</v>
      </c>
      <c r="B81">
        <f t="shared" ref="B81:B138" si="141">($A81-$B$13)</f>
        <v>8.2444999999999951</v>
      </c>
      <c r="C81" s="1">
        <f t="shared" si="104"/>
        <v>12.5</v>
      </c>
      <c r="D81" s="1">
        <f t="shared" si="65"/>
        <v>14.974036872199825</v>
      </c>
      <c r="E81">
        <f t="shared" si="105"/>
        <v>0.58306645293317294</v>
      </c>
      <c r="F81" s="1">
        <f t="shared" si="106"/>
        <v>33.424191569417552</v>
      </c>
      <c r="G81" s="1">
        <f t="shared" si="107"/>
        <v>4.4598700397661317E-3</v>
      </c>
      <c r="H81">
        <f t="shared" si="108"/>
        <v>0.55058632954927422</v>
      </c>
      <c r="I81">
        <f t="shared" si="109"/>
        <v>0.83477823025846698</v>
      </c>
      <c r="J81" s="18">
        <f t="shared" si="110"/>
        <v>1.2479747744428205</v>
      </c>
      <c r="K81" s="2">
        <f t="shared" si="84"/>
        <v>71.539955222836838</v>
      </c>
      <c r="L81">
        <f t="shared" si="88"/>
        <v>1.9944999999999951</v>
      </c>
      <c r="M81" s="1">
        <f t="shared" si="111"/>
        <v>12.5</v>
      </c>
      <c r="N81" s="1">
        <f t="shared" si="66"/>
        <v>12.65812111847568</v>
      </c>
      <c r="O81">
        <f t="shared" si="112"/>
        <v>0.15822621560110356</v>
      </c>
      <c r="P81" s="1">
        <f t="shared" si="89"/>
        <v>9.0702926140759992</v>
      </c>
      <c r="Q81" s="1">
        <f t="shared" si="113"/>
        <v>6.2411052450668195E-3</v>
      </c>
      <c r="R81">
        <f t="shared" si="114"/>
        <v>0.15756682854684023</v>
      </c>
      <c r="S81">
        <f t="shared" si="115"/>
        <v>0.98750832631512053</v>
      </c>
      <c r="T81" s="18">
        <f t="shared" si="116"/>
        <v>8.3682504925465209E-2</v>
      </c>
      <c r="U81" s="2">
        <f t="shared" si="85"/>
        <v>4.7970862696126551</v>
      </c>
      <c r="V81">
        <f t="shared" si="90"/>
        <v>14.494499999999995</v>
      </c>
      <c r="W81" s="1">
        <f t="shared" si="117"/>
        <v>12.5</v>
      </c>
      <c r="X81" s="1">
        <f t="shared" si="67"/>
        <v>19.140024301186241</v>
      </c>
      <c r="Y81">
        <f t="shared" si="118"/>
        <v>0.85914957496432709</v>
      </c>
      <c r="Z81" s="1">
        <f t="shared" si="119"/>
        <v>49.250612577572888</v>
      </c>
      <c r="AA81" s="1">
        <f t="shared" si="91"/>
        <v>2.7297006949178549E-3</v>
      </c>
      <c r="AB81">
        <f t="shared" si="92"/>
        <v>0.75728743976054769</v>
      </c>
      <c r="AC81">
        <f t="shared" si="93"/>
        <v>0.65308172044615886</v>
      </c>
      <c r="AD81" s="18">
        <f t="shared" si="120"/>
        <v>3.3423631176610744</v>
      </c>
      <c r="AE81" s="2">
        <f t="shared" si="86"/>
        <v>-168.3995665035053</v>
      </c>
      <c r="AF81" s="2"/>
      <c r="AG81" s="1">
        <f t="shared" si="94"/>
        <v>5.5061026861207693E-3</v>
      </c>
      <c r="AH81" s="1">
        <f t="shared" si="121"/>
        <v>1.1668863440031213E-2</v>
      </c>
      <c r="AI81">
        <f t="shared" si="122"/>
        <v>0.44088556018412411</v>
      </c>
      <c r="AJ81" s="2">
        <f t="shared" ref="AJ81:AJ140" si="142">AI81*(180/$D$6)</f>
        <v>25.273694532847877</v>
      </c>
      <c r="AK81" s="1">
        <f t="shared" ref="AK81:AK140" si="143">SQRT(AG81*AG81+AH81*AH81)</f>
        <v>1.2902695097234664E-2</v>
      </c>
      <c r="AL81" s="1">
        <f t="shared" si="95"/>
        <v>0.84826840278090565</v>
      </c>
      <c r="AM81">
        <f t="shared" si="123"/>
        <v>0.70348792344058841</v>
      </c>
      <c r="AN81" s="17">
        <f t="shared" ref="AN81:AN140" si="144">AM81/2/$D$6*$G$1</f>
        <v>1.4002546246826997</v>
      </c>
      <c r="AP81">
        <v>4</v>
      </c>
      <c r="AQ81">
        <f t="shared" si="124"/>
        <v>0.22044278009206203</v>
      </c>
      <c r="AR81" s="2">
        <f t="shared" si="125"/>
        <v>12.636847266423937</v>
      </c>
      <c r="AT81" s="1">
        <f>ATAN(A81/$G$8/$G$1)</f>
        <v>0.31854915262776939</v>
      </c>
      <c r="AU81" s="2">
        <f t="shared" si="126"/>
        <v>18.260779449999518</v>
      </c>
      <c r="AW81" s="2">
        <f>(AT81+AI81)/(SQRT(AP81)-1)</f>
        <v>0.75943471281189345</v>
      </c>
      <c r="AX81" s="2">
        <f t="shared" si="127"/>
        <v>43.534473982847395</v>
      </c>
      <c r="AZ81" s="17">
        <f>(A81-$A$77)</f>
        <v>0.49966666666666715</v>
      </c>
      <c r="BA81">
        <f t="shared" si="96"/>
        <v>14.794077288939452</v>
      </c>
      <c r="BB81" s="18">
        <f t="shared" si="97"/>
        <v>-0.45316622345758761</v>
      </c>
      <c r="BC81" s="18">
        <v>14.8</v>
      </c>
      <c r="BD81" s="18">
        <f t="shared" si="87"/>
        <v>-0.45334764555992763</v>
      </c>
      <c r="BE81" s="17">
        <f t="shared" ref="BE81:BE135" si="145">$D$5*$D$4+BE80</f>
        <v>8.2444999999999951</v>
      </c>
      <c r="BF81" s="17">
        <f>(A81-A80)</f>
        <v>0.12491666666666745</v>
      </c>
      <c r="BG81">
        <f t="shared" ref="BG81:BG135" si="146">0.5*BF81/(COS(AW81))+0.5*BF81/(COS(AW80))</f>
        <v>0.17133099871027138</v>
      </c>
      <c r="BH81" s="18">
        <f t="shared" ref="BH81:BH135" si="147">0.5*BG81*(SIN(AW81))+0.5*BG81*(SIN(AW80))</f>
        <v>0.1172531442907585</v>
      </c>
      <c r="BI81" s="18">
        <f>SUM($BH$16:BH81)</f>
        <v>3.4867273079389838</v>
      </c>
      <c r="BJ81">
        <v>3</v>
      </c>
      <c r="BK81" s="17">
        <f t="shared" si="128"/>
        <v>1.5132726920610162</v>
      </c>
      <c r="BL81" s="1"/>
      <c r="BM81">
        <v>1.3</v>
      </c>
      <c r="BO81" s="2">
        <f>BM81*SQRT(AP81)+(2-BM81)</f>
        <v>3.3</v>
      </c>
      <c r="BP81" s="1">
        <f>BO81+AN81</f>
        <v>4.7002546246826995</v>
      </c>
      <c r="BR81" s="1">
        <f t="shared" si="129"/>
        <v>2.0611249999999988</v>
      </c>
      <c r="BS81" s="1">
        <f t="shared" ref="BS81:BS144" si="148">BR81-BR80</f>
        <v>3.1229166666666863E-2</v>
      </c>
      <c r="BT81" s="1">
        <f t="shared" si="98"/>
        <v>19.7432678751676</v>
      </c>
      <c r="BU81" s="2">
        <f t="shared" si="130"/>
        <v>11.9435224998503</v>
      </c>
      <c r="BW81" s="1">
        <v>4</v>
      </c>
      <c r="BX81" s="1">
        <f t="shared" si="99"/>
        <v>0.1592745763138847</v>
      </c>
      <c r="BY81" s="2">
        <f t="shared" si="100"/>
        <v>9.130389724999759</v>
      </c>
      <c r="CA81" s="1">
        <f t="shared" si="131"/>
        <v>0.31854915262776939</v>
      </c>
      <c r="CB81" s="2">
        <f t="shared" si="101"/>
        <v>18.260779449999518</v>
      </c>
      <c r="CD81" s="1">
        <f t="shared" si="132"/>
        <v>7.2806263844333703</v>
      </c>
      <c r="CE81" s="1">
        <f t="shared" si="133"/>
        <v>-1.022067609324696E-2</v>
      </c>
      <c r="CF81" s="18">
        <f>SUM(CE$15:$CE81)</f>
        <v>-0.33985688757786708</v>
      </c>
      <c r="CG81" s="18">
        <f t="shared" si="134"/>
        <v>1.6601431124221329</v>
      </c>
      <c r="CH81" s="18">
        <f t="shared" si="135"/>
        <v>0.33985688757786708</v>
      </c>
      <c r="CJ81" s="1">
        <f t="shared" si="136"/>
        <v>3.6601431124221326</v>
      </c>
      <c r="CK81" s="18">
        <f t="shared" si="137"/>
        <v>3.1036656122724331</v>
      </c>
      <c r="CL81">
        <f t="shared" si="138"/>
        <v>14.228839483197399</v>
      </c>
      <c r="CN81" s="1">
        <v>2.0611249999999988</v>
      </c>
      <c r="CO81">
        <v>4</v>
      </c>
      <c r="CP81">
        <f t="shared" si="139"/>
        <v>5</v>
      </c>
      <c r="CR81" s="18">
        <f t="shared" si="102"/>
        <v>8.1036656122724331</v>
      </c>
      <c r="CS81">
        <f t="shared" si="103"/>
        <v>233.38556963344607</v>
      </c>
    </row>
    <row r="82" spans="1:97" x14ac:dyDescent="0.2">
      <c r="A82" s="17">
        <f t="shared" si="140"/>
        <v>8.3694166666666625</v>
      </c>
      <c r="B82">
        <f t="shared" si="141"/>
        <v>8.3694166666666625</v>
      </c>
      <c r="C82" s="1">
        <f t="shared" si="104"/>
        <v>12.5</v>
      </c>
      <c r="D82" s="1">
        <f t="shared" ref="D82:D141" si="149">SQRT(B82*B82+C82*C82)</f>
        <v>15.043175706621183</v>
      </c>
      <c r="E82">
        <f t="shared" si="105"/>
        <v>0.58999840341307963</v>
      </c>
      <c r="F82" s="1">
        <f t="shared" si="106"/>
        <v>33.821564526864435</v>
      </c>
      <c r="G82" s="1">
        <f t="shared" si="107"/>
        <v>4.418968885736548E-3</v>
      </c>
      <c r="H82">
        <f t="shared" si="108"/>
        <v>0.55635969624305481</v>
      </c>
      <c r="I82">
        <f t="shared" si="109"/>
        <v>0.83094156737783664</v>
      </c>
      <c r="J82" s="18">
        <f t="shared" si="110"/>
        <v>1.2827332972046184</v>
      </c>
      <c r="K82" s="2">
        <f t="shared" si="84"/>
        <v>73.532482005360279</v>
      </c>
      <c r="L82">
        <f t="shared" si="88"/>
        <v>2.1194166666666625</v>
      </c>
      <c r="M82" s="1">
        <f t="shared" si="111"/>
        <v>12.5</v>
      </c>
      <c r="N82" s="1">
        <f t="shared" ref="N82:N141" si="150">SQRT(L82*L82+M82*M82)</f>
        <v>12.678403961340893</v>
      </c>
      <c r="O82">
        <f t="shared" si="112"/>
        <v>0.16795600455227586</v>
      </c>
      <c r="P82" s="1">
        <f t="shared" si="89"/>
        <v>9.6280512163725014</v>
      </c>
      <c r="Q82" s="1">
        <f t="shared" si="113"/>
        <v>6.2211522445963811E-3</v>
      </c>
      <c r="R82">
        <f t="shared" si="114"/>
        <v>0.16716746627802739</v>
      </c>
      <c r="S82">
        <f t="shared" si="115"/>
        <v>0.98592851577494434</v>
      </c>
      <c r="T82" s="18">
        <f t="shared" si="116"/>
        <v>9.3879403113072885E-2</v>
      </c>
      <c r="U82" s="2">
        <f t="shared" si="85"/>
        <v>5.3816218345073628</v>
      </c>
      <c r="V82">
        <f t="shared" si="90"/>
        <v>14.619416666666663</v>
      </c>
      <c r="W82" s="1">
        <f t="shared" si="117"/>
        <v>12.5</v>
      </c>
      <c r="X82" s="1">
        <f t="shared" ref="X82:X141" si="151">SQRT(V82*V82+W82*W82)</f>
        <v>19.234795129494128</v>
      </c>
      <c r="Y82">
        <f t="shared" si="118"/>
        <v>0.86339090093744342</v>
      </c>
      <c r="Z82" s="1">
        <f t="shared" si="119"/>
        <v>49.493745913611406</v>
      </c>
      <c r="AA82" s="1">
        <f t="shared" si="91"/>
        <v>2.7028682082819279E-3</v>
      </c>
      <c r="AB82">
        <f t="shared" si="92"/>
        <v>0.76005055256604392</v>
      </c>
      <c r="AC82">
        <f t="shared" si="93"/>
        <v>0.64986395310407186</v>
      </c>
      <c r="AD82" s="18">
        <f t="shared" si="120"/>
        <v>3.3900077448877748</v>
      </c>
      <c r="AE82" s="2">
        <f t="shared" si="86"/>
        <v>-165.66834583445879</v>
      </c>
      <c r="AF82" s="2"/>
      <c r="AG82" s="1">
        <f t="shared" si="94"/>
        <v>5.5528269202528091E-3</v>
      </c>
      <c r="AH82" s="1">
        <f t="shared" si="121"/>
        <v>1.1562012949586108E-2</v>
      </c>
      <c r="AI82">
        <f t="shared" si="122"/>
        <v>0.44773510307132031</v>
      </c>
      <c r="AJ82" s="2">
        <f t="shared" si="142"/>
        <v>25.666343488164856</v>
      </c>
      <c r="AK82" s="1">
        <f t="shared" si="143"/>
        <v>1.2826302282913855E-2</v>
      </c>
      <c r="AL82" s="1">
        <f t="shared" si="95"/>
        <v>0.86048671795137988</v>
      </c>
      <c r="AM82">
        <f t="shared" si="123"/>
        <v>0.71055072745347092</v>
      </c>
      <c r="AN82" s="17">
        <f t="shared" si="144"/>
        <v>1.4143127536892335</v>
      </c>
      <c r="AP82">
        <v>4</v>
      </c>
      <c r="AQ82">
        <f t="shared" si="124"/>
        <v>0.22386755153566013</v>
      </c>
      <c r="AR82" s="2">
        <f t="shared" si="125"/>
        <v>12.833171744082426</v>
      </c>
      <c r="AT82" s="1">
        <f>ATAN(A82/$G$8/$G$1)</f>
        <v>0.32304899144338922</v>
      </c>
      <c r="AU82" s="2">
        <f t="shared" si="126"/>
        <v>18.518731993570082</v>
      </c>
      <c r="AW82" s="2">
        <f>(AT82+AI82)/(SQRT(AP82)-1)</f>
        <v>0.77078409451470953</v>
      </c>
      <c r="AX82" s="2">
        <f t="shared" si="127"/>
        <v>44.185075481734941</v>
      </c>
      <c r="AZ82" s="17">
        <f>(A82-$A$77)</f>
        <v>0.6245833333333346</v>
      </c>
      <c r="BA82">
        <f t="shared" si="96"/>
        <v>14.884811819995067</v>
      </c>
      <c r="BB82" s="18">
        <f t="shared" si="97"/>
        <v>-0.57295090833199791</v>
      </c>
      <c r="BC82" s="18">
        <v>14.8</v>
      </c>
      <c r="BD82" s="18">
        <f t="shared" si="87"/>
        <v>-0.56968630479578208</v>
      </c>
      <c r="BE82" s="17">
        <f t="shared" si="145"/>
        <v>8.3694166666666625</v>
      </c>
      <c r="BF82" s="17">
        <f>(A82-A81)</f>
        <v>0.12491666666666745</v>
      </c>
      <c r="BG82">
        <f t="shared" si="146"/>
        <v>0.1731890286601615</v>
      </c>
      <c r="BH82" s="18">
        <f t="shared" si="147"/>
        <v>0.11995154640431277</v>
      </c>
      <c r="BI82" s="18">
        <f>SUM($BH$16:BH82)</f>
        <v>3.6066788543432966</v>
      </c>
      <c r="BJ82">
        <v>3</v>
      </c>
      <c r="BK82" s="17">
        <f t="shared" si="128"/>
        <v>1.3933211456567034</v>
      </c>
      <c r="BL82" s="1"/>
      <c r="BM82">
        <v>1.3</v>
      </c>
      <c r="BO82" s="2">
        <f>BM82*SQRT(AP82)+(2-BM82)</f>
        <v>3.3</v>
      </c>
      <c r="BP82" s="1">
        <f>BO82+AN82</f>
        <v>4.7143127536892333</v>
      </c>
      <c r="BR82" s="1">
        <f t="shared" si="129"/>
        <v>2.0923541666666656</v>
      </c>
      <c r="BS82" s="1">
        <f t="shared" si="148"/>
        <v>3.1229166666666863E-2</v>
      </c>
      <c r="BT82" s="1">
        <f t="shared" si="98"/>
        <v>19.77280995784125</v>
      </c>
      <c r="BU82" s="2">
        <f t="shared" si="130"/>
        <v>11.987122711530482</v>
      </c>
      <c r="BW82" s="1">
        <v>4</v>
      </c>
      <c r="BX82" s="1">
        <f t="shared" si="99"/>
        <v>0.16152449572169461</v>
      </c>
      <c r="BY82" s="2">
        <f t="shared" si="100"/>
        <v>9.259365996785041</v>
      </c>
      <c r="CA82" s="1">
        <f t="shared" si="131"/>
        <v>0.32304899144338922</v>
      </c>
      <c r="CB82" s="2">
        <f t="shared" si="101"/>
        <v>18.518731993570082</v>
      </c>
      <c r="CD82" s="1">
        <f t="shared" si="132"/>
        <v>7.3131591845527009</v>
      </c>
      <c r="CE82" s="1">
        <f t="shared" si="133"/>
        <v>-1.0376717123258026E-2</v>
      </c>
      <c r="CF82" s="18">
        <f>SUM(CE$15:$CE82)</f>
        <v>-0.35023360470112513</v>
      </c>
      <c r="CG82" s="18">
        <f t="shared" si="134"/>
        <v>1.6497663952988748</v>
      </c>
      <c r="CH82" s="18">
        <f t="shared" si="135"/>
        <v>0.35023360470112513</v>
      </c>
      <c r="CJ82" s="1">
        <f t="shared" si="136"/>
        <v>3.6497663952988746</v>
      </c>
      <c r="CK82" s="18">
        <f t="shared" si="137"/>
        <v>3.1368891068293561</v>
      </c>
      <c r="CL82">
        <f t="shared" si="138"/>
        <v>14.38115349835808</v>
      </c>
      <c r="CN82" s="1">
        <v>2.0923541666666656</v>
      </c>
      <c r="CO82">
        <v>4</v>
      </c>
      <c r="CP82">
        <f t="shared" si="139"/>
        <v>5</v>
      </c>
      <c r="CR82" s="18">
        <f t="shared" si="102"/>
        <v>8.1368891068293561</v>
      </c>
      <c r="CS82">
        <f t="shared" si="103"/>
        <v>234.34240627668547</v>
      </c>
    </row>
    <row r="83" spans="1:97" x14ac:dyDescent="0.2">
      <c r="A83" s="17">
        <f t="shared" si="140"/>
        <v>8.49433333333333</v>
      </c>
      <c r="B83">
        <f t="shared" si="141"/>
        <v>8.49433333333333</v>
      </c>
      <c r="C83" s="1">
        <f t="shared" si="104"/>
        <v>12.5</v>
      </c>
      <c r="D83" s="1">
        <f t="shared" si="149"/>
        <v>15.113030760829467</v>
      </c>
      <c r="E83">
        <f t="shared" si="105"/>
        <v>0.59686660003785708</v>
      </c>
      <c r="F83" s="1">
        <f t="shared" si="106"/>
        <v>34.215282804717923</v>
      </c>
      <c r="G83" s="1">
        <f t="shared" si="107"/>
        <v>4.3782128106994297E-3</v>
      </c>
      <c r="H83">
        <f t="shared" si="108"/>
        <v>0.56205359915955888</v>
      </c>
      <c r="I83">
        <f t="shared" si="109"/>
        <v>0.82710081106947653</v>
      </c>
      <c r="J83" s="18">
        <f t="shared" si="110"/>
        <v>1.3178518888332795</v>
      </c>
      <c r="K83" s="2">
        <f t="shared" si="84"/>
        <v>75.545649678340865</v>
      </c>
      <c r="L83">
        <f t="shared" si="88"/>
        <v>2.24433333333333</v>
      </c>
      <c r="M83" s="1">
        <f t="shared" si="111"/>
        <v>12.5</v>
      </c>
      <c r="N83" s="1">
        <f t="shared" si="150"/>
        <v>12.699883153443228</v>
      </c>
      <c r="O83">
        <f t="shared" si="112"/>
        <v>0.17765379726055069</v>
      </c>
      <c r="P83" s="1">
        <f t="shared" si="89"/>
        <v>10.183975639139849</v>
      </c>
      <c r="Q83" s="1">
        <f t="shared" si="113"/>
        <v>6.2001264882293652E-3</v>
      </c>
      <c r="R83">
        <f t="shared" si="114"/>
        <v>0.1767207860274557</v>
      </c>
      <c r="S83">
        <f t="shared" si="115"/>
        <v>0.98426102421351536</v>
      </c>
      <c r="T83" s="18">
        <f t="shared" si="116"/>
        <v>0.10467774812195867</v>
      </c>
      <c r="U83" s="2">
        <f t="shared" si="85"/>
        <v>6.0006352426600502</v>
      </c>
      <c r="V83">
        <f t="shared" si="90"/>
        <v>14.74433333333333</v>
      </c>
      <c r="W83" s="1">
        <f t="shared" si="117"/>
        <v>12.5</v>
      </c>
      <c r="X83" s="1">
        <f t="shared" si="151"/>
        <v>19.329908573101022</v>
      </c>
      <c r="Y83">
        <f t="shared" si="118"/>
        <v>0.86759056267559487</v>
      </c>
      <c r="Z83" s="1">
        <f t="shared" si="119"/>
        <v>49.734490854014986</v>
      </c>
      <c r="AA83" s="1">
        <f t="shared" si="91"/>
        <v>2.6763345473602169E-3</v>
      </c>
      <c r="AB83">
        <f t="shared" si="92"/>
        <v>0.76277305076606239</v>
      </c>
      <c r="AC83">
        <f t="shared" si="93"/>
        <v>0.64666627639380891</v>
      </c>
      <c r="AD83" s="18">
        <f t="shared" si="120"/>
        <v>3.4378246168705338</v>
      </c>
      <c r="AE83" s="2">
        <f t="shared" si="86"/>
        <v>-162.92725126219872</v>
      </c>
      <c r="AF83" s="2"/>
      <c r="AG83" s="1">
        <f t="shared" si="94"/>
        <v>5.5979173621702061E-3</v>
      </c>
      <c r="AH83" s="1">
        <f t="shared" si="121"/>
        <v>1.1454461510447794E-2</v>
      </c>
      <c r="AI83">
        <f t="shared" si="122"/>
        <v>0.45457541133922325</v>
      </c>
      <c r="AJ83" s="2">
        <f t="shared" si="142"/>
        <v>26.058463070401331</v>
      </c>
      <c r="AK83" s="1">
        <f t="shared" si="143"/>
        <v>1.2749171239261657E-2</v>
      </c>
      <c r="AL83" s="1">
        <f t="shared" si="95"/>
        <v>0.87311130174223295</v>
      </c>
      <c r="AM83">
        <f t="shared" si="123"/>
        <v>0.71775929264923899</v>
      </c>
      <c r="AN83" s="17">
        <f t="shared" si="144"/>
        <v>1.428661012438772</v>
      </c>
      <c r="AP83">
        <v>4</v>
      </c>
      <c r="AQ83">
        <f t="shared" si="124"/>
        <v>0.22728770566961162</v>
      </c>
      <c r="AR83" s="2">
        <f t="shared" si="125"/>
        <v>13.029231535200665</v>
      </c>
      <c r="AT83" s="1">
        <f>ATAN(A83/$G$8/$G$1)</f>
        <v>0.32753531359037152</v>
      </c>
      <c r="AU83" s="2">
        <f t="shared" si="126"/>
        <v>18.775909696263334</v>
      </c>
      <c r="AW83" s="2">
        <f>(AT83+AI83)/(SQRT(AP83)-1)</f>
        <v>0.78211072492959477</v>
      </c>
      <c r="AX83" s="2">
        <f t="shared" si="127"/>
        <v>44.834372766664664</v>
      </c>
      <c r="AZ83" s="17">
        <f>(A83-$A$77)</f>
        <v>0.74950000000000205</v>
      </c>
      <c r="BA83">
        <f t="shared" si="96"/>
        <v>14.977545508148498</v>
      </c>
      <c r="BB83" s="18">
        <f t="shared" si="97"/>
        <v>-0.69539852560436843</v>
      </c>
      <c r="BC83" s="18">
        <v>14.8</v>
      </c>
      <c r="BD83" s="18">
        <f t="shared" si="87"/>
        <v>-0.68715519330890162</v>
      </c>
      <c r="BE83" s="17">
        <f t="shared" si="145"/>
        <v>8.49433333333333</v>
      </c>
      <c r="BF83" s="17">
        <f>(A83-A82)</f>
        <v>0.12491666666666745</v>
      </c>
      <c r="BG83">
        <f t="shared" si="146"/>
        <v>0.17510684140768246</v>
      </c>
      <c r="BH83" s="18">
        <f t="shared" si="147"/>
        <v>0.12270404662168585</v>
      </c>
      <c r="BI83" s="18">
        <f>SUM($BH$16:BH83)</f>
        <v>3.7293829009649824</v>
      </c>
      <c r="BJ83">
        <v>3</v>
      </c>
      <c r="BK83" s="17">
        <f t="shared" si="128"/>
        <v>1.2706170990350176</v>
      </c>
      <c r="BL83" s="1"/>
      <c r="BM83">
        <v>1.3</v>
      </c>
      <c r="BO83" s="2">
        <f>BM83*SQRT(AP83)+(2-BM83)</f>
        <v>3.3</v>
      </c>
      <c r="BP83" s="1">
        <f>BO83+AN83</f>
        <v>4.7286610124387716</v>
      </c>
      <c r="BR83" s="1">
        <f t="shared" si="129"/>
        <v>2.1235833333333325</v>
      </c>
      <c r="BS83" s="1">
        <f t="shared" si="148"/>
        <v>3.1229166666666863E-2</v>
      </c>
      <c r="BT83" s="1">
        <f t="shared" si="98"/>
        <v>19.802751211952845</v>
      </c>
      <c r="BU83" s="2">
        <f t="shared" si="130"/>
        <v>12.031412224391616</v>
      </c>
      <c r="BW83" s="1">
        <v>4</v>
      </c>
      <c r="BX83" s="1">
        <f t="shared" si="99"/>
        <v>0.16376765679518576</v>
      </c>
      <c r="BY83" s="2">
        <f t="shared" si="100"/>
        <v>9.3879548481316668</v>
      </c>
      <c r="CA83" s="1">
        <f t="shared" si="131"/>
        <v>0.32753531359037152</v>
      </c>
      <c r="CB83" s="2">
        <f t="shared" si="101"/>
        <v>18.775909696263334</v>
      </c>
      <c r="CD83" s="1">
        <f t="shared" si="132"/>
        <v>7.3462343235118928</v>
      </c>
      <c r="CE83" s="1">
        <f t="shared" si="133"/>
        <v>-1.0532758160095886E-2</v>
      </c>
      <c r="CF83" s="18">
        <f>SUM(CE$15:$CE83)</f>
        <v>-0.36076636286122105</v>
      </c>
      <c r="CG83" s="18">
        <f t="shared" si="134"/>
        <v>1.639233637138779</v>
      </c>
      <c r="CH83" s="18">
        <f t="shared" si="135"/>
        <v>0.36076636286122105</v>
      </c>
      <c r="CJ83" s="1">
        <f t="shared" si="136"/>
        <v>3.639233637138779</v>
      </c>
      <c r="CK83" s="18">
        <f t="shared" si="137"/>
        <v>3.1706458615303958</v>
      </c>
      <c r="CL83">
        <f t="shared" si="138"/>
        <v>14.535912259165141</v>
      </c>
      <c r="CN83" s="1">
        <v>2.1235833333333325</v>
      </c>
      <c r="CO83">
        <v>4</v>
      </c>
      <c r="CP83">
        <f t="shared" si="139"/>
        <v>5</v>
      </c>
      <c r="CR83" s="18">
        <f t="shared" si="102"/>
        <v>8.1706458615303958</v>
      </c>
      <c r="CS83">
        <f t="shared" si="103"/>
        <v>235.31460081207538</v>
      </c>
    </row>
    <row r="84" spans="1:97" x14ac:dyDescent="0.2">
      <c r="A84" s="17">
        <f t="shared" si="140"/>
        <v>8.6192499999999974</v>
      </c>
      <c r="B84">
        <f t="shared" si="141"/>
        <v>8.6192499999999974</v>
      </c>
      <c r="C84" s="1">
        <f t="shared" si="104"/>
        <v>12.5</v>
      </c>
      <c r="D84" s="1">
        <f t="shared" si="149"/>
        <v>15.183592149504674</v>
      </c>
      <c r="E84">
        <f t="shared" si="105"/>
        <v>0.60367127923641994</v>
      </c>
      <c r="F84" s="1">
        <f t="shared" si="106"/>
        <v>34.605359956227893</v>
      </c>
      <c r="G84" s="1">
        <f t="shared" si="107"/>
        <v>4.3376143891165958E-3</v>
      </c>
      <c r="H84">
        <f t="shared" si="108"/>
        <v>0.56766869889093929</v>
      </c>
      <c r="I84">
        <f t="shared" si="109"/>
        <v>0.82325709732711572</v>
      </c>
      <c r="J84" s="18">
        <f t="shared" si="110"/>
        <v>1.3533255796309021</v>
      </c>
      <c r="K84" s="2">
        <f t="shared" si="84"/>
        <v>77.579173354637689</v>
      </c>
      <c r="L84">
        <f t="shared" si="88"/>
        <v>2.3692499999999974</v>
      </c>
      <c r="M84" s="1">
        <f t="shared" si="111"/>
        <v>12.5</v>
      </c>
      <c r="N84" s="1">
        <f t="shared" si="150"/>
        <v>12.722552635477678</v>
      </c>
      <c r="O84">
        <f t="shared" si="112"/>
        <v>0.18731793649887804</v>
      </c>
      <c r="P84" s="1">
        <f t="shared" si="89"/>
        <v>10.737970882101289</v>
      </c>
      <c r="Q84" s="1">
        <f t="shared" si="113"/>
        <v>6.1780509758083049E-3</v>
      </c>
      <c r="R84">
        <f t="shared" si="114"/>
        <v>0.1862244211427499</v>
      </c>
      <c r="S84">
        <f t="shared" si="115"/>
        <v>0.98250723405481744</v>
      </c>
      <c r="T84" s="18">
        <f t="shared" si="116"/>
        <v>0.11607449372646944</v>
      </c>
      <c r="U84" s="2">
        <f t="shared" si="85"/>
        <v>6.6539518696702222</v>
      </c>
      <c r="V84">
        <f t="shared" si="90"/>
        <v>14.869249999999997</v>
      </c>
      <c r="W84" s="1">
        <f t="shared" si="117"/>
        <v>12.5</v>
      </c>
      <c r="X84" s="1">
        <f t="shared" si="151"/>
        <v>19.425359599309864</v>
      </c>
      <c r="Y84">
        <f t="shared" si="118"/>
        <v>0.87174902512760144</v>
      </c>
      <c r="Z84" s="1">
        <f t="shared" si="119"/>
        <v>49.972874051900718</v>
      </c>
      <c r="AA84" s="1">
        <f t="shared" si="91"/>
        <v>2.650097581255458E-3</v>
      </c>
      <c r="AB84">
        <f t="shared" si="92"/>
        <v>0.76545558520977208</v>
      </c>
      <c r="AC84">
        <f t="shared" si="93"/>
        <v>0.643488731114357</v>
      </c>
      <c r="AD84" s="18">
        <f t="shared" si="120"/>
        <v>3.4858112034956061</v>
      </c>
      <c r="AE84" s="2">
        <f t="shared" si="86"/>
        <v>-160.17642782509265</v>
      </c>
      <c r="AF84" s="2"/>
      <c r="AG84" s="1">
        <f t="shared" si="94"/>
        <v>5.6413638782436357E-3</v>
      </c>
      <c r="AH84" s="1">
        <f t="shared" si="121"/>
        <v>1.1346259537290843E-2</v>
      </c>
      <c r="AI84">
        <f t="shared" si="122"/>
        <v>0.46140535810859223</v>
      </c>
      <c r="AJ84" s="2">
        <f t="shared" si="142"/>
        <v>26.449988681384266</v>
      </c>
      <c r="AK84" s="1">
        <f t="shared" si="143"/>
        <v>1.2671329523547065E-2</v>
      </c>
      <c r="AL84" s="1">
        <f t="shared" si="95"/>
        <v>0.88617135253397339</v>
      </c>
      <c r="AM84">
        <f t="shared" si="123"/>
        <v>0.72512221856951686</v>
      </c>
      <c r="AN84" s="17">
        <f t="shared" si="144"/>
        <v>1.4433165178533376</v>
      </c>
      <c r="AP84">
        <v>4</v>
      </c>
      <c r="AQ84">
        <f t="shared" si="124"/>
        <v>0.23070267905429612</v>
      </c>
      <c r="AR84" s="2">
        <f t="shared" si="125"/>
        <v>13.224994340692133</v>
      </c>
      <c r="AT84" s="1">
        <f>ATAN(A84/$G$8/$G$1)</f>
        <v>0.33200800010456077</v>
      </c>
      <c r="AU84" s="2">
        <f t="shared" si="126"/>
        <v>19.032305738478005</v>
      </c>
      <c r="AW84" s="2">
        <f>(AT84+AI84)/(SQRT(AP84)-1)</f>
        <v>0.79341335821315306</v>
      </c>
      <c r="AX84" s="2">
        <f t="shared" si="127"/>
        <v>45.482294419862278</v>
      </c>
      <c r="AZ84" s="17">
        <f>(A84-$A$77)</f>
        <v>0.87441666666666951</v>
      </c>
      <c r="BA84">
        <f t="shared" si="96"/>
        <v>15.072306354452332</v>
      </c>
      <c r="BB84" s="18">
        <f t="shared" si="97"/>
        <v>-0.82054240369674436</v>
      </c>
      <c r="BC84" s="18">
        <v>14.8</v>
      </c>
      <c r="BD84" s="18">
        <f t="shared" si="87"/>
        <v>-0.80571793653361445</v>
      </c>
      <c r="BE84" s="17">
        <f t="shared" si="145"/>
        <v>8.6192499999999974</v>
      </c>
      <c r="BF84" s="17">
        <f>(A84-A83)</f>
        <v>0.12491666666666745</v>
      </c>
      <c r="BG84">
        <f t="shared" si="146"/>
        <v>0.17708646644751216</v>
      </c>
      <c r="BH84" s="18">
        <f t="shared" si="147"/>
        <v>0.12551268940765439</v>
      </c>
      <c r="BI84" s="18">
        <f>SUM($BH$16:BH84)</f>
        <v>3.854895590372637</v>
      </c>
      <c r="BJ84">
        <v>3</v>
      </c>
      <c r="BK84" s="17">
        <f t="shared" si="128"/>
        <v>1.145104409627363</v>
      </c>
      <c r="BL84" s="1"/>
      <c r="BM84">
        <v>1.3</v>
      </c>
      <c r="BO84" s="2">
        <f>BM84*SQRT(AP84)+(2-BM84)</f>
        <v>3.3</v>
      </c>
      <c r="BP84" s="1">
        <f>BO84+AN84</f>
        <v>4.7433165178533372</v>
      </c>
      <c r="BR84" s="1">
        <f t="shared" si="129"/>
        <v>2.1548124999999994</v>
      </c>
      <c r="BS84" s="1">
        <f t="shared" si="148"/>
        <v>3.1229166666666863E-2</v>
      </c>
      <c r="BT84" s="1">
        <f t="shared" si="98"/>
        <v>19.833089829661091</v>
      </c>
      <c r="BU84" s="2">
        <f t="shared" si="130"/>
        <v>12.076406347514428</v>
      </c>
      <c r="BW84" s="1">
        <v>4</v>
      </c>
      <c r="BX84" s="1">
        <f t="shared" si="99"/>
        <v>0.16600400005228039</v>
      </c>
      <c r="BY84" s="2">
        <f t="shared" si="100"/>
        <v>9.5161528692390025</v>
      </c>
      <c r="CA84" s="1">
        <f t="shared" si="131"/>
        <v>0.33200800010456077</v>
      </c>
      <c r="CB84" s="2">
        <f t="shared" si="101"/>
        <v>19.032305738478005</v>
      </c>
      <c r="CD84" s="1">
        <f t="shared" si="132"/>
        <v>7.3798539541558847</v>
      </c>
      <c r="CE84" s="1">
        <f t="shared" si="133"/>
        <v>-1.0688799203792097E-2</v>
      </c>
      <c r="CF84" s="18">
        <f>SUM(CE$15:$CE84)</f>
        <v>-0.37145516206501317</v>
      </c>
      <c r="CG84" s="18">
        <f t="shared" si="134"/>
        <v>1.6285448379349869</v>
      </c>
      <c r="CH84" s="18">
        <f t="shared" si="135"/>
        <v>0.37145516206501317</v>
      </c>
      <c r="CJ84" s="1">
        <f t="shared" si="136"/>
        <v>3.6285448379349869</v>
      </c>
      <c r="CK84" s="18">
        <f t="shared" si="137"/>
        <v>3.2049511854494153</v>
      </c>
      <c r="CL84">
        <f t="shared" si="138"/>
        <v>14.693185950484425</v>
      </c>
      <c r="CN84" s="1">
        <v>2.1548124999999994</v>
      </c>
      <c r="CO84">
        <v>4</v>
      </c>
      <c r="CP84">
        <f t="shared" si="139"/>
        <v>5</v>
      </c>
      <c r="CR84" s="18">
        <f t="shared" si="102"/>
        <v>8.2049511854494153</v>
      </c>
      <c r="CS84">
        <f t="shared" si="103"/>
        <v>236.30259414094314</v>
      </c>
    </row>
    <row r="85" spans="1:97" x14ac:dyDescent="0.2">
      <c r="A85" s="17">
        <f t="shared" si="140"/>
        <v>8.7441666666666649</v>
      </c>
      <c r="B85">
        <f t="shared" si="141"/>
        <v>8.7441666666666649</v>
      </c>
      <c r="C85" s="1">
        <f t="shared" si="104"/>
        <v>12.5</v>
      </c>
      <c r="D85" s="1">
        <f t="shared" si="149"/>
        <v>15.254850071188653</v>
      </c>
      <c r="E85">
        <f t="shared" si="105"/>
        <v>0.6104126966136777</v>
      </c>
      <c r="F85" s="1">
        <f t="shared" si="106"/>
        <v>34.991810633905089</v>
      </c>
      <c r="G85" s="1">
        <f t="shared" si="107"/>
        <v>4.2971856099106994E-3</v>
      </c>
      <c r="H85">
        <f t="shared" si="108"/>
        <v>0.57320567726729044</v>
      </c>
      <c r="I85">
        <f t="shared" si="109"/>
        <v>0.81941152759071367</v>
      </c>
      <c r="J85" s="18">
        <f t="shared" si="110"/>
        <v>1.3891494420598856</v>
      </c>
      <c r="K85" s="2">
        <f t="shared" si="84"/>
        <v>79.632770563942472</v>
      </c>
      <c r="L85">
        <f t="shared" si="88"/>
        <v>2.4941666666666649</v>
      </c>
      <c r="M85" s="1">
        <f t="shared" si="111"/>
        <v>12.5</v>
      </c>
      <c r="N85" s="1">
        <f t="shared" si="150"/>
        <v>12.746406056654209</v>
      </c>
      <c r="O85">
        <f t="shared" si="112"/>
        <v>0.19694680165811315</v>
      </c>
      <c r="P85" s="1">
        <f t="shared" si="89"/>
        <v>11.289944044095657</v>
      </c>
      <c r="Q85" s="1">
        <f t="shared" si="113"/>
        <v>6.1549495995326924E-3</v>
      </c>
      <c r="R85">
        <f t="shared" si="114"/>
        <v>0.19567607179473115</v>
      </c>
      <c r="S85">
        <f t="shared" si="115"/>
        <v>0.98066858567356141</v>
      </c>
      <c r="T85" s="18">
        <f t="shared" si="116"/>
        <v>0.12806644716118171</v>
      </c>
      <c r="U85" s="2">
        <f t="shared" si="85"/>
        <v>7.3413886907683779</v>
      </c>
      <c r="V85">
        <f t="shared" si="90"/>
        <v>14.994166666666665</v>
      </c>
      <c r="W85" s="1">
        <f t="shared" si="117"/>
        <v>12.5</v>
      </c>
      <c r="X85" s="1">
        <f t="shared" si="151"/>
        <v>19.521143256166575</v>
      </c>
      <c r="Y85">
        <f t="shared" si="118"/>
        <v>0.87586674986483892</v>
      </c>
      <c r="Z85" s="1">
        <f t="shared" si="119"/>
        <v>50.208921966774206</v>
      </c>
      <c r="AA85" s="1">
        <f t="shared" si="91"/>
        <v>2.6241551156749535E-3</v>
      </c>
      <c r="AB85">
        <f t="shared" si="92"/>
        <v>0.76809879779608325</v>
      </c>
      <c r="AC85">
        <f t="shared" si="93"/>
        <v>0.64033134924366431</v>
      </c>
      <c r="AD85" s="18">
        <f t="shared" si="120"/>
        <v>3.5339650152415816</v>
      </c>
      <c r="AE85" s="2">
        <f t="shared" si="86"/>
        <v>-157.41601823455903</v>
      </c>
      <c r="AF85" s="2"/>
      <c r="AG85" s="1">
        <f t="shared" si="94"/>
        <v>5.683157937183601E-3</v>
      </c>
      <c r="AH85" s="1">
        <f t="shared" si="121"/>
        <v>1.1237457929468345E-2</v>
      </c>
      <c r="AI85">
        <f t="shared" si="122"/>
        <v>0.46822381141906055</v>
      </c>
      <c r="AJ85" s="2">
        <f t="shared" si="142"/>
        <v>26.84085543166589</v>
      </c>
      <c r="AK85" s="1">
        <f t="shared" si="143"/>
        <v>1.2592805281411445E-2</v>
      </c>
      <c r="AL85" s="1">
        <f t="shared" si="95"/>
        <v>0.89969898256060754</v>
      </c>
      <c r="AM85">
        <f t="shared" si="123"/>
        <v>0.73264876891424024</v>
      </c>
      <c r="AN85" s="17">
        <f t="shared" si="144"/>
        <v>1.4582977088261151</v>
      </c>
      <c r="AP85">
        <v>4</v>
      </c>
      <c r="AQ85">
        <f t="shared" si="124"/>
        <v>0.23411190570953028</v>
      </c>
      <c r="AR85" s="2">
        <f t="shared" si="125"/>
        <v>13.420427715832945</v>
      </c>
      <c r="AT85" s="1">
        <f>ATAN(A85/$G$8/$G$1)</f>
        <v>0.33646693492596719</v>
      </c>
      <c r="AU85" s="2">
        <f t="shared" si="126"/>
        <v>19.287913467093659</v>
      </c>
      <c r="AW85" s="2">
        <f>(AT85+AI85)/(SQRT(AP85)-1)</f>
        <v>0.80469074634502769</v>
      </c>
      <c r="AX85" s="2">
        <f t="shared" si="127"/>
        <v>46.128768898759546</v>
      </c>
      <c r="AZ85" s="17">
        <f>(A85-$A$77)</f>
        <v>0.99933333333333696</v>
      </c>
      <c r="BA85">
        <f>AZ85/(SIN(AW85)-SIN($AW$77))</f>
        <v>15.169122115083351</v>
      </c>
      <c r="BB85" s="18">
        <f>BA85*(COS(AW85)-COS($AW$77))</f>
        <v>-0.94841613476689901</v>
      </c>
      <c r="BC85" s="18">
        <v>14.8</v>
      </c>
      <c r="BD85" s="18">
        <f>BC85*(COS(AW85)-COS($AW$77))</f>
        <v>-0.9253375830228775</v>
      </c>
      <c r="BE85" s="17">
        <f t="shared" si="145"/>
        <v>8.7441666666666649</v>
      </c>
      <c r="BF85" s="17">
        <f>(A85-A84)</f>
        <v>0.12491666666666745</v>
      </c>
      <c r="BG85">
        <f t="shared" si="146"/>
        <v>0.17913002796043334</v>
      </c>
      <c r="BH85" s="18">
        <f t="shared" si="147"/>
        <v>0.12837961305809176</v>
      </c>
      <c r="BI85" s="18">
        <f>SUM($BH$16:BH85)</f>
        <v>3.9832752034307286</v>
      </c>
      <c r="BJ85">
        <v>3</v>
      </c>
      <c r="BK85" s="17">
        <f t="shared" si="128"/>
        <v>1.0167247965692714</v>
      </c>
      <c r="BL85" s="1"/>
      <c r="BM85">
        <v>1.3</v>
      </c>
      <c r="BO85" s="2">
        <f>BM85*SQRT(AP85)+(2-BM85)</f>
        <v>3.3</v>
      </c>
      <c r="BP85" s="1">
        <f>BO85+AN85</f>
        <v>4.7582977088261149</v>
      </c>
      <c r="BR85" s="1">
        <f t="shared" si="129"/>
        <v>2.1860416666666667</v>
      </c>
      <c r="BS85" s="1">
        <f t="shared" si="148"/>
        <v>3.1229166666667307E-2</v>
      </c>
      <c r="BT85" s="1">
        <f t="shared" si="98"/>
        <v>19.863823990249838</v>
      </c>
      <c r="BU85" s="2">
        <f t="shared" si="130"/>
        <v>12.122121699075954</v>
      </c>
      <c r="BW85" s="1">
        <v>4</v>
      </c>
      <c r="BX85" s="1">
        <f t="shared" si="99"/>
        <v>0.16823346746298359</v>
      </c>
      <c r="BY85" s="2">
        <f t="shared" si="100"/>
        <v>9.6439567335468297</v>
      </c>
      <c r="CA85" s="1">
        <f t="shared" si="131"/>
        <v>0.33646693492596719</v>
      </c>
      <c r="CB85" s="2">
        <f t="shared" si="101"/>
        <v>19.287913467093659</v>
      </c>
      <c r="CD85" s="1">
        <f t="shared" si="132"/>
        <v>7.4140202561127726</v>
      </c>
      <c r="CE85" s="1">
        <f t="shared" si="133"/>
        <v>-1.0844840254374278E-2</v>
      </c>
      <c r="CF85" s="18">
        <f>SUM(CE$15:$CE85)</f>
        <v>-0.38230000231938743</v>
      </c>
      <c r="CG85" s="18">
        <f t="shared" si="134"/>
        <v>1.6176999976806126</v>
      </c>
      <c r="CH85" s="18">
        <f t="shared" si="135"/>
        <v>0.38230000231938743</v>
      </c>
      <c r="CJ85" s="1">
        <f t="shared" si="136"/>
        <v>3.6176999976806128</v>
      </c>
      <c r="CK85" s="18">
        <f t="shared" si="137"/>
        <v>3.2398216967565681</v>
      </c>
      <c r="CL85">
        <f t="shared" si="138"/>
        <v>14.853050758769367</v>
      </c>
      <c r="CN85" s="1">
        <v>2.1860416666666667</v>
      </c>
      <c r="CO85">
        <v>4</v>
      </c>
      <c r="CP85">
        <f t="shared" si="139"/>
        <v>5</v>
      </c>
      <c r="CR85" s="18">
        <f t="shared" si="102"/>
        <v>8.2398216967565681</v>
      </c>
      <c r="CS85">
        <f t="shared" si="103"/>
        <v>237.30686486658914</v>
      </c>
    </row>
    <row r="86" spans="1:97" x14ac:dyDescent="0.2">
      <c r="A86" s="17">
        <f t="shared" si="140"/>
        <v>8.8690833333333323</v>
      </c>
      <c r="B86">
        <f t="shared" si="141"/>
        <v>8.8690833333333323</v>
      </c>
      <c r="C86" s="1">
        <f t="shared" si="104"/>
        <v>12.5</v>
      </c>
      <c r="D86" s="1">
        <f t="shared" si="149"/>
        <v>15.326794810840624</v>
      </c>
      <c r="E86">
        <f t="shared" si="105"/>
        <v>0.61709112604452987</v>
      </c>
      <c r="F86" s="1">
        <f t="shared" si="106"/>
        <v>35.374650537584515</v>
      </c>
      <c r="G86" s="1">
        <f t="shared" si="107"/>
        <v>4.256937887180786E-3</v>
      </c>
      <c r="H86">
        <f t="shared" si="108"/>
        <v>0.57866523580391649</v>
      </c>
      <c r="I86">
        <f t="shared" si="109"/>
        <v>0.81556516899141651</v>
      </c>
      <c r="J86" s="18">
        <f t="shared" si="110"/>
        <v>1.4253185920276814</v>
      </c>
      <c r="K86" s="2">
        <f t="shared" si="84"/>
        <v>81.706161326427591</v>
      </c>
      <c r="L86">
        <f t="shared" si="88"/>
        <v>2.6190833333333323</v>
      </c>
      <c r="M86" s="1">
        <f t="shared" si="111"/>
        <v>12.5</v>
      </c>
      <c r="N86" s="1">
        <f t="shared" si="150"/>
        <v>12.771436783187101</v>
      </c>
      <c r="O86">
        <f t="shared" si="112"/>
        <v>0.20653881009255035</v>
      </c>
      <c r="P86" s="1">
        <f t="shared" si="89"/>
        <v>11.839804400209891</v>
      </c>
      <c r="Q86" s="1">
        <f t="shared" si="113"/>
        <v>6.1308470824803819E-3</v>
      </c>
      <c r="R86">
        <f t="shared" si="114"/>
        <v>0.20507350721738785</v>
      </c>
      <c r="S86">
        <f t="shared" si="115"/>
        <v>0.97874657426606604</v>
      </c>
      <c r="T86" s="18">
        <f t="shared" si="116"/>
        <v>0.14065027338879157</v>
      </c>
      <c r="U86" s="2">
        <f t="shared" si="85"/>
        <v>8.062754525472128</v>
      </c>
      <c r="V86">
        <f t="shared" si="90"/>
        <v>15.119083333333332</v>
      </c>
      <c r="W86" s="1">
        <f t="shared" si="117"/>
        <v>12.5</v>
      </c>
      <c r="X86" s="1">
        <f t="shared" si="151"/>
        <v>19.617254671341698</v>
      </c>
      <c r="Y86">
        <f t="shared" si="118"/>
        <v>0.87994419498604637</v>
      </c>
      <c r="Z86" s="1">
        <f t="shared" si="119"/>
        <v>50.442660859072717</v>
      </c>
      <c r="AA86" s="1">
        <f t="shared" si="91"/>
        <v>2.5985048977569766E-3</v>
      </c>
      <c r="AB86">
        <f t="shared" si="92"/>
        <v>0.77070332147037779</v>
      </c>
      <c r="AC86">
        <f t="shared" si="93"/>
        <v>0.63719415430034154</v>
      </c>
      <c r="AD86" s="18">
        <f t="shared" si="120"/>
        <v>3.5822836026171467</v>
      </c>
      <c r="AE86" s="2">
        <f t="shared" si="86"/>
        <v>-154.64616290729734</v>
      </c>
      <c r="AF86" s="2"/>
      <c r="AG86" s="1">
        <f t="shared" si="94"/>
        <v>5.7232926352641838E-3</v>
      </c>
      <c r="AH86" s="1">
        <f t="shared" si="121"/>
        <v>1.1128107977442894E-2</v>
      </c>
      <c r="AI86">
        <f t="shared" si="122"/>
        <v>0.47502963663616576</v>
      </c>
      <c r="AJ86" s="2">
        <f t="shared" si="142"/>
        <v>27.230998278506316</v>
      </c>
      <c r="AK86" s="1">
        <f t="shared" si="143"/>
        <v>1.2513627201834703E-2</v>
      </c>
      <c r="AL86" s="1">
        <f t="shared" si="95"/>
        <v>0.9137294595164317</v>
      </c>
      <c r="AM86">
        <f t="shared" si="123"/>
        <v>0.7403488635191976</v>
      </c>
      <c r="AN86" s="17">
        <f t="shared" si="144"/>
        <v>1.47362433025318</v>
      </c>
      <c r="AP86">
        <v>4</v>
      </c>
      <c r="AQ86">
        <f t="shared" si="124"/>
        <v>0.23751481831808288</v>
      </c>
      <c r="AR86" s="2">
        <f t="shared" si="125"/>
        <v>13.615499139253158</v>
      </c>
      <c r="AT86" s="1">
        <f>ATAN(A86/$G$8/$G$1)</f>
        <v>0.34091200489435247</v>
      </c>
      <c r="AU86" s="2">
        <f t="shared" si="126"/>
        <v>19.542726395217656</v>
      </c>
      <c r="AW86" s="2">
        <f>(AT86+AI86)/(SQRT(AP86)-1)</f>
        <v>0.81594164153051829</v>
      </c>
      <c r="AX86" s="2">
        <f t="shared" si="127"/>
        <v>46.773724673723976</v>
      </c>
      <c r="BB86" s="18"/>
      <c r="BC86" s="18"/>
      <c r="BD86">
        <v>0</v>
      </c>
      <c r="BE86" s="17">
        <f t="shared" si="145"/>
        <v>8.8690833333333323</v>
      </c>
      <c r="BF86" s="17">
        <f>(A86-A85)</f>
        <v>0.12491666666666745</v>
      </c>
      <c r="BG86">
        <f t="shared" si="146"/>
        <v>0.18123975058210801</v>
      </c>
      <c r="BH86" s="18">
        <f t="shared" si="147"/>
        <v>0.13130705561820402</v>
      </c>
      <c r="BI86" s="18">
        <f>SUM($BH$16:BH86)</f>
        <v>4.1145822590489329</v>
      </c>
      <c r="BJ86">
        <v>3</v>
      </c>
      <c r="BK86" s="17">
        <f t="shared" si="128"/>
        <v>0.88541774095106707</v>
      </c>
      <c r="BL86" s="1"/>
      <c r="BM86">
        <v>1.3</v>
      </c>
      <c r="BO86" s="2">
        <f>BM86*SQRT(AP86)+(2-BM86)</f>
        <v>3.3</v>
      </c>
      <c r="BP86" s="1">
        <f>BO86+AN86</f>
        <v>4.7736243302531793</v>
      </c>
      <c r="BR86" s="1">
        <f t="shared" si="129"/>
        <v>2.2172708333333335</v>
      </c>
      <c r="BS86" s="1">
        <f t="shared" si="148"/>
        <v>3.1229166666666863E-2</v>
      </c>
      <c r="BT86" s="1">
        <f t="shared" si="98"/>
        <v>19.894951860589064</v>
      </c>
      <c r="BU86" s="2">
        <f t="shared" si="130"/>
        <v>12.168576190842245</v>
      </c>
      <c r="BW86" s="1">
        <v>4</v>
      </c>
      <c r="BX86" s="1">
        <f t="shared" si="99"/>
        <v>0.17045600244717624</v>
      </c>
      <c r="BY86" s="2">
        <f t="shared" si="100"/>
        <v>9.771363197608828</v>
      </c>
      <c r="CA86" s="1">
        <f t="shared" si="131"/>
        <v>0.34091200489435247</v>
      </c>
      <c r="CB86" s="2">
        <f t="shared" si="101"/>
        <v>19.542726395217656</v>
      </c>
      <c r="CD86" s="1">
        <f t="shared" si="132"/>
        <v>7.4487354355917885</v>
      </c>
      <c r="CE86" s="1">
        <f t="shared" si="133"/>
        <v>-1.1000881311873434E-2</v>
      </c>
      <c r="CF86" s="18">
        <f>SUM(CE$15:$CE86)</f>
        <v>-0.39330088363126087</v>
      </c>
      <c r="CG86" s="18">
        <f t="shared" si="134"/>
        <v>1.6066991163687392</v>
      </c>
      <c r="CH86" s="18">
        <f t="shared" si="135"/>
        <v>0.39330088363126087</v>
      </c>
      <c r="CJ86" s="1">
        <f t="shared" si="136"/>
        <v>3.6066991163687394</v>
      </c>
      <c r="CK86" s="18">
        <f t="shared" si="137"/>
        <v>3.2752753072109844</v>
      </c>
      <c r="CL86">
        <f t="shared" si="138"/>
        <v>15.015588800967263</v>
      </c>
      <c r="CN86" s="1">
        <v>2.2172708333333335</v>
      </c>
      <c r="CO86">
        <v>3</v>
      </c>
      <c r="CP86">
        <f t="shared" si="139"/>
        <v>4.3301270189221928</v>
      </c>
      <c r="CR86" s="18">
        <f t="shared" si="102"/>
        <v>7.6054023261331771</v>
      </c>
      <c r="CS86">
        <f t="shared" si="103"/>
        <v>219.0355869926355</v>
      </c>
    </row>
    <row r="87" spans="1:97" x14ac:dyDescent="0.2">
      <c r="A87" s="17">
        <f t="shared" si="140"/>
        <v>8.9939999999999998</v>
      </c>
      <c r="B87">
        <f t="shared" si="141"/>
        <v>8.9939999999999998</v>
      </c>
      <c r="C87" s="1">
        <f t="shared" si="104"/>
        <v>12.5</v>
      </c>
      <c r="D87" s="1">
        <f t="shared" si="149"/>
        <v>15.399416742201634</v>
      </c>
      <c r="E87">
        <f t="shared" si="105"/>
        <v>0.62370685878503129</v>
      </c>
      <c r="F87" s="1">
        <f t="shared" si="106"/>
        <v>35.753896363473132</v>
      </c>
      <c r="G87" s="1">
        <f t="shared" si="107"/>
        <v>4.216882071468764E-3</v>
      </c>
      <c r="H87">
        <f t="shared" si="108"/>
        <v>0.58404809419516623</v>
      </c>
      <c r="I87">
        <f t="shared" si="109"/>
        <v>0.81171905464082472</v>
      </c>
      <c r="J87" s="18">
        <f t="shared" si="110"/>
        <v>1.4618281900754844</v>
      </c>
      <c r="K87" s="2">
        <f t="shared" si="84"/>
        <v>83.799068220887634</v>
      </c>
      <c r="L87">
        <f t="shared" si="88"/>
        <v>2.7439999999999998</v>
      </c>
      <c r="M87" s="1">
        <f t="shared" si="111"/>
        <v>12.5</v>
      </c>
      <c r="N87" s="1">
        <f t="shared" si="150"/>
        <v>12.797637907051442</v>
      </c>
      <c r="O87">
        <f t="shared" si="112"/>
        <v>0.21609241836861109</v>
      </c>
      <c r="P87" s="1">
        <f t="shared" si="89"/>
        <v>12.387463473359871</v>
      </c>
      <c r="Q87" s="1">
        <f t="shared" si="113"/>
        <v>6.1057689160872938E-3</v>
      </c>
      <c r="R87">
        <f t="shared" si="114"/>
        <v>0.21441456774519838</v>
      </c>
      <c r="S87">
        <f t="shared" si="115"/>
        <v>0.97674274665268934</v>
      </c>
      <c r="T87" s="18">
        <f t="shared" si="116"/>
        <v>0.15382249950231239</v>
      </c>
      <c r="U87" s="2">
        <f t="shared" si="85"/>
        <v>8.8178502899414735</v>
      </c>
      <c r="V87">
        <f t="shared" si="90"/>
        <v>15.244</v>
      </c>
      <c r="W87" s="1">
        <f t="shared" si="117"/>
        <v>12.5</v>
      </c>
      <c r="X87" s="1">
        <f t="shared" si="151"/>
        <v>19.713689051012246</v>
      </c>
      <c r="Y87">
        <f t="shared" si="118"/>
        <v>0.88398181502950457</v>
      </c>
      <c r="Z87" s="1">
        <f t="shared" si="119"/>
        <v>50.674116785130835</v>
      </c>
      <c r="AA87" s="1">
        <f t="shared" si="91"/>
        <v>2.5731446206908983E-3</v>
      </c>
      <c r="AB87">
        <f t="shared" si="92"/>
        <v>0.7732697802300611</v>
      </c>
      <c r="AC87">
        <f t="shared" si="93"/>
        <v>0.63407716169481532</v>
      </c>
      <c r="AD87" s="18">
        <f t="shared" si="120"/>
        <v>3.6307645555989509</v>
      </c>
      <c r="AE87" s="2">
        <f t="shared" si="86"/>
        <v>-151.86699999751238</v>
      </c>
      <c r="AF87" s="2"/>
      <c r="AG87" s="1">
        <f t="shared" si="94"/>
        <v>5.7617627155238365E-3</v>
      </c>
      <c r="AH87" s="1">
        <f t="shared" si="121"/>
        <v>1.1018261267828152E-2</v>
      </c>
      <c r="AI87">
        <f t="shared" si="122"/>
        <v>0.48182169881459924</v>
      </c>
      <c r="AJ87" s="2">
        <f t="shared" si="142"/>
        <v>27.620352161346453</v>
      </c>
      <c r="AK87" s="1">
        <f t="shared" si="143"/>
        <v>1.2433824470215214E-2</v>
      </c>
      <c r="AL87" s="1">
        <f t="shared" si="95"/>
        <v>0.92830147010857877</v>
      </c>
      <c r="AM87">
        <f t="shared" si="123"/>
        <v>0.7482330640118976</v>
      </c>
      <c r="AN87" s="17">
        <f t="shared" si="144"/>
        <v>1.4893174044822801</v>
      </c>
      <c r="AP87">
        <v>4</v>
      </c>
      <c r="AQ87">
        <f t="shared" si="124"/>
        <v>0.24091084940729962</v>
      </c>
      <c r="AR87" s="2">
        <f t="shared" si="125"/>
        <v>13.810176080673227</v>
      </c>
      <c r="AT87" s="1">
        <f>ATAN(A87/$G$8/$G$1)</f>
        <v>0.345343099743599</v>
      </c>
      <c r="AU87" s="2">
        <f t="shared" si="126"/>
        <v>19.796738201862361</v>
      </c>
      <c r="AW87" s="2">
        <f>(AT87+AI87)/(SQRT(AP87)-1)</f>
        <v>0.82716479855819824</v>
      </c>
      <c r="AX87" s="2">
        <f t="shared" si="127"/>
        <v>47.417090363208814</v>
      </c>
      <c r="AZ87" s="17">
        <f>(A87-$A$86)</f>
        <v>0.12491666666666745</v>
      </c>
      <c r="BA87">
        <f>AZ87/(SIN(AW87)-SIN($AW$86))</f>
        <v>16.342047470582866</v>
      </c>
      <c r="BB87" s="18">
        <f>BA87*(COS(AW87)-COS($AW$86))</f>
        <v>-0.13429247348265777</v>
      </c>
      <c r="BC87" s="18">
        <v>16.7</v>
      </c>
      <c r="BD87" s="18">
        <f>BC87*(COS(AW87)-COS($AW$86))</f>
        <v>-0.13723398559436417</v>
      </c>
      <c r="BE87" s="17">
        <f t="shared" si="145"/>
        <v>8.9939999999999998</v>
      </c>
      <c r="BF87" s="17">
        <f>(A87-A86)</f>
        <v>0.12491666666666745</v>
      </c>
      <c r="BG87">
        <f t="shared" si="146"/>
        <v>0.18341796561363982</v>
      </c>
      <c r="BH87" s="18">
        <f t="shared" si="147"/>
        <v>0.13429736123572056</v>
      </c>
      <c r="BI87" s="18">
        <f>SUM($BH$16:BH87)</f>
        <v>4.2488796202846535</v>
      </c>
      <c r="BJ87">
        <v>3</v>
      </c>
      <c r="BK87" s="17">
        <f t="shared" si="128"/>
        <v>0.75112037971534651</v>
      </c>
      <c r="BL87" s="1"/>
      <c r="BM87">
        <v>1.3</v>
      </c>
      <c r="BO87" s="2">
        <f>BM87*SQRT(AP87)+(2-BM87)</f>
        <v>3.3</v>
      </c>
      <c r="BP87" s="1">
        <f>BO87+AN87</f>
        <v>4.7893174044822802</v>
      </c>
      <c r="BR87" s="1">
        <f t="shared" si="129"/>
        <v>2.2484999999999999</v>
      </c>
      <c r="BS87" s="1">
        <f t="shared" si="148"/>
        <v>3.1229166666666419E-2</v>
      </c>
      <c r="BT87" s="1">
        <f t="shared" si="98"/>
        <v>19.926471595593636</v>
      </c>
      <c r="BU87" s="2">
        <f t="shared" si="130"/>
        <v>12.215789000075915</v>
      </c>
      <c r="BW87" s="1">
        <v>4</v>
      </c>
      <c r="BX87" s="1">
        <f t="shared" si="99"/>
        <v>0.1726715498717995</v>
      </c>
      <c r="BY87" s="2">
        <f t="shared" si="100"/>
        <v>9.8983691009311805</v>
      </c>
      <c r="CA87" s="1">
        <f t="shared" si="131"/>
        <v>0.345343099743599</v>
      </c>
      <c r="CB87" s="2">
        <f t="shared" si="101"/>
        <v>19.796738201862361</v>
      </c>
      <c r="CD87" s="1">
        <f t="shared" si="132"/>
        <v>7.4840017251785085</v>
      </c>
      <c r="CE87" s="1">
        <f t="shared" si="133"/>
        <v>-1.1156922376314524E-2</v>
      </c>
      <c r="CF87" s="18">
        <f>SUM(CE$15:$CE87)</f>
        <v>-0.40445780600757542</v>
      </c>
      <c r="CG87" s="18">
        <f t="shared" si="134"/>
        <v>1.5955421939924246</v>
      </c>
      <c r="CH87" s="18">
        <f t="shared" si="135"/>
        <v>0.40445780600757542</v>
      </c>
      <c r="CJ87" s="1">
        <f t="shared" si="136"/>
        <v>3.5955421939924248</v>
      </c>
      <c r="CK87" s="18">
        <f t="shared" si="137"/>
        <v>3.311331194068341</v>
      </c>
      <c r="CL87">
        <f t="shared" si="138"/>
        <v>15.180887995728787</v>
      </c>
      <c r="CN87" s="1">
        <v>2.2484999999999999</v>
      </c>
      <c r="CO87">
        <v>3</v>
      </c>
      <c r="CP87">
        <f t="shared" si="139"/>
        <v>4.3301270189221928</v>
      </c>
      <c r="CR87" s="18">
        <f t="shared" si="102"/>
        <v>7.6414582129905337</v>
      </c>
      <c r="CS87">
        <f t="shared" si="103"/>
        <v>220.07399653412736</v>
      </c>
    </row>
    <row r="88" spans="1:97" x14ac:dyDescent="0.2">
      <c r="A88" s="17">
        <f t="shared" si="140"/>
        <v>9.1189166666666672</v>
      </c>
      <c r="B88">
        <f t="shared" si="141"/>
        <v>9.1189166666666672</v>
      </c>
      <c r="C88" s="1">
        <f t="shared" si="104"/>
        <v>12.5</v>
      </c>
      <c r="D88" s="1">
        <f t="shared" si="149"/>
        <v>15.472706329973795</v>
      </c>
      <c r="E88">
        <f t="shared" si="105"/>
        <v>0.63026020260153737</v>
      </c>
      <c r="F88" s="1">
        <f t="shared" si="106"/>
        <v>36.129565754228253</v>
      </c>
      <c r="G88" s="1">
        <f t="shared" si="107"/>
        <v>4.1770284615109919E-3</v>
      </c>
      <c r="H88">
        <f t="shared" si="108"/>
        <v>0.58935498885553472</v>
      </c>
      <c r="I88">
        <f t="shared" si="109"/>
        <v>0.80787418396127286</v>
      </c>
      <c r="J88" s="18">
        <f t="shared" si="110"/>
        <v>1.4986734424738166</v>
      </c>
      <c r="K88" s="2">
        <f t="shared" si="84"/>
        <v>85.911216447543623</v>
      </c>
      <c r="L88">
        <f t="shared" si="88"/>
        <v>2.8689166666666672</v>
      </c>
      <c r="M88" s="1">
        <f t="shared" si="111"/>
        <v>12.5</v>
      </c>
      <c r="N88" s="1">
        <f t="shared" si="150"/>
        <v>12.825002254981392</v>
      </c>
      <c r="O88">
        <f t="shared" si="112"/>
        <v>0.22560612341527553</v>
      </c>
      <c r="P88" s="1">
        <f t="shared" si="89"/>
        <v>12.932835100238723</v>
      </c>
      <c r="Q88" s="1">
        <f t="shared" si="113"/>
        <v>6.0797412968614057E-3</v>
      </c>
      <c r="R88">
        <f t="shared" si="114"/>
        <v>0.22369716664590403</v>
      </c>
      <c r="S88">
        <f t="shared" si="115"/>
        <v>0.97465869802438776</v>
      </c>
      <c r="T88" s="18">
        <f t="shared" si="116"/>
        <v>0.16757951924881698</v>
      </c>
      <c r="U88" s="2">
        <f t="shared" si="85"/>
        <v>9.6064692563016099</v>
      </c>
      <c r="V88">
        <f t="shared" si="90"/>
        <v>15.368916666666667</v>
      </c>
      <c r="W88" s="1">
        <f t="shared" si="117"/>
        <v>12.5</v>
      </c>
      <c r="X88" s="1">
        <f t="shared" si="151"/>
        <v>19.810441678744684</v>
      </c>
      <c r="Y88">
        <f t="shared" si="118"/>
        <v>0.88798006089227566</v>
      </c>
      <c r="Z88" s="1">
        <f t="shared" si="119"/>
        <v>50.903315592550832</v>
      </c>
      <c r="AA88" s="1">
        <f t="shared" si="91"/>
        <v>2.5480719281370866E-3</v>
      </c>
      <c r="AB88">
        <f t="shared" si="92"/>
        <v>0.77579878913838229</v>
      </c>
      <c r="AC88">
        <f t="shared" si="93"/>
        <v>0.63098037907007831</v>
      </c>
      <c r="AD88" s="18">
        <f t="shared" si="120"/>
        <v>3.6794055030700425</v>
      </c>
      <c r="AE88" s="2">
        <f t="shared" si="86"/>
        <v>-149.07866542910585</v>
      </c>
      <c r="AF88" s="2"/>
      <c r="AG88" s="1">
        <f t="shared" si="94"/>
        <v>5.7985645809173073E-3</v>
      </c>
      <c r="AH88" s="1">
        <f t="shared" si="121"/>
        <v>1.0907969587564008E-2</v>
      </c>
      <c r="AI88">
        <f t="shared" si="122"/>
        <v>0.48859886500878996</v>
      </c>
      <c r="AJ88" s="2">
        <f t="shared" si="142"/>
        <v>28.008852134261844</v>
      </c>
      <c r="AK88" s="1">
        <f t="shared" si="143"/>
        <v>1.2353426719833248E-2</v>
      </c>
      <c r="AL88" s="1">
        <f t="shared" si="95"/>
        <v>0.94345740939096223</v>
      </c>
      <c r="AM88">
        <f t="shared" si="123"/>
        <v>0.75631255290767851</v>
      </c>
      <c r="AN88" s="17">
        <f t="shared" si="144"/>
        <v>1.505399189704774</v>
      </c>
      <c r="AP88">
        <v>4</v>
      </c>
      <c r="AQ88">
        <f t="shared" si="124"/>
        <v>0.24429943250439501</v>
      </c>
      <c r="AR88" s="2">
        <f t="shared" si="125"/>
        <v>14.004426067130924</v>
      </c>
      <c r="AT88" s="1">
        <f>ATAN(A88/$G$8/$G$1)</f>
        <v>0.34976011209488866</v>
      </c>
      <c r="AU88" s="2">
        <f t="shared" si="126"/>
        <v>20.049942731554125</v>
      </c>
      <c r="AW88" s="2">
        <f>(AT88+AI88)/(SQRT(AP88)-1)</f>
        <v>0.83835897710367857</v>
      </c>
      <c r="AX88" s="2">
        <f t="shared" si="127"/>
        <v>48.058794865815969</v>
      </c>
      <c r="AZ88" s="17">
        <f>(A88-$A$86)</f>
        <v>0.24983333333333491</v>
      </c>
      <c r="BA88">
        <f t="shared" ref="BA88:BA94" si="152">AZ88/(SIN(AW88)-SIN($AW$86))</f>
        <v>16.462746065822973</v>
      </c>
      <c r="BB88" s="18">
        <f t="shared" ref="BB88:BB94" si="153">BA88*(COS(AW88)-COS($AW$86))</f>
        <v>-0.27161769259703689</v>
      </c>
      <c r="BC88" s="18">
        <v>16.7</v>
      </c>
      <c r="BD88" s="18">
        <f t="shared" ref="BD88:BD94" si="154">BC88*(COS(AW88)-COS($AW$86))</f>
        <v>-0.27553212861537024</v>
      </c>
      <c r="BE88" s="17">
        <f t="shared" si="145"/>
        <v>9.1189166666666672</v>
      </c>
      <c r="BF88" s="17">
        <f>(A88-A87)</f>
        <v>0.12491666666666745</v>
      </c>
      <c r="BG88">
        <f t="shared" si="146"/>
        <v>0.18566711771161035</v>
      </c>
      <c r="BH88" s="18">
        <f t="shared" si="147"/>
        <v>0.13735298698650855</v>
      </c>
      <c r="BI88" s="18">
        <f>SUM($BH$16:BH88)</f>
        <v>4.3862326072711619</v>
      </c>
      <c r="BJ88">
        <v>4</v>
      </c>
      <c r="BK88" s="17">
        <f t="shared" si="128"/>
        <v>1.6137673927288381</v>
      </c>
      <c r="BL88" s="1"/>
      <c r="BM88">
        <v>1.3</v>
      </c>
      <c r="BO88" s="2">
        <f>BM88*SQRT(AP88)+(2-BM88)</f>
        <v>3.3</v>
      </c>
      <c r="BP88" s="1">
        <f>BO88+AN88</f>
        <v>4.8053991897047741</v>
      </c>
      <c r="BR88" s="1">
        <f t="shared" si="129"/>
        <v>2.2797291666666668</v>
      </c>
      <c r="BS88" s="1">
        <f t="shared" si="148"/>
        <v>3.1229166666666863E-2</v>
      </c>
      <c r="BT88" s="1">
        <f t="shared" si="98"/>
        <v>19.958381338679654</v>
      </c>
      <c r="BU88" s="2">
        <f t="shared" si="130"/>
        <v>12.26378052838443</v>
      </c>
      <c r="BW88" s="1">
        <v>4</v>
      </c>
      <c r="BX88" s="1">
        <f t="shared" si="99"/>
        <v>0.17488005604744433</v>
      </c>
      <c r="BY88" s="2">
        <f t="shared" si="100"/>
        <v>10.024971365777063</v>
      </c>
      <c r="CA88" s="1">
        <f t="shared" si="131"/>
        <v>0.34976011209488866</v>
      </c>
      <c r="CB88" s="2">
        <f t="shared" si="101"/>
        <v>20.049942731554125</v>
      </c>
      <c r="CD88" s="1">
        <f t="shared" si="132"/>
        <v>7.5198213836309664</v>
      </c>
      <c r="CE88" s="1">
        <f t="shared" si="133"/>
        <v>-1.1312963447721201E-2</v>
      </c>
      <c r="CF88" s="18">
        <f>SUM(CE$15:$CE88)</f>
        <v>-0.41577076945529662</v>
      </c>
      <c r="CG88" s="18">
        <f t="shared" si="134"/>
        <v>1.5842292305447034</v>
      </c>
      <c r="CH88" s="18">
        <f t="shared" si="135"/>
        <v>0.41577076945529662</v>
      </c>
      <c r="CJ88" s="1">
        <f t="shared" si="136"/>
        <v>3.5842292305447034</v>
      </c>
      <c r="CK88" s="18">
        <f t="shared" si="137"/>
        <v>3.348009758929134</v>
      </c>
      <c r="CL88">
        <f t="shared" si="138"/>
        <v>15.349041874746746</v>
      </c>
      <c r="CN88" s="1">
        <v>2.2797291666666668</v>
      </c>
      <c r="CO88">
        <v>3</v>
      </c>
      <c r="CP88">
        <f t="shared" si="139"/>
        <v>4.3301270189221928</v>
      </c>
      <c r="CR88" s="18">
        <f t="shared" si="102"/>
        <v>7.6781367778513268</v>
      </c>
      <c r="CS88">
        <f t="shared" si="103"/>
        <v>221.13033920211822</v>
      </c>
    </row>
    <row r="89" spans="1:97" x14ac:dyDescent="0.2">
      <c r="A89" s="17">
        <f t="shared" si="140"/>
        <v>9.2438333333333347</v>
      </c>
      <c r="B89">
        <f t="shared" si="141"/>
        <v>9.2438333333333347</v>
      </c>
      <c r="C89" s="1">
        <f t="shared" si="104"/>
        <v>12.5</v>
      </c>
      <c r="D89" s="1">
        <f t="shared" si="149"/>
        <v>15.546654131820276</v>
      </c>
      <c r="E89">
        <f t="shared" si="105"/>
        <v>0.63675148091853573</v>
      </c>
      <c r="F89" s="1">
        <f t="shared" si="106"/>
        <v>36.501677250107143</v>
      </c>
      <c r="G89" s="1">
        <f t="shared" si="107"/>
        <v>4.1373868164122163E-3</v>
      </c>
      <c r="H89">
        <f t="shared" si="108"/>
        <v>0.59458667150852884</v>
      </c>
      <c r="I89">
        <f t="shared" si="109"/>
        <v>0.80403152305392156</v>
      </c>
      <c r="J89" s="18">
        <f t="shared" si="110"/>
        <v>1.5358496022279917</v>
      </c>
      <c r="K89" s="2">
        <f t="shared" si="84"/>
        <v>88.042333885681046</v>
      </c>
      <c r="L89">
        <f t="shared" si="88"/>
        <v>2.9938333333333347</v>
      </c>
      <c r="M89" s="1">
        <f t="shared" si="111"/>
        <v>12.5</v>
      </c>
      <c r="N89" s="1">
        <f t="shared" si="150"/>
        <v>12.853522397684527</v>
      </c>
      <c r="O89">
        <f t="shared" si="112"/>
        <v>0.23507846357527534</v>
      </c>
      <c r="P89" s="1">
        <f t="shared" si="89"/>
        <v>13.475835491576293</v>
      </c>
      <c r="Q89" s="1">
        <f t="shared" si="113"/>
        <v>6.0527910626028605E-3</v>
      </c>
      <c r="R89">
        <f t="shared" si="114"/>
        <v>0.23291929174781326</v>
      </c>
      <c r="S89">
        <f t="shared" si="115"/>
        <v>0.97249606864588256</v>
      </c>
      <c r="T89" s="18">
        <f t="shared" si="116"/>
        <v>0.18191759766181398</v>
      </c>
      <c r="U89" s="2">
        <f t="shared" si="85"/>
        <v>10.428397318193158</v>
      </c>
      <c r="V89">
        <f t="shared" si="90"/>
        <v>15.493833333333335</v>
      </c>
      <c r="W89" s="1">
        <f t="shared" si="117"/>
        <v>12.5</v>
      </c>
      <c r="X89" s="1">
        <f t="shared" si="151"/>
        <v>19.907507914380222</v>
      </c>
      <c r="Y89">
        <f t="shared" si="118"/>
        <v>0.89193937975618764</v>
      </c>
      <c r="Z89" s="1">
        <f t="shared" si="119"/>
        <v>51.130282915959796</v>
      </c>
      <c r="AA89" s="1">
        <f t="shared" si="91"/>
        <v>2.5232844184525302E-3</v>
      </c>
      <c r="AB89">
        <f t="shared" si="92"/>
        <v>0.77829095434599016</v>
      </c>
      <c r="AC89">
        <f t="shared" si="93"/>
        <v>0.62790380663220047</v>
      </c>
      <c r="AD89" s="18">
        <f t="shared" si="120"/>
        <v>3.7282041122594629</v>
      </c>
      <c r="AE89" s="2">
        <f t="shared" si="86"/>
        <v>-146.2812929278015</v>
      </c>
      <c r="AF89" s="2"/>
      <c r="AG89" s="1">
        <f t="shared" si="94"/>
        <v>5.8336963014365469E-3</v>
      </c>
      <c r="AH89" s="1">
        <f t="shared" si="121"/>
        <v>1.0797284827741407E-2</v>
      </c>
      <c r="AI89">
        <f t="shared" si="122"/>
        <v>0.49536000652261003</v>
      </c>
      <c r="AJ89" s="2">
        <f t="shared" si="142"/>
        <v>28.396433494926686</v>
      </c>
      <c r="AK89" s="1">
        <f t="shared" si="143"/>
        <v>1.2272463981970745E-2</v>
      </c>
      <c r="AL89" s="1">
        <f t="shared" si="95"/>
        <v>0.95924370058242392</v>
      </c>
      <c r="AM89">
        <f t="shared" si="123"/>
        <v>0.76459910600256076</v>
      </c>
      <c r="AN89" s="17">
        <f t="shared" si="144"/>
        <v>1.5218931250050969</v>
      </c>
      <c r="AP89">
        <v>4</v>
      </c>
      <c r="AQ89">
        <f t="shared" si="124"/>
        <v>0.24768000326130502</v>
      </c>
      <c r="AR89" s="2">
        <f t="shared" si="125"/>
        <v>14.198216747463343</v>
      </c>
      <c r="AT89" s="1">
        <f>ATAN(A89/$G$8/$G$1)</f>
        <v>0.35416293744871735</v>
      </c>
      <c r="AU89" s="2">
        <f t="shared" si="126"/>
        <v>20.302333993875514</v>
      </c>
      <c r="AW89" s="2">
        <f>(AT89+AI89)/(SQRT(AP89)-1)</f>
        <v>0.84952294397132744</v>
      </c>
      <c r="AX89" s="2">
        <f t="shared" si="127"/>
        <v>48.698767488802204</v>
      </c>
      <c r="AZ89" s="17">
        <f>(A89-$A$86)</f>
        <v>0.37475000000000236</v>
      </c>
      <c r="BA89">
        <f t="shared" si="152"/>
        <v>16.586002933836852</v>
      </c>
      <c r="BB89" s="18">
        <f t="shared" si="153"/>
        <v>-0.4120188568714182</v>
      </c>
      <c r="BC89" s="18">
        <v>16.7</v>
      </c>
      <c r="BD89" s="18">
        <f t="shared" si="154"/>
        <v>-0.41485069894178311</v>
      </c>
      <c r="BE89" s="17">
        <f t="shared" si="145"/>
        <v>9.2438333333333347</v>
      </c>
      <c r="BF89" s="17">
        <f>(A89-A88)</f>
        <v>0.12491666666666745</v>
      </c>
      <c r="BG89">
        <f t="shared" si="146"/>
        <v>0.1879897720990657</v>
      </c>
      <c r="BH89" s="18">
        <f t="shared" si="147"/>
        <v>0.14047651021391963</v>
      </c>
      <c r="BI89" s="18">
        <f>SUM($BH$16:BH89)</f>
        <v>4.5267091174850815</v>
      </c>
      <c r="BJ89">
        <v>4</v>
      </c>
      <c r="BK89" s="17">
        <f t="shared" si="128"/>
        <v>1.4732908825149185</v>
      </c>
      <c r="BL89" s="1"/>
      <c r="BM89">
        <v>1.3</v>
      </c>
      <c r="BO89" s="2">
        <f>BM89*SQRT(AP89)+(2-BM89)</f>
        <v>3.3</v>
      </c>
      <c r="BP89" s="1">
        <f>BO89+AN89</f>
        <v>4.8218931250050971</v>
      </c>
      <c r="BR89" s="1">
        <f t="shared" si="129"/>
        <v>2.3109583333333337</v>
      </c>
      <c r="BS89" s="1">
        <f t="shared" si="148"/>
        <v>3.1229166666666863E-2</v>
      </c>
      <c r="BT89" s="1">
        <f t="shared" si="98"/>
        <v>19.990679222218162</v>
      </c>
      <c r="BU89" s="2">
        <f t="shared" si="130"/>
        <v>12.312572347223259</v>
      </c>
      <c r="BW89" s="1">
        <v>4</v>
      </c>
      <c r="BX89" s="1">
        <f t="shared" si="99"/>
        <v>0.17708146872435868</v>
      </c>
      <c r="BY89" s="2">
        <f t="shared" si="100"/>
        <v>10.151166996937757</v>
      </c>
      <c r="CA89" s="1">
        <f t="shared" si="131"/>
        <v>0.35416293744871735</v>
      </c>
      <c r="CB89" s="2">
        <f t="shared" si="101"/>
        <v>20.302333993875514</v>
      </c>
      <c r="CD89" s="1">
        <f t="shared" si="132"/>
        <v>7.5561966956737407</v>
      </c>
      <c r="CE89" s="1">
        <f t="shared" si="133"/>
        <v>-1.1469004526114971E-2</v>
      </c>
      <c r="CF89" s="18">
        <f>SUM(CE$15:$CE89)</f>
        <v>-0.42723977398141161</v>
      </c>
      <c r="CG89" s="18">
        <f t="shared" si="134"/>
        <v>1.5727602260185884</v>
      </c>
      <c r="CH89" s="18">
        <f t="shared" si="135"/>
        <v>0.42723977398141161</v>
      </c>
      <c r="CJ89" s="1">
        <f t="shared" si="136"/>
        <v>3.5727602260185884</v>
      </c>
      <c r="CK89" s="18">
        <f t="shared" si="137"/>
        <v>3.3853325732418469</v>
      </c>
      <c r="CL89">
        <f t="shared" si="138"/>
        <v>15.520149332913912</v>
      </c>
      <c r="CN89" s="1">
        <v>2.3109583333333337</v>
      </c>
      <c r="CO89">
        <v>3</v>
      </c>
      <c r="CP89">
        <f t="shared" si="139"/>
        <v>4.3301270189221928</v>
      </c>
      <c r="CR89" s="18">
        <f t="shared" si="102"/>
        <v>7.7154595921640396</v>
      </c>
      <c r="CS89">
        <f t="shared" si="103"/>
        <v>222.20523625432435</v>
      </c>
    </row>
    <row r="90" spans="1:97" x14ac:dyDescent="0.2">
      <c r="A90" s="17">
        <f t="shared" si="140"/>
        <v>9.3687500000000021</v>
      </c>
      <c r="B90">
        <f t="shared" si="141"/>
        <v>9.3687500000000021</v>
      </c>
      <c r="C90" s="1">
        <f t="shared" si="104"/>
        <v>12.5</v>
      </c>
      <c r="D90" s="1">
        <f t="shared" si="149"/>
        <v>15.621250800192026</v>
      </c>
      <c r="E90">
        <f t="shared" si="105"/>
        <v>0.64318103198577858</v>
      </c>
      <c r="F90" s="1">
        <f t="shared" si="106"/>
        <v>36.870250241222976</v>
      </c>
      <c r="G90" s="1">
        <f t="shared" si="107"/>
        <v>4.0979663681821078E-3</v>
      </c>
      <c r="H90">
        <f t="shared" si="108"/>
        <v>0.59974390782361897</v>
      </c>
      <c r="I90">
        <f t="shared" si="109"/>
        <v>0.80019200510155963</v>
      </c>
      <c r="J90" s="18">
        <f t="shared" si="110"/>
        <v>1.5733519699964715</v>
      </c>
      <c r="K90" s="2">
        <f t="shared" si="84"/>
        <v>90.192151146294535</v>
      </c>
      <c r="L90">
        <f t="shared" si="88"/>
        <v>3.1187500000000021</v>
      </c>
      <c r="M90" s="1">
        <f t="shared" si="111"/>
        <v>12.5</v>
      </c>
      <c r="N90" s="1">
        <f t="shared" si="150"/>
        <v>12.883190659246646</v>
      </c>
      <c r="O90">
        <f t="shared" si="112"/>
        <v>0.24450801955648432</v>
      </c>
      <c r="P90" s="1">
        <f t="shared" si="89"/>
        <v>14.016383286677444</v>
      </c>
      <c r="Q90" s="1">
        <f t="shared" si="113"/>
        <v>6.024945628395945E-3</v>
      </c>
      <c r="R90">
        <f t="shared" si="114"/>
        <v>0.24207900686167239</v>
      </c>
      <c r="S90">
        <f t="shared" si="115"/>
        <v>0.97025654052774435</v>
      </c>
      <c r="T90" s="18">
        <f t="shared" si="116"/>
        <v>0.19683287578937414</v>
      </c>
      <c r="U90" s="2">
        <f t="shared" si="85"/>
        <v>11.283413261811255</v>
      </c>
      <c r="V90">
        <f t="shared" si="90"/>
        <v>15.618750000000002</v>
      </c>
      <c r="W90" s="1">
        <f t="shared" si="117"/>
        <v>12.5</v>
      </c>
      <c r="X90" s="1">
        <f t="shared" si="151"/>
        <v>20.004883192923174</v>
      </c>
      <c r="Y90">
        <f t="shared" si="118"/>
        <v>0.89586021502027247</v>
      </c>
      <c r="Z90" s="1">
        <f t="shared" si="119"/>
        <v>51.355044173136633</v>
      </c>
      <c r="AA90" s="1">
        <f t="shared" si="91"/>
        <v>2.4987796487281936E-3</v>
      </c>
      <c r="AB90">
        <f t="shared" si="92"/>
        <v>0.78074687311971969</v>
      </c>
      <c r="AC90">
        <f t="shared" si="93"/>
        <v>0.62484743747076399</v>
      </c>
      <c r="AD90" s="18">
        <f t="shared" si="120"/>
        <v>3.7771580881833917</v>
      </c>
      <c r="AE90" s="2">
        <f t="shared" si="86"/>
        <v>-143.47501405318138</v>
      </c>
      <c r="AF90" s="2"/>
      <c r="AG90" s="1">
        <f t="shared" si="94"/>
        <v>5.8671576152606944E-3</v>
      </c>
      <c r="AH90" s="1">
        <f t="shared" si="121"/>
        <v>1.0686258887581511E-2</v>
      </c>
      <c r="AI90">
        <f t="shared" si="122"/>
        <v>0.50210400109071962</v>
      </c>
      <c r="AJ90" s="2">
        <f t="shared" si="142"/>
        <v>28.783031909659083</v>
      </c>
      <c r="AK90" s="1">
        <f t="shared" si="143"/>
        <v>1.2190966634960757E-2</v>
      </c>
      <c r="AL90" s="1">
        <f t="shared" si="95"/>
        <v>0.97571115110744044</v>
      </c>
      <c r="AM90">
        <f t="shared" si="123"/>
        <v>0.77310505802484486</v>
      </c>
      <c r="AN90" s="17">
        <f t="shared" si="144"/>
        <v>1.5388237619921274</v>
      </c>
      <c r="AP90">
        <v>4</v>
      </c>
      <c r="AQ90">
        <f t="shared" si="124"/>
        <v>0.25105200054535981</v>
      </c>
      <c r="AR90" s="2">
        <f t="shared" si="125"/>
        <v>14.391515954829542</v>
      </c>
      <c r="AT90" s="1">
        <f>ATAN(A90/$G$8/$G$1)</f>
        <v>0.35855147417577343</v>
      </c>
      <c r="AU90" s="2">
        <f t="shared" si="126"/>
        <v>20.553906162942425</v>
      </c>
      <c r="AW90" s="2">
        <f>(AT90+AI90)/(SQRT(AP90)-1)</f>
        <v>0.860655475266493</v>
      </c>
      <c r="AX90" s="2">
        <f t="shared" si="127"/>
        <v>49.336938072601505</v>
      </c>
      <c r="AZ90" s="17">
        <f>(A90-$A$86)</f>
        <v>0.49966666666666981</v>
      </c>
      <c r="BA90">
        <f t="shared" si="152"/>
        <v>16.711852969375268</v>
      </c>
      <c r="BB90" s="18">
        <f t="shared" si="153"/>
        <v>-0.55553962530617118</v>
      </c>
      <c r="BC90" s="18">
        <v>16.7</v>
      </c>
      <c r="BD90" s="18">
        <f t="shared" si="154"/>
        <v>-0.55514560591301532</v>
      </c>
      <c r="BE90" s="17">
        <f t="shared" si="145"/>
        <v>9.3687500000000021</v>
      </c>
      <c r="BF90" s="17">
        <f>(A90-A89)</f>
        <v>0.12491666666666745</v>
      </c>
      <c r="BG90">
        <f t="shared" si="146"/>
        <v>0.19038862234316184</v>
      </c>
      <c r="BH90" s="18">
        <f t="shared" si="147"/>
        <v>0.14367063642745548</v>
      </c>
      <c r="BI90" s="18">
        <f>SUM($BH$16:BH90)</f>
        <v>4.6703797539125373</v>
      </c>
      <c r="BJ90">
        <v>4</v>
      </c>
      <c r="BK90" s="17">
        <f t="shared" si="128"/>
        <v>1.3296202460874627</v>
      </c>
      <c r="BL90" s="1"/>
      <c r="BM90">
        <v>1.3</v>
      </c>
      <c r="BO90" s="2">
        <f>BM90*SQRT(AP90)+(2-BM90)</f>
        <v>3.3</v>
      </c>
      <c r="BP90" s="1">
        <f>BO90+AN90</f>
        <v>4.8388237619921277</v>
      </c>
      <c r="BR90" s="1">
        <f t="shared" si="129"/>
        <v>2.342187500000001</v>
      </c>
      <c r="BS90" s="1">
        <f t="shared" si="148"/>
        <v>3.1229166666667307E-2</v>
      </c>
      <c r="BT90" s="1">
        <f t="shared" si="98"/>
        <v>20.023363367986065</v>
      </c>
      <c r="BU90" s="2">
        <f t="shared" si="130"/>
        <v>12.362187129978192</v>
      </c>
      <c r="BW90" s="1">
        <v>4</v>
      </c>
      <c r="BX90" s="1">
        <f t="shared" si="99"/>
        <v>0.17927573708788672</v>
      </c>
      <c r="BY90" s="2">
        <f t="shared" si="100"/>
        <v>10.276953081471213</v>
      </c>
      <c r="CA90" s="1">
        <f t="shared" si="131"/>
        <v>0.35855147417577343</v>
      </c>
      <c r="CB90" s="2">
        <f t="shared" si="101"/>
        <v>20.553906162942425</v>
      </c>
      <c r="CD90" s="1">
        <f t="shared" si="132"/>
        <v>7.5931299717932834</v>
      </c>
      <c r="CE90" s="1">
        <f t="shared" si="133"/>
        <v>-1.1625045611515481E-2</v>
      </c>
      <c r="CF90" s="18">
        <f>SUM(CE$15:$CE90)</f>
        <v>-0.43886481959292711</v>
      </c>
      <c r="CG90" s="18">
        <f t="shared" si="134"/>
        <v>1.561135180407073</v>
      </c>
      <c r="CH90" s="18">
        <f t="shared" si="135"/>
        <v>0.43886481959292711</v>
      </c>
      <c r="CJ90" s="1">
        <f t="shared" si="136"/>
        <v>3.561135180407073</v>
      </c>
      <c r="CK90" s="18">
        <f t="shared" si="137"/>
        <v>3.4233223103852648</v>
      </c>
      <c r="CL90">
        <f t="shared" si="138"/>
        <v>15.694314316952504</v>
      </c>
      <c r="CN90" s="1">
        <v>2.342187500000001</v>
      </c>
      <c r="CO90">
        <v>3</v>
      </c>
      <c r="CP90">
        <f t="shared" si="139"/>
        <v>4.3301270189221928</v>
      </c>
      <c r="CR90" s="18">
        <f t="shared" si="102"/>
        <v>7.7534493293074576</v>
      </c>
      <c r="CS90">
        <f t="shared" si="103"/>
        <v>223.29934068405478</v>
      </c>
    </row>
    <row r="91" spans="1:97" x14ac:dyDescent="0.2">
      <c r="A91" s="17">
        <f t="shared" si="140"/>
        <v>9.4936666666666696</v>
      </c>
      <c r="B91">
        <f t="shared" si="141"/>
        <v>9.4936666666666696</v>
      </c>
      <c r="C91" s="1">
        <f t="shared" si="104"/>
        <v>12.5</v>
      </c>
      <c r="D91" s="1">
        <f t="shared" si="149"/>
        <v>15.696487083987225</v>
      </c>
      <c r="E91">
        <f t="shared" si="105"/>
        <v>0.64954920806523586</v>
      </c>
      <c r="F91" s="1">
        <f t="shared" si="106"/>
        <v>37.235304920937082</v>
      </c>
      <c r="G91" s="1">
        <f t="shared" si="107"/>
        <v>4.0587758345777642E-3</v>
      </c>
      <c r="H91">
        <f t="shared" si="108"/>
        <v>0.60482747610142873</v>
      </c>
      <c r="I91">
        <f t="shared" si="109"/>
        <v>0.79635653080311686</v>
      </c>
      <c r="J91" s="18">
        <f t="shared" si="110"/>
        <v>1.611175894925132</v>
      </c>
      <c r="K91" s="2">
        <f t="shared" si="84"/>
        <v>92.360401619912025</v>
      </c>
      <c r="L91">
        <f t="shared" si="88"/>
        <v>3.2436666666666696</v>
      </c>
      <c r="M91" s="1">
        <f t="shared" si="111"/>
        <v>12.5</v>
      </c>
      <c r="N91" s="1">
        <f t="shared" si="150"/>
        <v>12.913999126701398</v>
      </c>
      <c r="O91">
        <f t="shared" si="112"/>
        <v>0.2538934152833538</v>
      </c>
      <c r="P91" s="1">
        <f t="shared" si="89"/>
        <v>14.554399602230472</v>
      </c>
      <c r="Q91" s="1">
        <f t="shared" si="113"/>
        <v>5.9962329226311969E-3</v>
      </c>
      <c r="R91">
        <f t="shared" si="114"/>
        <v>0.25117445299806163</v>
      </c>
      <c r="S91">
        <f t="shared" si="115"/>
        <v>0.9679418340794681</v>
      </c>
      <c r="T91" s="18">
        <f t="shared" si="116"/>
        <v>0.21232137550511901</v>
      </c>
      <c r="U91" s="2">
        <f t="shared" si="85"/>
        <v>12.171289041694719</v>
      </c>
      <c r="V91">
        <f t="shared" si="90"/>
        <v>15.74366666666667</v>
      </c>
      <c r="W91" s="1">
        <f t="shared" si="117"/>
        <v>12.5</v>
      </c>
      <c r="X91" s="1">
        <f t="shared" si="151"/>
        <v>20.102563023433387</v>
      </c>
      <c r="Y91">
        <f t="shared" si="118"/>
        <v>0.89974300623936354</v>
      </c>
      <c r="Z91" s="1">
        <f t="shared" si="119"/>
        <v>51.577624561492172</v>
      </c>
      <c r="AA91" s="1">
        <f t="shared" si="91"/>
        <v>2.4745551386440019E-3</v>
      </c>
      <c r="AB91">
        <f t="shared" si="92"/>
        <v>0.78316713387812353</v>
      </c>
      <c r="AC91">
        <f t="shared" si="93"/>
        <v>0.62181125786939984</v>
      </c>
      <c r="AD91" s="18">
        <f t="shared" si="120"/>
        <v>3.8262651730883253</v>
      </c>
      <c r="AE91" s="2">
        <f t="shared" si="86"/>
        <v>-140.65995823060558</v>
      </c>
      <c r="AF91" s="2"/>
      <c r="AG91" s="1">
        <f t="shared" si="94"/>
        <v>5.8989499240352039E-3</v>
      </c>
      <c r="AH91" s="1">
        <f t="shared" si="121"/>
        <v>1.0574943579058619E-2</v>
      </c>
      <c r="AI91">
        <f t="shared" si="122"/>
        <v>0.50882973498478745</v>
      </c>
      <c r="AJ91" s="2">
        <f t="shared" si="142"/>
        <v>29.168583534159787</v>
      </c>
      <c r="AK91" s="1">
        <f t="shared" si="143"/>
        <v>1.2108965352438168E-2</v>
      </c>
      <c r="AL91" s="1">
        <f t="shared" si="95"/>
        <v>0.99291535183234769</v>
      </c>
      <c r="AM91">
        <f t="shared" si="123"/>
        <v>0.78184326162129292</v>
      </c>
      <c r="AN91" s="17">
        <f t="shared" si="144"/>
        <v>1.5562166831634014</v>
      </c>
      <c r="AP91">
        <v>4</v>
      </c>
      <c r="AQ91">
        <f t="shared" si="124"/>
        <v>0.25441486749239373</v>
      </c>
      <c r="AR91" s="2">
        <f t="shared" si="125"/>
        <v>14.584291767079893</v>
      </c>
      <c r="AT91" s="1">
        <f>ATAN(A91/$G$8/$G$1)</f>
        <v>0.36292562350670671</v>
      </c>
      <c r="AU91" s="2">
        <f t="shared" si="126"/>
        <v>20.804653576817582</v>
      </c>
      <c r="AW91" s="2">
        <f>(AT91+AI91)/(SQRT(AP91)-1)</f>
        <v>0.8717553584914941</v>
      </c>
      <c r="AX91" s="2">
        <f t="shared" si="127"/>
        <v>49.973237110977365</v>
      </c>
      <c r="AZ91" s="17">
        <f>(A91-$A$86)</f>
        <v>0.62458333333333727</v>
      </c>
      <c r="BA91">
        <f t="shared" si="152"/>
        <v>16.840330986755809</v>
      </c>
      <c r="BB91" s="18">
        <f t="shared" si="153"/>
        <v>-0.70222411378779648</v>
      </c>
      <c r="BC91" s="18">
        <v>16.7</v>
      </c>
      <c r="BD91" s="18">
        <f t="shared" si="154"/>
        <v>-0.69637245903771661</v>
      </c>
      <c r="BE91" s="17">
        <f t="shared" si="145"/>
        <v>9.4936666666666696</v>
      </c>
      <c r="BF91" s="17">
        <f>(A91-A90)</f>
        <v>0.12491666666666745</v>
      </c>
      <c r="BG91">
        <f t="shared" si="146"/>
        <v>0.19286649874991407</v>
      </c>
      <c r="BH91" s="18">
        <f t="shared" si="147"/>
        <v>0.14693820781112238</v>
      </c>
      <c r="BI91" s="18">
        <f>SUM($BH$16:BH91)</f>
        <v>4.8173179617236599</v>
      </c>
      <c r="BJ91">
        <v>4</v>
      </c>
      <c r="BK91" s="17">
        <f>2-BI91+BJ91</f>
        <v>1.1826820382763401</v>
      </c>
      <c r="BL91" s="1"/>
      <c r="BM91">
        <v>1.3</v>
      </c>
      <c r="BO91" s="2">
        <f>BM91*SQRT(AP91)+(2-BM91)</f>
        <v>3.3</v>
      </c>
      <c r="BP91" s="1">
        <f>BO91+AN91</f>
        <v>4.8562166831634013</v>
      </c>
      <c r="BR91" s="1">
        <f t="shared" si="129"/>
        <v>2.3734166666666674</v>
      </c>
      <c r="BS91" s="1">
        <f t="shared" si="148"/>
        <v>3.1229166666666419E-2</v>
      </c>
      <c r="BT91" s="1">
        <f t="shared" si="98"/>
        <v>20.056431887614011</v>
      </c>
      <c r="BU91" s="2">
        <f t="shared" si="130"/>
        <v>12.412648570777414</v>
      </c>
      <c r="BW91" s="1">
        <v>4</v>
      </c>
      <c r="BX91" s="1">
        <f t="shared" si="99"/>
        <v>0.18146281175335335</v>
      </c>
      <c r="BY91" s="2">
        <f t="shared" si="100"/>
        <v>10.402326788408791</v>
      </c>
      <c r="CA91" s="1">
        <f t="shared" si="131"/>
        <v>0.36292562350670671</v>
      </c>
      <c r="CB91" s="2">
        <f t="shared" si="101"/>
        <v>20.804653576817582</v>
      </c>
      <c r="CD91" s="1">
        <f t="shared" si="132"/>
        <v>7.6306235480297993</v>
      </c>
      <c r="CE91" s="1">
        <f t="shared" si="133"/>
        <v>-1.1781086703939301E-2</v>
      </c>
      <c r="CF91" s="18">
        <f>SUM(CE$15:$CE91)</f>
        <v>-0.45064590629686641</v>
      </c>
      <c r="CG91" s="18">
        <f t="shared" si="134"/>
        <v>1.5493540937031336</v>
      </c>
      <c r="CH91" s="18">
        <f t="shared" si="135"/>
        <v>0.45064590629686641</v>
      </c>
      <c r="CJ91" s="1">
        <f t="shared" si="136"/>
        <v>3.5493540937031334</v>
      </c>
      <c r="CK91" s="18">
        <f t="shared" si="137"/>
        <v>3.4620026644805471</v>
      </c>
      <c r="CL91">
        <f t="shared" si="138"/>
        <v>15.871645453205947</v>
      </c>
      <c r="CN91" s="1">
        <v>2.3734166666666674</v>
      </c>
      <c r="CO91">
        <v>3</v>
      </c>
      <c r="CP91">
        <f t="shared" si="139"/>
        <v>4.3301270189221928</v>
      </c>
      <c r="CR91" s="18">
        <f t="shared" si="102"/>
        <v>7.7921296834027398</v>
      </c>
      <c r="CS91">
        <f t="shared" si="103"/>
        <v>224.41333488199894</v>
      </c>
    </row>
    <row r="92" spans="1:97" x14ac:dyDescent="0.2">
      <c r="A92" s="17">
        <f t="shared" si="140"/>
        <v>9.618583333333337</v>
      </c>
      <c r="B92">
        <f t="shared" si="141"/>
        <v>9.618583333333337</v>
      </c>
      <c r="C92" s="1">
        <f t="shared" si="104"/>
        <v>12.5</v>
      </c>
      <c r="D92" s="1">
        <f t="shared" si="149"/>
        <v>15.772353830049523</v>
      </c>
      <c r="E92">
        <f t="shared" si="105"/>
        <v>0.65585637463830526</v>
      </c>
      <c r="F92" s="1">
        <f t="shared" si="106"/>
        <v>37.596862240412399</v>
      </c>
      <c r="G92" s="1">
        <f t="shared" si="107"/>
        <v>4.0198234321985847E-3</v>
      </c>
      <c r="H92">
        <f t="shared" si="108"/>
        <v>0.60983816600715557</v>
      </c>
      <c r="I92">
        <f t="shared" si="109"/>
        <v>0.79252596883700221</v>
      </c>
      <c r="J92" s="18">
        <f t="shared" si="110"/>
        <v>1.6493167754004807</v>
      </c>
      <c r="K92" s="2">
        <f t="shared" si="84"/>
        <v>94.546821519772777</v>
      </c>
      <c r="L92">
        <f t="shared" si="88"/>
        <v>3.368583333333337</v>
      </c>
      <c r="M92" s="1">
        <f t="shared" si="111"/>
        <v>12.5</v>
      </c>
      <c r="N92" s="1">
        <f t="shared" si="150"/>
        <v>12.945939659739309</v>
      </c>
      <c r="O92">
        <f t="shared" si="112"/>
        <v>0.26323331864863558</v>
      </c>
      <c r="P92" s="1">
        <f t="shared" si="89"/>
        <v>15.089808075399491</v>
      </c>
      <c r="Q92" s="1">
        <f t="shared" si="113"/>
        <v>5.96668132330692E-3</v>
      </c>
      <c r="R92">
        <f t="shared" si="114"/>
        <v>0.2602038493821599</v>
      </c>
      <c r="S92">
        <f t="shared" si="115"/>
        <v>0.96555370475531099</v>
      </c>
      <c r="T92" s="18">
        <f t="shared" si="116"/>
        <v>0.22837900438928838</v>
      </c>
      <c r="U92" s="2">
        <f t="shared" si="85"/>
        <v>13.091790060532453</v>
      </c>
      <c r="V92">
        <f t="shared" si="90"/>
        <v>15.868583333333337</v>
      </c>
      <c r="W92" s="1">
        <f t="shared" si="117"/>
        <v>12.5</v>
      </c>
      <c r="X92" s="1">
        <f t="shared" si="151"/>
        <v>20.20054298792348</v>
      </c>
      <c r="Y92">
        <f t="shared" si="118"/>
        <v>0.9035881890685743</v>
      </c>
      <c r="Z92" s="1">
        <f t="shared" si="119"/>
        <v>51.79804905488642</v>
      </c>
      <c r="AA92" s="1">
        <f t="shared" si="91"/>
        <v>2.4506083741473337E-3</v>
      </c>
      <c r="AB92">
        <f t="shared" si="92"/>
        <v>0.78555231623328514</v>
      </c>
      <c r="AC92">
        <f t="shared" si="93"/>
        <v>0.61879524760660598</v>
      </c>
      <c r="AD92" s="18">
        <f t="shared" si="120"/>
        <v>3.8755231458966874</v>
      </c>
      <c r="AE92" s="2">
        <f t="shared" si="86"/>
        <v>-137.83625278299246</v>
      </c>
      <c r="AF92" s="2"/>
      <c r="AG92" s="1">
        <f t="shared" si="94"/>
        <v>5.9290762824177976E-3</v>
      </c>
      <c r="AH92" s="1">
        <f t="shared" si="121"/>
        <v>1.0463390532637507E-2</v>
      </c>
      <c r="AI92">
        <f t="shared" si="122"/>
        <v>0.51553610503855907</v>
      </c>
      <c r="AJ92" s="2">
        <f t="shared" si="142"/>
        <v>29.553025129598925</v>
      </c>
      <c r="AK92" s="1">
        <f t="shared" si="143"/>
        <v>1.2026491051059634E-2</v>
      </c>
      <c r="AL92" s="1">
        <f t="shared" si="95"/>
        <v>1.0109171279440743</v>
      </c>
      <c r="AM92">
        <f t="shared" si="123"/>
        <v>0.79082703987363279</v>
      </c>
      <c r="AN92" s="17">
        <f t="shared" si="144"/>
        <v>1.574098407391785</v>
      </c>
      <c r="AP92">
        <v>4</v>
      </c>
      <c r="AQ92">
        <f t="shared" si="124"/>
        <v>0.25776805251927953</v>
      </c>
      <c r="AR92" s="2">
        <f t="shared" si="125"/>
        <v>14.776512564799463</v>
      </c>
      <c r="AT92" s="1">
        <f>ATAN(A92/$G$8/$G$1)</f>
        <v>0.36728528952081663</v>
      </c>
      <c r="AU92" s="2">
        <f t="shared" si="126"/>
        <v>21.054570736862097</v>
      </c>
      <c r="AW92" s="2">
        <f>(AT92+AI92)/(SQRT(AP92)-1)</f>
        <v>0.88282139455937569</v>
      </c>
      <c r="AX92" s="2">
        <f t="shared" si="127"/>
        <v>50.607595866461025</v>
      </c>
      <c r="AZ92" s="17">
        <f>(A92-$A$86)</f>
        <v>0.74950000000000472</v>
      </c>
      <c r="BA92">
        <f t="shared" si="152"/>
        <v>16.971471729151784</v>
      </c>
      <c r="BB92" s="18">
        <f t="shared" si="153"/>
        <v>-0.85211689332427054</v>
      </c>
      <c r="BC92" s="18">
        <v>16.7</v>
      </c>
      <c r="BD92" s="18">
        <f t="shared" si="154"/>
        <v>-0.8384866289510966</v>
      </c>
      <c r="BE92" s="17">
        <f t="shared" si="145"/>
        <v>9.618583333333337</v>
      </c>
      <c r="BF92" s="17">
        <f>(A92-A91)</f>
        <v>0.12491666666666745</v>
      </c>
      <c r="BG92">
        <f t="shared" si="146"/>
        <v>0.19542637743179564</v>
      </c>
      <c r="BH92" s="18">
        <f t="shared" si="147"/>
        <v>0.15028221239718564</v>
      </c>
      <c r="BI92" s="18">
        <f>SUM($BH$16:BH92)</f>
        <v>4.9676001741208458</v>
      </c>
      <c r="BJ92">
        <v>4</v>
      </c>
      <c r="BK92" s="17">
        <f t="shared" si="128"/>
        <v>1.0323998258791542</v>
      </c>
      <c r="BL92" s="1"/>
      <c r="BM92">
        <v>1.3</v>
      </c>
      <c r="BO92" s="2">
        <f>BM92*SQRT(AP92)+(2-BM92)</f>
        <v>3.3</v>
      </c>
      <c r="BP92" s="1">
        <f>BO92+AN92</f>
        <v>4.8740984073917843</v>
      </c>
      <c r="BR92" s="1">
        <f t="shared" si="129"/>
        <v>2.4046458333333343</v>
      </c>
      <c r="BS92" s="1">
        <f t="shared" si="148"/>
        <v>3.1229166666666863E-2</v>
      </c>
      <c r="BT92" s="1">
        <f t="shared" si="98"/>
        <v>20.089882883031109</v>
      </c>
      <c r="BU92" s="2">
        <f t="shared" si="130"/>
        <v>12.463981290422893</v>
      </c>
      <c r="BW92" s="1">
        <v>4</v>
      </c>
      <c r="BX92" s="1">
        <f t="shared" si="99"/>
        <v>0.18364264476040831</v>
      </c>
      <c r="BY92" s="2">
        <f t="shared" si="100"/>
        <v>10.527285368431048</v>
      </c>
      <c r="CA92" s="1">
        <f t="shared" si="131"/>
        <v>0.36728528952081663</v>
      </c>
      <c r="CB92" s="2">
        <f t="shared" si="101"/>
        <v>21.054570736862097</v>
      </c>
      <c r="CD92" s="1">
        <f t="shared" si="132"/>
        <v>7.6686797857724844</v>
      </c>
      <c r="CE92" s="1">
        <f t="shared" si="133"/>
        <v>-1.1937127803402123E-2</v>
      </c>
      <c r="CF92" s="18">
        <f>SUM(CE$15:$CE92)</f>
        <v>-0.46258303410026852</v>
      </c>
      <c r="CG92" s="18">
        <f t="shared" si="134"/>
        <v>1.5374169658997314</v>
      </c>
      <c r="CH92" s="18">
        <f t="shared" si="135"/>
        <v>0.46258303410026852</v>
      </c>
      <c r="CJ92" s="1">
        <f t="shared" si="136"/>
        <v>3.5374169658997312</v>
      </c>
      <c r="CK92" s="18">
        <f t="shared" si="137"/>
        <v>3.5013982563226236</v>
      </c>
      <c r="CL92">
        <f t="shared" si="138"/>
        <v>16.05225561637879</v>
      </c>
      <c r="CN92" s="1">
        <v>2.4046458333333343</v>
      </c>
      <c r="CO92">
        <v>3</v>
      </c>
      <c r="CP92">
        <f t="shared" si="139"/>
        <v>4.3301270189221928</v>
      </c>
      <c r="CR92" s="18">
        <f t="shared" si="102"/>
        <v>7.8315252752448163</v>
      </c>
      <c r="CS92">
        <f t="shared" si="103"/>
        <v>225.54792792705069</v>
      </c>
    </row>
    <row r="93" spans="1:97" x14ac:dyDescent="0.2">
      <c r="A93" s="17">
        <f t="shared" si="140"/>
        <v>9.7435000000000045</v>
      </c>
      <c r="B93">
        <f t="shared" si="141"/>
        <v>9.7435000000000045</v>
      </c>
      <c r="C93" s="1">
        <f t="shared" si="104"/>
        <v>12.5</v>
      </c>
      <c r="D93" s="1">
        <f t="shared" si="149"/>
        <v>15.848841984511047</v>
      </c>
      <c r="E93">
        <f t="shared" si="105"/>
        <v>0.6621029096336335</v>
      </c>
      <c r="F93" s="1">
        <f t="shared" si="106"/>
        <v>37.954943864348415</v>
      </c>
      <c r="G93" s="1">
        <f t="shared" si="107"/>
        <v>3.981116889783004E-3</v>
      </c>
      <c r="H93">
        <f t="shared" si="108"/>
        <v>0.61477677735207736</v>
      </c>
      <c r="I93">
        <f t="shared" si="109"/>
        <v>0.78870115635048632</v>
      </c>
      <c r="J93" s="18">
        <f t="shared" si="110"/>
        <v>1.6877700597248331</v>
      </c>
      <c r="K93" s="2">
        <f t="shared" si="84"/>
        <v>96.75114992053183</v>
      </c>
      <c r="L93">
        <f t="shared" si="88"/>
        <v>3.4935000000000045</v>
      </c>
      <c r="M93" s="1">
        <f t="shared" si="111"/>
        <v>12.5</v>
      </c>
      <c r="N93" s="1">
        <f t="shared" si="150"/>
        <v>12.979003900531042</v>
      </c>
      <c r="O93">
        <f t="shared" si="112"/>
        <v>0.2725264421660164</v>
      </c>
      <c r="P93" s="1">
        <f t="shared" si="89"/>
        <v>15.622534901236609</v>
      </c>
      <c r="Q93" s="1">
        <f t="shared" si="113"/>
        <v>5.936319594849037E-3</v>
      </c>
      <c r="R93">
        <f t="shared" si="114"/>
        <v>0.26916549426855985</v>
      </c>
      <c r="S93">
        <f t="shared" si="115"/>
        <v>0.96309393970430623</v>
      </c>
      <c r="T93" s="18">
        <f t="shared" si="116"/>
        <v>0.24500156066724024</v>
      </c>
      <c r="U93" s="2">
        <f t="shared" si="85"/>
        <v>14.044675452262178</v>
      </c>
      <c r="V93">
        <f t="shared" si="90"/>
        <v>15.993500000000004</v>
      </c>
      <c r="W93" s="1">
        <f t="shared" si="117"/>
        <v>12.5</v>
      </c>
      <c r="X93" s="1">
        <f t="shared" si="151"/>
        <v>20.298818740261712</v>
      </c>
      <c r="Y93">
        <f t="shared" si="118"/>
        <v>0.90739619521338699</v>
      </c>
      <c r="Z93" s="1">
        <f t="shared" si="119"/>
        <v>52.016342400767407</v>
      </c>
      <c r="AA93" s="1">
        <f t="shared" si="91"/>
        <v>2.426936810960823E-3</v>
      </c>
      <c r="AB93">
        <f t="shared" si="92"/>
        <v>0.78790299103847261</v>
      </c>
      <c r="AC93">
        <f t="shared" si="93"/>
        <v>0.61579938024703185</v>
      </c>
      <c r="AD93" s="18">
        <f t="shared" si="120"/>
        <v>3.9249298216552542</v>
      </c>
      <c r="AE93" s="2">
        <f t="shared" si="86"/>
        <v>-135.00402296243769</v>
      </c>
      <c r="AF93" s="2"/>
      <c r="AG93" s="1">
        <f t="shared" si="94"/>
        <v>5.9575413820638027E-3</v>
      </c>
      <c r="AH93" s="1">
        <f t="shared" si="121"/>
        <v>1.0351651104573719E-2</v>
      </c>
      <c r="AI93">
        <f t="shared" si="122"/>
        <v>0.52222202058648204</v>
      </c>
      <c r="AJ93" s="2">
        <f t="shared" si="142"/>
        <v>29.936294173747378</v>
      </c>
      <c r="AK93" s="1">
        <f t="shared" si="143"/>
        <v>1.1943574837954715E-2</v>
      </c>
      <c r="AL93" s="1">
        <f t="shared" si="95"/>
        <v>1.0297830516818498</v>
      </c>
      <c r="AM93">
        <f t="shared" si="123"/>
        <v>0.80007013266378446</v>
      </c>
      <c r="AN93" s="17">
        <f t="shared" si="144"/>
        <v>1.5924962831683609</v>
      </c>
      <c r="AP93">
        <v>4</v>
      </c>
      <c r="AQ93">
        <f t="shared" si="124"/>
        <v>0.26111101029324107</v>
      </c>
      <c r="AR93" s="2">
        <f t="shared" si="125"/>
        <v>14.968147086873691</v>
      </c>
      <c r="AT93" s="1">
        <f>ATAN(A93/$G$8/$G$1)</f>
        <v>0.37163037913368735</v>
      </c>
      <c r="AU93" s="2">
        <f t="shared" si="126"/>
        <v>21.303652307026663</v>
      </c>
      <c r="AW93" s="2">
        <f>(AT93+AI93)/(SQRT(AP93)-1)</f>
        <v>0.89385239972016939</v>
      </c>
      <c r="AX93" s="2">
        <f t="shared" si="127"/>
        <v>51.239946480774037</v>
      </c>
      <c r="AZ93" s="17">
        <f>(A93-$A$86)</f>
        <v>0.87441666666667217</v>
      </c>
      <c r="BA93">
        <f t="shared" si="152"/>
        <v>17.105309879080519</v>
      </c>
      <c r="BB93" s="18">
        <f t="shared" si="153"/>
        <v>-1.0052629891204936</v>
      </c>
      <c r="BC93" s="18">
        <v>16.7</v>
      </c>
      <c r="BD93" s="18">
        <f t="shared" si="154"/>
        <v>-0.9814433083637687</v>
      </c>
      <c r="BE93" s="17">
        <f t="shared" si="145"/>
        <v>9.7435000000000045</v>
      </c>
      <c r="BF93" s="17">
        <f>(A93-A92)</f>
        <v>0.12491666666666745</v>
      </c>
      <c r="BG93">
        <f t="shared" si="146"/>
        <v>0.19807139010987587</v>
      </c>
      <c r="BH93" s="18">
        <f t="shared" si="147"/>
        <v>0.15370579396702191</v>
      </c>
      <c r="BI93" s="18">
        <f>SUM($BH$16:BH93)</f>
        <v>5.1213059680878681</v>
      </c>
      <c r="BJ93">
        <v>4</v>
      </c>
      <c r="BK93" s="17">
        <f t="shared" si="128"/>
        <v>0.87869403191213191</v>
      </c>
      <c r="BL93" s="1"/>
      <c r="BM93">
        <v>1.3</v>
      </c>
      <c r="BO93" s="2">
        <f>BM93*SQRT(AP93)+(2-BM93)</f>
        <v>3.3</v>
      </c>
      <c r="BP93" s="1">
        <f>BO93+AN93</f>
        <v>4.8924962831683612</v>
      </c>
      <c r="BR93" s="1">
        <f t="shared" si="129"/>
        <v>2.4358750000000011</v>
      </c>
      <c r="BS93" s="1">
        <f t="shared" si="148"/>
        <v>3.1229166666666863E-2</v>
      </c>
      <c r="BT93" s="1">
        <f t="shared" si="98"/>
        <v>20.123714446906295</v>
      </c>
      <c r="BU93" s="2">
        <f t="shared" si="130"/>
        <v>1.6210730074654123E-2</v>
      </c>
      <c r="BW93" s="1">
        <v>4</v>
      </c>
      <c r="BX93" s="1">
        <f t="shared" si="99"/>
        <v>0.18581518956684367</v>
      </c>
      <c r="BY93" s="2">
        <f t="shared" si="100"/>
        <v>10.651826153513332</v>
      </c>
      <c r="CA93" s="1">
        <f t="shared" si="131"/>
        <v>0.37163037913368735</v>
      </c>
      <c r="CB93" s="2">
        <f t="shared" si="101"/>
        <v>21.303652307026663</v>
      </c>
      <c r="CD93" s="1">
        <f t="shared" si="132"/>
        <v>7.7073010715505088</v>
      </c>
      <c r="CE93" s="1">
        <f t="shared" si="133"/>
        <v>-1.2093168909918439E-2</v>
      </c>
      <c r="CF93" s="18">
        <f>SUM(CE$15:$CE93)</f>
        <v>-0.47467620301018698</v>
      </c>
      <c r="CG93" s="18">
        <f t="shared" si="134"/>
        <v>1.525323796989813</v>
      </c>
      <c r="CH93" s="18">
        <f t="shared" si="135"/>
        <v>0.47467620301018698</v>
      </c>
      <c r="CJ93" s="1">
        <f t="shared" si="136"/>
        <v>3.525323796989813</v>
      </c>
      <c r="CK93" s="18">
        <f t="shared" si="137"/>
        <v>3.5415345270644671</v>
      </c>
      <c r="CL93">
        <f t="shared" si="138"/>
        <v>16.236261442129365</v>
      </c>
      <c r="CN93" s="1">
        <v>2.4358750000000011</v>
      </c>
      <c r="CO93">
        <v>3</v>
      </c>
      <c r="CP93">
        <f t="shared" si="139"/>
        <v>4.3301270189221928</v>
      </c>
      <c r="CR93" s="18">
        <f t="shared" si="102"/>
        <v>7.8716615459866599</v>
      </c>
      <c r="CS93">
        <f t="shared" si="103"/>
        <v>226.70385252441579</v>
      </c>
    </row>
    <row r="94" spans="1:97" x14ac:dyDescent="0.2">
      <c r="A94" s="17">
        <f t="shared" si="140"/>
        <v>9.8684166666666719</v>
      </c>
      <c r="B94">
        <f t="shared" si="141"/>
        <v>9.8684166666666719</v>
      </c>
      <c r="C94" s="1">
        <f t="shared" si="104"/>
        <v>12.5</v>
      </c>
      <c r="D94" s="1">
        <f t="shared" si="149"/>
        <v>15.925942593986221</v>
      </c>
      <c r="E94">
        <f t="shared" si="105"/>
        <v>0.66828920267582614</v>
      </c>
      <c r="F94" s="1">
        <f t="shared" si="106"/>
        <v>38.309572127913597</v>
      </c>
      <c r="G94" s="1">
        <f t="shared" si="107"/>
        <v>3.9426634616595837E-3</v>
      </c>
      <c r="H94">
        <f t="shared" si="108"/>
        <v>0.61964411892286209</v>
      </c>
      <c r="I94">
        <f t="shared" si="109"/>
        <v>0.78488289947246903</v>
      </c>
      <c r="J94" s="18">
        <f t="shared" si="110"/>
        <v>1.7265312467164882</v>
      </c>
      <c r="K94" s="2">
        <f t="shared" si="84"/>
        <v>98.973128792664923</v>
      </c>
      <c r="L94">
        <f t="shared" si="88"/>
        <v>3.6184166666666719</v>
      </c>
      <c r="M94" s="1">
        <f t="shared" si="111"/>
        <v>12.5</v>
      </c>
      <c r="N94" s="1">
        <f t="shared" si="150"/>
        <v>13.013183283640139</v>
      </c>
      <c r="O94">
        <f t="shared" si="112"/>
        <v>0.28177154352465339</v>
      </c>
      <c r="P94" s="1">
        <f t="shared" si="89"/>
        <v>16.152508864470576</v>
      </c>
      <c r="Q94" s="1">
        <f t="shared" si="113"/>
        <v>5.9051768256767742E-3</v>
      </c>
      <c r="R94">
        <f t="shared" si="114"/>
        <v>0.27805776555961204</v>
      </c>
      <c r="S94">
        <f t="shared" si="115"/>
        <v>0.96056435443545163</v>
      </c>
      <c r="T94" s="18">
        <f t="shared" si="116"/>
        <v>0.26218473819293403</v>
      </c>
      <c r="U94" s="2">
        <f t="shared" si="85"/>
        <v>15.029698367747809</v>
      </c>
      <c r="V94">
        <f t="shared" si="90"/>
        <v>16.118416666666672</v>
      </c>
      <c r="W94" s="1">
        <f t="shared" si="117"/>
        <v>12.5</v>
      </c>
      <c r="X94" s="1">
        <f t="shared" si="151"/>
        <v>20.397386005081092</v>
      </c>
      <c r="Y94">
        <f t="shared" si="118"/>
        <v>0.91116745238508856</v>
      </c>
      <c r="Z94" s="1">
        <f t="shared" si="119"/>
        <v>52.232529117616536</v>
      </c>
      <c r="AA94" s="1">
        <f t="shared" si="91"/>
        <v>2.4035378779252003E-3</v>
      </c>
      <c r="AB94">
        <f t="shared" si="92"/>
        <v>0.79021972044121214</v>
      </c>
      <c r="AC94">
        <f t="shared" si="93"/>
        <v>0.61282362342342234</v>
      </c>
      <c r="AD94" s="18">
        <f t="shared" si="120"/>
        <v>3.9744830509867315</v>
      </c>
      <c r="AE94" s="2">
        <f t="shared" si="86"/>
        <v>-132.16339198165235</v>
      </c>
      <c r="AF94" s="2"/>
      <c r="AG94" s="1">
        <f t="shared" si="94"/>
        <v>5.9843515302554166E-3</v>
      </c>
      <c r="AH94" s="1">
        <f t="shared" si="121"/>
        <v>1.02397762862005E-2</v>
      </c>
      <c r="AI94">
        <f t="shared" si="122"/>
        <v>0.52888640531131881</v>
      </c>
      <c r="AJ94" s="2">
        <f t="shared" si="142"/>
        <v>30.318328966890885</v>
      </c>
      <c r="AK94" s="1">
        <f t="shared" si="143"/>
        <v>1.1860247958162781E-2</v>
      </c>
      <c r="AL94" s="1">
        <f t="shared" si="95"/>
        <v>1.0495860292504706</v>
      </c>
      <c r="AM94">
        <f t="shared" si="123"/>
        <v>0.80958663732836955</v>
      </c>
      <c r="AN94" s="17">
        <f t="shared" si="144"/>
        <v>1.6114383704784425</v>
      </c>
      <c r="AP94">
        <v>4</v>
      </c>
      <c r="AQ94">
        <f t="shared" si="124"/>
        <v>0.2644432026556594</v>
      </c>
      <c r="AR94" s="2">
        <f t="shared" si="125"/>
        <v>15.159164483445442</v>
      </c>
      <c r="AT94" s="1">
        <f>ATAN(A94/$G$8/$G$1)</f>
        <v>0.37596080208379923</v>
      </c>
      <c r="AU94" s="2">
        <f t="shared" si="126"/>
        <v>21.551893113084031</v>
      </c>
      <c r="AW94" s="2">
        <f>(AT94+AI94)/(SQRT(AP94)-1)</f>
        <v>0.90484720739511804</v>
      </c>
      <c r="AX94" s="2">
        <f t="shared" si="127"/>
        <v>51.870222079974916</v>
      </c>
      <c r="AZ94" s="17">
        <f>(A94-$A$86)</f>
        <v>0.99933333333333962</v>
      </c>
      <c r="BA94">
        <f t="shared" si="152"/>
        <v>17.241880070028074</v>
      </c>
      <c r="BB94" s="18">
        <f t="shared" si="153"/>
        <v>-1.16170788050902</v>
      </c>
      <c r="BC94" s="18">
        <v>16.7</v>
      </c>
      <c r="BD94" s="18">
        <f t="shared" si="154"/>
        <v>-1.1251975727533896</v>
      </c>
      <c r="BE94" s="17">
        <f t="shared" si="145"/>
        <v>9.8684166666666719</v>
      </c>
      <c r="BF94" s="17">
        <f>(A94-A93)</f>
        <v>0.12491666666666745</v>
      </c>
      <c r="BG94">
        <f t="shared" si="146"/>
        <v>0.20080483471885813</v>
      </c>
      <c r="BH94" s="18">
        <f t="shared" si="147"/>
        <v>0.15721226274747324</v>
      </c>
      <c r="BI94" s="18">
        <f>SUM($BH$16:BH94)</f>
        <v>5.2785182308353411</v>
      </c>
      <c r="BJ94">
        <v>4</v>
      </c>
      <c r="BK94" s="17">
        <f t="shared" si="128"/>
        <v>0.72148176916465889</v>
      </c>
      <c r="BL94" s="1"/>
      <c r="BM94">
        <v>1.3</v>
      </c>
      <c r="BO94" s="2">
        <f>BM94*SQRT(AP94)+(2-BM94)</f>
        <v>3.3</v>
      </c>
      <c r="BP94" s="1">
        <f>BO94+AN94</f>
        <v>4.9114383704784421</v>
      </c>
      <c r="BR94" s="1">
        <f t="shared" si="129"/>
        <v>2.467104166666668</v>
      </c>
      <c r="BS94" s="1">
        <f t="shared" si="148"/>
        <v>3.1229166666666863E-2</v>
      </c>
      <c r="BT94" s="1">
        <f t="shared" si="98"/>
        <v>20.157924663086135</v>
      </c>
      <c r="BU94" s="2">
        <f t="shared" si="130"/>
        <v>6.9363033564577847E-2</v>
      </c>
      <c r="BW94" s="1">
        <v>4</v>
      </c>
      <c r="BX94" s="1">
        <f t="shared" si="99"/>
        <v>0.18798040104189961</v>
      </c>
      <c r="BY94" s="2">
        <f t="shared" si="100"/>
        <v>10.775946556542015</v>
      </c>
      <c r="CA94" s="1">
        <f t="shared" si="131"/>
        <v>0.37596080208379923</v>
      </c>
      <c r="CB94" s="2">
        <f t="shared" si="101"/>
        <v>21.551893113084031</v>
      </c>
      <c r="CD94" s="1">
        <f t="shared" si="132"/>
        <v>7.7464898168263394</v>
      </c>
      <c r="CE94" s="1">
        <f t="shared" si="133"/>
        <v>-1.224921002349676E-2</v>
      </c>
      <c r="CF94" s="18">
        <f>SUM(CE$15:$CE94)</f>
        <v>-0.48692541303368375</v>
      </c>
      <c r="CG94" s="18">
        <f t="shared" si="134"/>
        <v>1.5130745869663162</v>
      </c>
      <c r="CH94" s="18">
        <f t="shared" si="135"/>
        <v>0.48692541303368375</v>
      </c>
      <c r="CJ94" s="1">
        <f t="shared" si="136"/>
        <v>3.513074586966316</v>
      </c>
      <c r="CK94" s="18">
        <f t="shared" si="137"/>
        <v>3.5824376205308939</v>
      </c>
      <c r="CL94">
        <f t="shared" si="138"/>
        <v>16.423782787534186</v>
      </c>
      <c r="CN94" s="1">
        <v>2.467104166666668</v>
      </c>
      <c r="CO94">
        <v>3</v>
      </c>
      <c r="CP94">
        <f t="shared" si="139"/>
        <v>4.3301270189221928</v>
      </c>
      <c r="CR94" s="18">
        <f t="shared" si="102"/>
        <v>7.9125646394530866</v>
      </c>
      <c r="CS94">
        <f t="shared" si="103"/>
        <v>227.88186161624887</v>
      </c>
    </row>
    <row r="95" spans="1:97" x14ac:dyDescent="0.2">
      <c r="A95" s="17">
        <f t="shared" si="140"/>
        <v>9.9933333333333394</v>
      </c>
      <c r="B95">
        <f t="shared" si="141"/>
        <v>9.9933333333333394</v>
      </c>
      <c r="C95" s="1">
        <f t="shared" si="104"/>
        <v>12.5</v>
      </c>
      <c r="D95" s="1">
        <f t="shared" si="149"/>
        <v>16.003646806622271</v>
      </c>
      <c r="E95">
        <f t="shared" si="105"/>
        <v>0.67441565435525241</v>
      </c>
      <c r="F95" s="1">
        <f t="shared" si="106"/>
        <v>38.660769994887076</v>
      </c>
      <c r="G95" s="1">
        <f t="shared" si="107"/>
        <v>3.9044699413080062E-3</v>
      </c>
      <c r="H95">
        <f t="shared" si="108"/>
        <v>0.62444100735828034</v>
      </c>
      <c r="I95">
        <f t="shared" si="109"/>
        <v>0.78107197384708149</v>
      </c>
      <c r="J95" s="18">
        <f t="shared" si="110"/>
        <v>1.7655958862378538</v>
      </c>
      <c r="K95" s="2">
        <f t="shared" si="84"/>
        <v>101.2125030327432</v>
      </c>
      <c r="L95">
        <f t="shared" si="88"/>
        <v>3.7433333333333394</v>
      </c>
      <c r="M95" s="1">
        <f t="shared" si="111"/>
        <v>12.5</v>
      </c>
      <c r="N95" s="1">
        <f t="shared" si="150"/>
        <v>13.048469046000934</v>
      </c>
      <c r="O95">
        <f t="shared" si="112"/>
        <v>0.29096742604694298</v>
      </c>
      <c r="P95" s="1">
        <f t="shared" si="89"/>
        <v>16.679661365748323</v>
      </c>
      <c r="Q95" s="1">
        <f t="shared" si="113"/>
        <v>5.873282366729184E-3</v>
      </c>
      <c r="R95">
        <f t="shared" si="114"/>
        <v>0.28687912123151249</v>
      </c>
      <c r="S95">
        <f t="shared" si="115"/>
        <v>0.95796678950861092</v>
      </c>
      <c r="T95" s="18">
        <f t="shared" si="116"/>
        <v>0.27992413146517892</v>
      </c>
      <c r="U95" s="2">
        <f t="shared" si="85"/>
        <v>16.046606262335096</v>
      </c>
      <c r="V95">
        <f t="shared" si="90"/>
        <v>16.243333333333339</v>
      </c>
      <c r="W95" s="1">
        <f t="shared" si="117"/>
        <v>12.5</v>
      </c>
      <c r="X95" s="1">
        <f t="shared" si="151"/>
        <v>20.496240576695474</v>
      </c>
      <c r="Y95">
        <f t="shared" si="118"/>
        <v>0.9149023842613021</v>
      </c>
      <c r="Z95" s="1">
        <f t="shared" si="119"/>
        <v>52.446633492686104</v>
      </c>
      <c r="AA95" s="1">
        <f t="shared" si="91"/>
        <v>2.3804089801828031E-3</v>
      </c>
      <c r="AB95">
        <f t="shared" si="92"/>
        <v>0.79250305794137921</v>
      </c>
      <c r="AC95">
        <f t="shared" si="93"/>
        <v>0.60986793910941328</v>
      </c>
      <c r="AD95" s="18">
        <f t="shared" si="120"/>
        <v>4.0241807195448356</v>
      </c>
      <c r="AE95" s="2">
        <f t="shared" si="86"/>
        <v>-129.31448104520052</v>
      </c>
      <c r="AF95" s="2"/>
      <c r="AG95" s="1">
        <f t="shared" si="94"/>
        <v>6.0095146234082943E-3</v>
      </c>
      <c r="AH95" s="1">
        <f t="shared" si="121"/>
        <v>1.0127816615598761E-2</v>
      </c>
      <c r="AI95">
        <f t="shared" si="122"/>
        <v>0.53552819899689763</v>
      </c>
      <c r="AJ95" s="2">
        <f t="shared" si="142"/>
        <v>30.69906873230623</v>
      </c>
      <c r="AK95" s="1">
        <f t="shared" si="143"/>
        <v>1.1776541742300941E-2</v>
      </c>
      <c r="AL95" s="1">
        <f t="shared" si="95"/>
        <v>1.0704059768000465</v>
      </c>
      <c r="AM95">
        <f t="shared" si="123"/>
        <v>0.81939094416094393</v>
      </c>
      <c r="AN95" s="17">
        <f t="shared" si="144"/>
        <v>1.6309533124222608</v>
      </c>
      <c r="AP95">
        <v>4</v>
      </c>
      <c r="AQ95">
        <f t="shared" si="124"/>
        <v>0.26776409949844882</v>
      </c>
      <c r="AR95" s="2">
        <f t="shared" si="125"/>
        <v>15.349534366153115</v>
      </c>
      <c r="AT95" s="1">
        <f>ATAN(A95/$G$8/$G$1)</f>
        <v>0.38027647091814465</v>
      </c>
      <c r="AU95" s="2">
        <f t="shared" si="126"/>
        <v>21.799288141804468</v>
      </c>
      <c r="AW95" s="2">
        <f>(AT95+AI95)/(SQRT(AP95)-1)</f>
        <v>0.91580466991504228</v>
      </c>
      <c r="AX95" s="2">
        <f t="shared" si="127"/>
        <v>52.498356874110698</v>
      </c>
      <c r="BB95" s="18"/>
      <c r="BC95" s="18"/>
      <c r="BD95" s="18">
        <v>0</v>
      </c>
      <c r="BE95" s="17">
        <f t="shared" si="145"/>
        <v>9.9933333333333394</v>
      </c>
      <c r="BF95" s="17">
        <f>(A95-A94)</f>
        <v>0.12491666666666745</v>
      </c>
      <c r="BG95">
        <f t="shared" si="146"/>
        <v>0.20363018689087631</v>
      </c>
      <c r="BH95" s="18">
        <f t="shared" si="147"/>
        <v>0.16080510697864184</v>
      </c>
      <c r="BI95" s="18">
        <f>SUM($BH$16:BH95)</f>
        <v>5.4393233378139829</v>
      </c>
      <c r="BJ95">
        <v>4</v>
      </c>
      <c r="BK95" s="17">
        <f t="shared" si="128"/>
        <v>0.56067666218601708</v>
      </c>
      <c r="BL95" s="1"/>
      <c r="BM95" s="1">
        <v>1.4</v>
      </c>
      <c r="BO95" s="2">
        <f>BM95*SQRT(AP95)+(2-BM95)</f>
        <v>3.4</v>
      </c>
      <c r="BP95" s="1">
        <f>BO95+AN95</f>
        <v>5.0309533124222607</v>
      </c>
      <c r="BR95" s="1">
        <f t="shared" si="129"/>
        <v>2.4983333333333344</v>
      </c>
      <c r="BS95" s="1">
        <f t="shared" si="148"/>
        <v>3.1229166666666419E-2</v>
      </c>
      <c r="BT95" s="1">
        <f t="shared" si="98"/>
        <v>20.19251160702898</v>
      </c>
      <c r="BU95" s="2">
        <f t="shared" si="130"/>
        <v>0.22346491945123859</v>
      </c>
      <c r="BW95" s="1">
        <v>4</v>
      </c>
      <c r="BX95" s="1">
        <f t="shared" si="99"/>
        <v>0.19013823545907232</v>
      </c>
      <c r="BY95" s="2">
        <f t="shared" si="100"/>
        <v>10.899644070902234</v>
      </c>
      <c r="CA95" s="1">
        <f t="shared" si="131"/>
        <v>0.38027647091814465</v>
      </c>
      <c r="CB95" s="2">
        <f t="shared" si="101"/>
        <v>21.799288141804468</v>
      </c>
      <c r="CD95" s="1">
        <f t="shared" si="132"/>
        <v>7.7862484577878313</v>
      </c>
      <c r="CE95" s="1">
        <f t="shared" si="133"/>
        <v>-1.2405251144148992E-2</v>
      </c>
      <c r="CF95" s="18">
        <f>SUM(CE$15:$CE95)</f>
        <v>-0.49933066417783273</v>
      </c>
      <c r="CG95" s="18">
        <f t="shared" si="134"/>
        <v>1.5006693358221672</v>
      </c>
      <c r="CH95" s="18">
        <f t="shared" si="135"/>
        <v>0.49933066417783273</v>
      </c>
      <c r="CJ95" s="1">
        <f t="shared" si="136"/>
        <v>3.5006693358221672</v>
      </c>
      <c r="CK95" s="18">
        <f t="shared" si="137"/>
        <v>3.7241342552734058</v>
      </c>
      <c r="CL95">
        <f t="shared" si="138"/>
        <v>17.073394866582948</v>
      </c>
      <c r="CN95" s="1">
        <v>2.4983333333333344</v>
      </c>
      <c r="CO95">
        <v>3</v>
      </c>
      <c r="CP95">
        <f t="shared" si="139"/>
        <v>4.3301270189221928</v>
      </c>
      <c r="CR95" s="18">
        <f>CK95+CP95</f>
        <v>8.0542612741955981</v>
      </c>
      <c r="CS95">
        <f t="shared" si="103"/>
        <v>231.96272469683322</v>
      </c>
    </row>
    <row r="96" spans="1:97" x14ac:dyDescent="0.2">
      <c r="A96" s="17">
        <f t="shared" si="140"/>
        <v>10.118250000000007</v>
      </c>
      <c r="B96">
        <f t="shared" si="141"/>
        <v>10.118250000000007</v>
      </c>
      <c r="C96" s="1">
        <f t="shared" si="104"/>
        <v>12.5</v>
      </c>
      <c r="D96" s="1">
        <f t="shared" si="149"/>
        <v>16.081945873012387</v>
      </c>
      <c r="E96">
        <f t="shared" si="105"/>
        <v>0.6804826755190837</v>
      </c>
      <c r="F96" s="1">
        <f t="shared" si="106"/>
        <v>39.008561017017534</v>
      </c>
      <c r="G96" s="1">
        <f t="shared" si="107"/>
        <v>3.8665426749883657E-3</v>
      </c>
      <c r="H96">
        <f t="shared" si="108"/>
        <v>0.62916826607281129</v>
      </c>
      <c r="I96">
        <f t="shared" si="109"/>
        <v>0.7772691251856928</v>
      </c>
      <c r="J96" s="18">
        <f t="shared" si="110"/>
        <v>1.8049595796545259</v>
      </c>
      <c r="K96" s="2">
        <f t="shared" si="84"/>
        <v>103.46902048974988</v>
      </c>
      <c r="L96">
        <f t="shared" si="88"/>
        <v>3.8682500000000068</v>
      </c>
      <c r="M96" s="1">
        <f t="shared" si="111"/>
        <v>12.5</v>
      </c>
      <c r="N96" s="1">
        <f t="shared" si="150"/>
        <v>13.08485223693795</v>
      </c>
      <c r="O96">
        <f t="shared" si="112"/>
        <v>0.30011293905118452</v>
      </c>
      <c r="P96" s="1">
        <f t="shared" si="89"/>
        <v>17.203926442424589</v>
      </c>
      <c r="Q96" s="1">
        <f t="shared" si="113"/>
        <v>5.8406657711541294E-3</v>
      </c>
      <c r="R96">
        <f t="shared" si="114"/>
        <v>0.29562809957303998</v>
      </c>
      <c r="S96">
        <f t="shared" si="115"/>
        <v>0.95530310726116285</v>
      </c>
      <c r="T96" s="18">
        <f t="shared" si="116"/>
        <v>0.29821524066473559</v>
      </c>
      <c r="U96" s="2">
        <f t="shared" si="85"/>
        <v>17.095141184602674</v>
      </c>
      <c r="V96">
        <f t="shared" si="90"/>
        <v>16.368250000000007</v>
      </c>
      <c r="W96" s="1">
        <f t="shared" si="117"/>
        <v>12.5</v>
      </c>
      <c r="X96" s="1">
        <f t="shared" si="151"/>
        <v>20.595378318023201</v>
      </c>
      <c r="Y96">
        <f t="shared" si="118"/>
        <v>0.91860141045136734</v>
      </c>
      <c r="Z96" s="1">
        <f t="shared" si="119"/>
        <v>52.658679580014685</v>
      </c>
      <c r="AA96" s="1">
        <f t="shared" si="91"/>
        <v>2.3575475022073076E-3</v>
      </c>
      <c r="AB96">
        <f t="shared" si="92"/>
        <v>0.79475354845392687</v>
      </c>
      <c r="AC96">
        <f t="shared" si="93"/>
        <v>0.60693228388337672</v>
      </c>
      <c r="AD96" s="18">
        <f t="shared" si="120"/>
        <v>4.0740207474731713</v>
      </c>
      <c r="AE96" s="2">
        <f t="shared" si="86"/>
        <v>-126.45740938051887</v>
      </c>
      <c r="AF96" s="2"/>
      <c r="AG96" s="1">
        <f t="shared" si="94"/>
        <v>6.0330401157145091E-3</v>
      </c>
      <c r="AH96" s="1">
        <f t="shared" si="121"/>
        <v>1.0015822092017042E-2</v>
      </c>
      <c r="AI96">
        <f t="shared" si="122"/>
        <v>0.54214635918284826</v>
      </c>
      <c r="AJ96" s="2">
        <f t="shared" si="142"/>
        <v>31.078453711118687</v>
      </c>
      <c r="AK96" s="1">
        <f t="shared" si="143"/>
        <v>1.1692487554697553E-2</v>
      </c>
      <c r="AL96" s="1">
        <f t="shared" si="95"/>
        <v>1.0923306034613405</v>
      </c>
      <c r="AM96">
        <f t="shared" si="123"/>
        <v>0.82949766743048514</v>
      </c>
      <c r="AN96" s="17">
        <f t="shared" si="144"/>
        <v>1.6510701979109972</v>
      </c>
      <c r="AP96">
        <v>4</v>
      </c>
      <c r="AQ96">
        <f t="shared" si="124"/>
        <v>0.27107317959142413</v>
      </c>
      <c r="AR96" s="2">
        <f t="shared" si="125"/>
        <v>15.539226855559344</v>
      </c>
      <c r="AT96" s="1">
        <f>ATAN(A96/$G$8/$G$1)</f>
        <v>0.38457730097687848</v>
      </c>
      <c r="AU96" s="2">
        <f t="shared" si="126"/>
        <v>22.045832540075835</v>
      </c>
      <c r="AW96" s="2">
        <f>(AT96+AI96)/(SQRT(AP96)-1)</f>
        <v>0.92672366015972674</v>
      </c>
      <c r="AX96" s="2">
        <f t="shared" si="127"/>
        <v>53.124286251194526</v>
      </c>
      <c r="AZ96" s="17">
        <f>(A96-$A$95)</f>
        <v>0.12491666666666745</v>
      </c>
      <c r="BA96">
        <f>AZ96/(SIN(AW96)-SIN($AW$95))</f>
        <v>18.915520739180611</v>
      </c>
      <c r="BB96" s="18">
        <f>BA96*(COS(AW96)-COS($AW$95))</f>
        <v>-0.16447950520831428</v>
      </c>
      <c r="BC96" s="18">
        <v>19</v>
      </c>
      <c r="BD96" s="18">
        <f>BC96*(COS(AW96)-COS($AW$95))</f>
        <v>-0.16521409281029109</v>
      </c>
      <c r="BE96" s="17">
        <f t="shared" si="145"/>
        <v>10.118250000000007</v>
      </c>
      <c r="BF96" s="17">
        <f>(A96-A95)</f>
        <v>0.12491666666666745</v>
      </c>
      <c r="BG96">
        <f t="shared" si="146"/>
        <v>0.20655111240234755</v>
      </c>
      <c r="BH96" s="18">
        <f t="shared" si="147"/>
        <v>0.16448800543753334</v>
      </c>
      <c r="BI96" s="18">
        <f>SUM($BH$16:BH96)</f>
        <v>5.6038113432515164</v>
      </c>
      <c r="BJ96">
        <v>5.5</v>
      </c>
      <c r="BK96" s="17">
        <f t="shared" si="128"/>
        <v>1.8961886567484836</v>
      </c>
      <c r="BL96" s="1"/>
      <c r="BM96" s="1">
        <v>1.4</v>
      </c>
      <c r="BO96" s="2">
        <f>BM96*SQRT(AP96)+(2-BM96)</f>
        <v>3.4</v>
      </c>
      <c r="BP96" s="1">
        <f>BO96+AN96</f>
        <v>5.0510701979109971</v>
      </c>
      <c r="BR96" s="1">
        <f t="shared" si="129"/>
        <v>2.5295625000000017</v>
      </c>
      <c r="BS96" s="1">
        <f t="shared" si="148"/>
        <v>3.1229166666667307E-2</v>
      </c>
      <c r="BT96" s="1">
        <f t="shared" si="98"/>
        <v>20.227473346235222</v>
      </c>
      <c r="BU96" s="2">
        <f t="shared" si="130"/>
        <v>0.27854354414621696</v>
      </c>
      <c r="BW96" s="1">
        <v>4</v>
      </c>
      <c r="BX96" s="1">
        <f t="shared" si="99"/>
        <v>0.19228865048843924</v>
      </c>
      <c r="BY96" s="2">
        <f t="shared" si="100"/>
        <v>11.022916270037918</v>
      </c>
      <c r="CA96" s="1">
        <f t="shared" si="131"/>
        <v>0.38457730097687848</v>
      </c>
      <c r="CB96" s="2">
        <f t="shared" si="101"/>
        <v>22.045832540075835</v>
      </c>
      <c r="CD96" s="1">
        <f t="shared" si="132"/>
        <v>7.8265794551397638</v>
      </c>
      <c r="CE96" s="1">
        <f t="shared" si="133"/>
        <v>-1.2561292271881144E-2</v>
      </c>
      <c r="CF96" s="18">
        <f>SUM(CE$15:$CE96)</f>
        <v>-0.51189195644971386</v>
      </c>
      <c r="CG96" s="18">
        <f t="shared" si="134"/>
        <v>1.488108043550286</v>
      </c>
      <c r="CH96" s="18">
        <f t="shared" si="135"/>
        <v>0.51189195644971386</v>
      </c>
      <c r="CJ96" s="1">
        <f t="shared" si="136"/>
        <v>3.488108043550286</v>
      </c>
      <c r="CK96" s="18">
        <f t="shared" si="137"/>
        <v>3.766651587696503</v>
      </c>
      <c r="CL96">
        <f t="shared" si="138"/>
        <v>17.26831673442523</v>
      </c>
      <c r="CN96" s="1">
        <v>2.5295625000000017</v>
      </c>
      <c r="CO96">
        <v>3</v>
      </c>
      <c r="CP96">
        <f t="shared" si="139"/>
        <v>4.3301270189221928</v>
      </c>
      <c r="CR96" s="18">
        <f t="shared" si="102"/>
        <v>8.0967786066186953</v>
      </c>
      <c r="CS96">
        <f t="shared" si="103"/>
        <v>233.18722387061845</v>
      </c>
    </row>
    <row r="97" spans="1:97" x14ac:dyDescent="0.2">
      <c r="A97" s="17">
        <f t="shared" si="140"/>
        <v>10.243166666666674</v>
      </c>
      <c r="B97">
        <f t="shared" si="141"/>
        <v>10.243166666666674</v>
      </c>
      <c r="C97" s="1">
        <f t="shared" si="104"/>
        <v>12.5</v>
      </c>
      <c r="D97" s="1">
        <f t="shared" si="149"/>
        <v>16.160831146977291</v>
      </c>
      <c r="E97">
        <f t="shared" si="105"/>
        <v>0.68649068658364032</v>
      </c>
      <c r="F97" s="1">
        <f t="shared" si="106"/>
        <v>39.352969294603582</v>
      </c>
      <c r="G97" s="1">
        <f t="shared" si="107"/>
        <v>3.8288875754001117E-3</v>
      </c>
      <c r="H97">
        <f t="shared" si="108"/>
        <v>0.63382672422652897</v>
      </c>
      <c r="I97">
        <f t="shared" si="109"/>
        <v>0.77347506983500613</v>
      </c>
      <c r="J97" s="18">
        <f t="shared" si="110"/>
        <v>1.8446179802282094</v>
      </c>
      <c r="K97" s="2">
        <f t="shared" si="84"/>
        <v>105.74243198760436</v>
      </c>
      <c r="L97">
        <f t="shared" si="88"/>
        <v>3.9931666666666743</v>
      </c>
      <c r="M97" s="1">
        <f t="shared" si="111"/>
        <v>12.5</v>
      </c>
      <c r="N97" s="1">
        <f t="shared" si="150"/>
        <v>13.1223237282037</v>
      </c>
      <c r="O97">
        <f t="shared" si="112"/>
        <v>0.30920697812110109</v>
      </c>
      <c r="P97" s="1">
        <f t="shared" si="89"/>
        <v>17.725240784012165</v>
      </c>
      <c r="Q97" s="1">
        <f t="shared" si="113"/>
        <v>5.8073567353472792E-3</v>
      </c>
      <c r="R97">
        <f t="shared" si="114"/>
        <v>0.30430331924247495</v>
      </c>
      <c r="S97">
        <f t="shared" si="115"/>
        <v>0.95257518857988965</v>
      </c>
      <c r="T97" s="18">
        <f t="shared" si="116"/>
        <v>0.3170534767006723</v>
      </c>
      <c r="U97" s="2">
        <f t="shared" si="85"/>
        <v>18.175040065643636</v>
      </c>
      <c r="V97">
        <f t="shared" si="90"/>
        <v>16.493166666666674</v>
      </c>
      <c r="W97" s="1">
        <f t="shared" si="117"/>
        <v>12.5</v>
      </c>
      <c r="X97" s="1">
        <f t="shared" si="151"/>
        <v>20.694795159518847</v>
      </c>
      <c r="Y97">
        <f t="shared" si="118"/>
        <v>0.92226494646633594</v>
      </c>
      <c r="Z97" s="1">
        <f t="shared" si="119"/>
        <v>52.868691198707154</v>
      </c>
      <c r="AA97" s="1">
        <f t="shared" si="91"/>
        <v>2.3349508106851294E-3</v>
      </c>
      <c r="AB97">
        <f t="shared" si="92"/>
        <v>0.79697172837588692</v>
      </c>
      <c r="AC97">
        <f t="shared" si="93"/>
        <v>0.6040166091835153</v>
      </c>
      <c r="AD97" s="18">
        <f t="shared" si="120"/>
        <v>4.1240010888681811</v>
      </c>
      <c r="AE97" s="2">
        <f t="shared" si="86"/>
        <v>-123.592294268703</v>
      </c>
      <c r="AF97" s="2"/>
      <c r="AG97" s="1">
        <f t="shared" si="94"/>
        <v>6.054938983203236E-3</v>
      </c>
      <c r="AH97" s="1">
        <f t="shared" si="121"/>
        <v>9.9038420933774476E-3</v>
      </c>
      <c r="AI97">
        <f t="shared" si="122"/>
        <v>0.54873986271884767</v>
      </c>
      <c r="AJ97" s="2">
        <f t="shared" si="142"/>
        <v>31.456425251398908</v>
      </c>
      <c r="AK97" s="1">
        <f t="shared" si="143"/>
        <v>1.1608116742214011E-2</v>
      </c>
      <c r="AL97" s="1">
        <f t="shared" si="95"/>
        <v>1.1154563232202976</v>
      </c>
      <c r="AM97">
        <f t="shared" si="123"/>
        <v>0.83992157268318723</v>
      </c>
      <c r="AN97" s="17">
        <f t="shared" si="144"/>
        <v>1.6718184169649426</v>
      </c>
      <c r="AP97">
        <v>4</v>
      </c>
      <c r="AQ97">
        <f t="shared" si="124"/>
        <v>0.27436993135942378</v>
      </c>
      <c r="AR97" s="2">
        <f t="shared" si="125"/>
        <v>15.728212625699451</v>
      </c>
      <c r="AT97" s="1">
        <f>ATAN(A97/$G$8/$G$1)</f>
        <v>0.38886321037703114</v>
      </c>
      <c r="AU97" s="2">
        <f t="shared" si="126"/>
        <v>22.291521613969937</v>
      </c>
      <c r="AW97" s="2">
        <f>(AT97+AI97)/(SQRT(AP97)-1)</f>
        <v>0.93760307309587887</v>
      </c>
      <c r="AX97" s="2">
        <f t="shared" si="127"/>
        <v>53.747946865368846</v>
      </c>
      <c r="AZ97" s="17">
        <f>(A97-$A$95)</f>
        <v>0.24983333333333491</v>
      </c>
      <c r="BA97">
        <f t="shared" ref="BA97:BA103" si="155">AZ97/(SIN(AW97)-SIN($AW$95))</f>
        <v>19.087138979477309</v>
      </c>
      <c r="BB97" s="18">
        <f t="shared" ref="BB97:BB103" si="156">BA97*(COS(AW97)-COS($AW$95))</f>
        <v>-0.33270105086276747</v>
      </c>
      <c r="BC97" s="18">
        <v>19</v>
      </c>
      <c r="BD97" s="18">
        <f t="shared" ref="BD97:BD103" si="157">BC97*(COS(AW97)-COS($AW$95))</f>
        <v>-0.33118216266928902</v>
      </c>
      <c r="BE97" s="17">
        <f t="shared" si="145"/>
        <v>10.243166666666674</v>
      </c>
      <c r="BF97" s="17">
        <f>(A97-A96)</f>
        <v>0.12491666666666745</v>
      </c>
      <c r="BG97">
        <f t="shared" si="146"/>
        <v>0.20957148067769038</v>
      </c>
      <c r="BH97" s="18">
        <f t="shared" si="147"/>
        <v>0.16826484101149836</v>
      </c>
      <c r="BI97" s="18">
        <f>SUM($BH$16:BH97)</f>
        <v>5.7720761842630148</v>
      </c>
      <c r="BJ97">
        <v>5.5</v>
      </c>
      <c r="BK97" s="17">
        <f t="shared" si="128"/>
        <v>1.7279238157369852</v>
      </c>
      <c r="BL97" s="1"/>
      <c r="BM97" s="1">
        <v>1.4</v>
      </c>
      <c r="BO97" s="2">
        <f>BM97*SQRT(AP97)+(2-BM97)</f>
        <v>3.4</v>
      </c>
      <c r="BP97" s="1">
        <f>BO97+AN97</f>
        <v>5.071818416964943</v>
      </c>
      <c r="BR97" s="1">
        <f t="shared" si="129"/>
        <v>2.5607916666666686</v>
      </c>
      <c r="BS97" s="1">
        <f t="shared" si="148"/>
        <v>3.1229166666666863E-2</v>
      </c>
      <c r="BT97" s="1">
        <f t="shared" si="98"/>
        <v>20.2628079406736</v>
      </c>
      <c r="BU97" s="2">
        <f t="shared" si="130"/>
        <v>0.33462635763854109</v>
      </c>
      <c r="BW97" s="1">
        <v>4</v>
      </c>
      <c r="BX97" s="1">
        <f t="shared" si="99"/>
        <v>0.19443160518851557</v>
      </c>
      <c r="BY97" s="2">
        <f t="shared" si="100"/>
        <v>11.145760806984969</v>
      </c>
      <c r="CA97" s="1">
        <f t="shared" si="131"/>
        <v>0.38886321037703114</v>
      </c>
      <c r="CB97" s="2">
        <f t="shared" si="101"/>
        <v>22.291521613969937</v>
      </c>
      <c r="CD97" s="1">
        <f t="shared" si="132"/>
        <v>7.8674852938956192</v>
      </c>
      <c r="CE97" s="1">
        <f t="shared" si="133"/>
        <v>-1.2717333406698977E-2</v>
      </c>
      <c r="CF97" s="18">
        <f>SUM(CE$15:$CE97)</f>
        <v>-0.52460928985641286</v>
      </c>
      <c r="CG97" s="18">
        <f t="shared" si="134"/>
        <v>1.475390710143587</v>
      </c>
      <c r="CH97" s="18">
        <f t="shared" si="135"/>
        <v>0.52460928985641286</v>
      </c>
      <c r="CJ97" s="1">
        <f t="shared" si="136"/>
        <v>3.475390710143587</v>
      </c>
      <c r="CK97" s="18">
        <f t="shared" si="137"/>
        <v>3.8100170677821281</v>
      </c>
      <c r="CL97">
        <f t="shared" si="138"/>
        <v>17.467126958313482</v>
      </c>
      <c r="CN97" s="1">
        <v>2.5607916666666686</v>
      </c>
      <c r="CO97">
        <v>3</v>
      </c>
      <c r="CP97">
        <f t="shared" si="139"/>
        <v>4.3301270189221928</v>
      </c>
      <c r="CR97" s="18">
        <f t="shared" si="102"/>
        <v>8.1401440867043213</v>
      </c>
      <c r="CS97">
        <f t="shared" si="103"/>
        <v>234.43614969708443</v>
      </c>
    </row>
    <row r="98" spans="1:97" x14ac:dyDescent="0.2">
      <c r="A98" s="17">
        <f t="shared" si="140"/>
        <v>10.368083333333342</v>
      </c>
      <c r="B98">
        <f t="shared" si="141"/>
        <v>10.368083333333342</v>
      </c>
      <c r="C98" s="1">
        <f t="shared" si="104"/>
        <v>12.5</v>
      </c>
      <c r="D98" s="1">
        <f t="shared" si="149"/>
        <v>16.240294086220995</v>
      </c>
      <c r="E98">
        <f t="shared" si="105"/>
        <v>0.69244011686806783</v>
      </c>
      <c r="F98" s="1">
        <f t="shared" si="106"/>
        <v>39.694019438296877</v>
      </c>
      <c r="G98" s="1">
        <f t="shared" si="107"/>
        <v>3.7915101353347288E-3</v>
      </c>
      <c r="H98">
        <f t="shared" si="108"/>
        <v>0.63841721574057553</v>
      </c>
      <c r="I98">
        <f t="shared" si="109"/>
        <v>0.76969049535904466</v>
      </c>
      <c r="J98" s="18">
        <f t="shared" si="110"/>
        <v>1.8845667934463921</v>
      </c>
      <c r="K98" s="2">
        <f t="shared" si="84"/>
        <v>108.03249134406069</v>
      </c>
      <c r="L98">
        <f t="shared" si="88"/>
        <v>4.1180833333333418</v>
      </c>
      <c r="M98" s="1">
        <f t="shared" si="111"/>
        <v>12.5</v>
      </c>
      <c r="N98" s="1">
        <f t="shared" si="150"/>
        <v>13.160874224012547</v>
      </c>
      <c r="O98">
        <f t="shared" si="112"/>
        <v>0.31824848528446276</v>
      </c>
      <c r="P98" s="1">
        <f t="shared" si="89"/>
        <v>18.24354374242143</v>
      </c>
      <c r="Q98" s="1">
        <f t="shared" si="113"/>
        <v>5.7733850415140732E-3</v>
      </c>
      <c r="R98">
        <f t="shared" si="114"/>
        <v>0.31290347914880395</v>
      </c>
      <c r="S98">
        <f t="shared" si="115"/>
        <v>0.94978492972702722</v>
      </c>
      <c r="T98" s="18">
        <f t="shared" si="116"/>
        <v>0.33643416625473982</v>
      </c>
      <c r="U98" s="2">
        <f t="shared" si="85"/>
        <v>19.28603500823349</v>
      </c>
      <c r="V98">
        <f t="shared" si="90"/>
        <v>16.618083333333342</v>
      </c>
      <c r="W98" s="1">
        <f t="shared" si="117"/>
        <v>12.5</v>
      </c>
      <c r="X98" s="1">
        <f t="shared" si="151"/>
        <v>20.79448709811356</v>
      </c>
      <c r="Y98">
        <f t="shared" si="118"/>
        <v>0.92589340369335404</v>
      </c>
      <c r="Z98" s="1">
        <f t="shared" si="119"/>
        <v>53.076691931466151</v>
      </c>
      <c r="AA98" s="1">
        <f t="shared" si="91"/>
        <v>2.3126162572538315E-3</v>
      </c>
      <c r="AB98">
        <f t="shared" si="92"/>
        <v>0.79915812565730004</v>
      </c>
      <c r="AC98">
        <f t="shared" si="93"/>
        <v>0.60112086155440569</v>
      </c>
      <c r="AD98" s="18">
        <f t="shared" si="120"/>
        <v>4.1741197312464164</v>
      </c>
      <c r="AE98" s="2">
        <f t="shared" si="86"/>
        <v>-120.7192510750462</v>
      </c>
      <c r="AF98" s="2"/>
      <c r="AG98" s="1">
        <f t="shared" si="94"/>
        <v>6.075223683519558E-3</v>
      </c>
      <c r="AH98" s="1">
        <f t="shared" si="121"/>
        <v>9.7919252971712892E-3</v>
      </c>
      <c r="AI98">
        <f t="shared" si="122"/>
        <v>0.55530770721654898</v>
      </c>
      <c r="AJ98" s="2">
        <f t="shared" si="142"/>
        <v>31.832925891394524</v>
      </c>
      <c r="AK98" s="1">
        <f t="shared" si="143"/>
        <v>1.1523460583964348E-2</v>
      </c>
      <c r="AL98" s="1">
        <f t="shared" si="95"/>
        <v>1.1398893220879112</v>
      </c>
      <c r="AM98">
        <f t="shared" si="123"/>
        <v>0.85067750117833441</v>
      </c>
      <c r="AN98" s="17">
        <f t="shared" si="144"/>
        <v>1.6932275103071943</v>
      </c>
      <c r="AP98">
        <v>4</v>
      </c>
      <c r="AQ98">
        <f t="shared" si="124"/>
        <v>0.27765385360827444</v>
      </c>
      <c r="AR98" s="2">
        <f t="shared" si="125"/>
        <v>15.91646294569726</v>
      </c>
      <c r="AT98" s="1">
        <f>ATAN(A98/$G$8/$G$1)</f>
        <v>0.39313411999531539</v>
      </c>
      <c r="AU98" s="2">
        <f t="shared" si="126"/>
        <v>22.53635082775693</v>
      </c>
      <c r="AW98" s="2">
        <f>(AT98+AI98)/(SQRT(AP98)-1)</f>
        <v>0.94844182721186443</v>
      </c>
      <c r="AX98" s="2">
        <f t="shared" si="127"/>
        <v>54.369276719151458</v>
      </c>
      <c r="AZ98" s="17">
        <f>(A98-$A$95)</f>
        <v>0.37475000000000236</v>
      </c>
      <c r="BA98">
        <f t="shared" si="155"/>
        <v>19.262257258173143</v>
      </c>
      <c r="BB98" s="18">
        <f t="shared" si="156"/>
        <v>-0.50472511479647086</v>
      </c>
      <c r="BC98" s="18">
        <v>19</v>
      </c>
      <c r="BD98" s="18">
        <f t="shared" si="157"/>
        <v>-0.4978532397631602</v>
      </c>
      <c r="BE98" s="17">
        <f t="shared" si="145"/>
        <v>10.368083333333342</v>
      </c>
      <c r="BF98" s="17">
        <f>(A98-A97)</f>
        <v>0.12491666666666745</v>
      </c>
      <c r="BG98">
        <f t="shared" si="146"/>
        <v>0.21269537945445427</v>
      </c>
      <c r="BH98" s="18">
        <f t="shared" si="147"/>
        <v>0.172139715426184</v>
      </c>
      <c r="BI98" s="18">
        <f>SUM($BH$16:BH98)</f>
        <v>5.9442158996891985</v>
      </c>
      <c r="BJ98">
        <v>5.5</v>
      </c>
      <c r="BK98" s="17">
        <f t="shared" si="128"/>
        <v>1.5557841003108015</v>
      </c>
      <c r="BL98" s="1"/>
      <c r="BM98" s="1">
        <v>1.4</v>
      </c>
      <c r="BO98" s="2">
        <f>BM98*SQRT(AP98)+(2-BM98)</f>
        <v>3.4</v>
      </c>
      <c r="BP98" s="1">
        <f>BO98+AN98</f>
        <v>5.0932275103071944</v>
      </c>
      <c r="BR98" s="1">
        <f t="shared" si="129"/>
        <v>2.592020833333335</v>
      </c>
      <c r="BS98" s="1">
        <f t="shared" si="148"/>
        <v>3.1229166666666419E-2</v>
      </c>
      <c r="BT98" s="1">
        <f t="shared" si="98"/>
        <v>20.29851344320333</v>
      </c>
      <c r="BU98" s="2">
        <f t="shared" si="130"/>
        <v>0.39174095351052429</v>
      </c>
      <c r="BW98" s="1">
        <v>4</v>
      </c>
      <c r="BX98" s="1">
        <f t="shared" si="99"/>
        <v>0.19656705999765769</v>
      </c>
      <c r="BY98" s="2">
        <f t="shared" si="100"/>
        <v>11.268175413878465</v>
      </c>
      <c r="CA98" s="1">
        <f t="shared" si="131"/>
        <v>0.39313411999531539</v>
      </c>
      <c r="CB98" s="2">
        <f t="shared" si="101"/>
        <v>22.53635082775693</v>
      </c>
      <c r="CD98" s="1">
        <f t="shared" si="132"/>
        <v>7.9089684831695592</v>
      </c>
      <c r="CE98" s="1">
        <f t="shared" si="133"/>
        <v>-1.2873374548605413E-2</v>
      </c>
      <c r="CF98" s="18">
        <f>SUM(CE$15:$CE98)</f>
        <v>-0.53748266440501824</v>
      </c>
      <c r="CG98" s="18">
        <f t="shared" si="134"/>
        <v>1.4625173355949816</v>
      </c>
      <c r="CH98" s="18">
        <f t="shared" si="135"/>
        <v>0.53748266440501824</v>
      </c>
      <c r="CJ98" s="1">
        <f t="shared" si="136"/>
        <v>3.4625173355949816</v>
      </c>
      <c r="CK98" s="18">
        <f t="shared" si="137"/>
        <v>3.8542582891055059</v>
      </c>
      <c r="CL98">
        <f t="shared" si="138"/>
        <v>17.669952041744441</v>
      </c>
      <c r="CN98" s="1">
        <v>2.592020833333335</v>
      </c>
      <c r="CO98">
        <v>3</v>
      </c>
      <c r="CP98">
        <f t="shared" si="139"/>
        <v>4.3301270189221928</v>
      </c>
      <c r="CR98" s="18">
        <f t="shared" si="102"/>
        <v>8.1843853080276983</v>
      </c>
      <c r="CS98">
        <f t="shared" si="103"/>
        <v>235.71029687119773</v>
      </c>
    </row>
    <row r="99" spans="1:97" x14ac:dyDescent="0.2">
      <c r="A99" s="17">
        <f t="shared" si="140"/>
        <v>10.493000000000009</v>
      </c>
      <c r="B99">
        <f t="shared" si="141"/>
        <v>10.493000000000009</v>
      </c>
      <c r="C99" s="1">
        <f t="shared" si="104"/>
        <v>12.5</v>
      </c>
      <c r="D99" s="1">
        <f t="shared" si="149"/>
        <v>16.320326252866398</v>
      </c>
      <c r="E99">
        <f t="shared" si="105"/>
        <v>0.69833140394930293</v>
      </c>
      <c r="F99" s="1">
        <f t="shared" si="106"/>
        <v>40.031736532125642</v>
      </c>
      <c r="G99" s="1">
        <f t="shared" si="107"/>
        <v>3.7544154412889764E-3</v>
      </c>
      <c r="H99">
        <f t="shared" si="108"/>
        <v>0.64294057835743845</v>
      </c>
      <c r="I99">
        <f t="shared" si="109"/>
        <v>0.7659160611329433</v>
      </c>
      <c r="J99" s="18">
        <f t="shared" si="110"/>
        <v>1.9248017772916057</v>
      </c>
      <c r="K99" s="2">
        <f t="shared" si="84"/>
        <v>110.338955386143</v>
      </c>
      <c r="L99">
        <f t="shared" si="88"/>
        <v>4.2430000000000092</v>
      </c>
      <c r="M99" s="1">
        <f t="shared" si="111"/>
        <v>12.5</v>
      </c>
      <c r="N99" s="1">
        <f t="shared" si="150"/>
        <v>13.200494271049099</v>
      </c>
      <c r="O99">
        <f t="shared" si="112"/>
        <v>0.32723644910331501</v>
      </c>
      <c r="P99" s="1">
        <f t="shared" si="89"/>
        <v>18.758777337132706</v>
      </c>
      <c r="Q99" s="1">
        <f t="shared" si="113"/>
        <v>5.7387805019124783E-3</v>
      </c>
      <c r="R99">
        <f t="shared" si="114"/>
        <v>0.32142735816382428</v>
      </c>
      <c r="S99">
        <f t="shared" si="115"/>
        <v>0.94693423922879916</v>
      </c>
      <c r="T99" s="18">
        <f t="shared" si="116"/>
        <v>0.35635255681294226</v>
      </c>
      <c r="U99" s="2">
        <f t="shared" si="85"/>
        <v>20.427853575264205</v>
      </c>
      <c r="V99">
        <f t="shared" si="90"/>
        <v>16.743000000000009</v>
      </c>
      <c r="W99" s="1">
        <f t="shared" si="117"/>
        <v>12.5</v>
      </c>
      <c r="X99" s="1">
        <f t="shared" si="151"/>
        <v>20.894450196164538</v>
      </c>
      <c r="Y99">
        <f t="shared" si="118"/>
        <v>0.9294871893742116</v>
      </c>
      <c r="Z99" s="1">
        <f t="shared" si="119"/>
        <v>53.282705123362447</v>
      </c>
      <c r="AA99" s="1">
        <f t="shared" si="91"/>
        <v>2.2905411811027614E-3</v>
      </c>
      <c r="AB99">
        <f t="shared" si="92"/>
        <v>0.8013132598757452</v>
      </c>
      <c r="AC99">
        <f t="shared" si="93"/>
        <v>0.59824498288519434</v>
      </c>
      <c r="AD99" s="18">
        <f t="shared" si="120"/>
        <v>4.2243746950164081</v>
      </c>
      <c r="AE99" s="2">
        <f t="shared" si="86"/>
        <v>-117.8383932793142</v>
      </c>
      <c r="AF99" s="2"/>
      <c r="AG99" s="1">
        <f t="shared" si="94"/>
        <v>6.0939081117373194E-3</v>
      </c>
      <c r="AH99" s="1">
        <f t="shared" si="121"/>
        <v>9.6801196050149661E-3</v>
      </c>
      <c r="AI99">
        <f t="shared" si="122"/>
        <v>0.56184891239799373</v>
      </c>
      <c r="AJ99" s="2">
        <f t="shared" si="142"/>
        <v>32.207899436827667</v>
      </c>
      <c r="AK99" s="1">
        <f t="shared" si="143"/>
        <v>1.1438550242128283E-2</v>
      </c>
      <c r="AL99" s="1">
        <f t="shared" si="95"/>
        <v>1.1657468128195629</v>
      </c>
      <c r="AM99">
        <f t="shared" si="123"/>
        <v>0.86178029237497566</v>
      </c>
      <c r="AN99" s="17">
        <f t="shared" si="144"/>
        <v>1.715327015077579</v>
      </c>
      <c r="AP99">
        <v>4</v>
      </c>
      <c r="AQ99">
        <f t="shared" si="124"/>
        <v>0.28092445619899686</v>
      </c>
      <c r="AR99" s="2">
        <f t="shared" si="125"/>
        <v>16.103949718413833</v>
      </c>
      <c r="AT99" s="1">
        <f>ATAN(A99/$G$8/$G$1)</f>
        <v>0.39738995345005479</v>
      </c>
      <c r="AU99" s="2">
        <f t="shared" si="126"/>
        <v>22.780315802869382</v>
      </c>
      <c r="AW99" s="2">
        <f>(AT99+AI99)/(SQRT(AP99)-1)</f>
        <v>0.95923886584804852</v>
      </c>
      <c r="AX99" s="2">
        <f t="shared" si="127"/>
        <v>54.988215239697048</v>
      </c>
      <c r="AZ99" s="17">
        <f>(A99-$A$95)</f>
        <v>0.49966666666666981</v>
      </c>
      <c r="BA99">
        <f t="shared" si="155"/>
        <v>19.440924878261917</v>
      </c>
      <c r="BB99" s="18">
        <f t="shared" si="156"/>
        <v>-0.68061302066309415</v>
      </c>
      <c r="BC99" s="18">
        <v>19</v>
      </c>
      <c r="BD99" s="18">
        <f t="shared" si="157"/>
        <v>-0.66517655273996001</v>
      </c>
      <c r="BE99" s="17">
        <f t="shared" si="145"/>
        <v>10.493000000000009</v>
      </c>
      <c r="BF99" s="17">
        <f>(A99-A98)</f>
        <v>0.12491666666666745</v>
      </c>
      <c r="BG99">
        <f t="shared" si="146"/>
        <v>0.21592713072654496</v>
      </c>
      <c r="BH99" s="18">
        <f t="shared" si="147"/>
        <v>0.17611696524486897</v>
      </c>
      <c r="BI99" s="18">
        <f>SUM($BH$16:BH99)</f>
        <v>6.1203328649340678</v>
      </c>
      <c r="BJ99">
        <v>5.5</v>
      </c>
      <c r="BK99" s="17">
        <f t="shared" si="128"/>
        <v>1.3796671350659322</v>
      </c>
      <c r="BL99" s="1"/>
      <c r="BM99" s="1">
        <v>1.4</v>
      </c>
      <c r="BO99" s="2">
        <f>BM99*SQRT(AP99)+(2-BM99)</f>
        <v>3.4</v>
      </c>
      <c r="BP99" s="1">
        <f>BO99+AN99</f>
        <v>5.1153270150775789</v>
      </c>
      <c r="BR99" s="1">
        <f t="shared" si="129"/>
        <v>2.6232500000000019</v>
      </c>
      <c r="BS99" s="1">
        <f t="shared" si="148"/>
        <v>3.1229166666666863E-2</v>
      </c>
      <c r="BT99" s="1">
        <f t="shared" si="98"/>
        <v>20.334587899991977</v>
      </c>
      <c r="BU99" s="2">
        <f t="shared" si="130"/>
        <v>0.44991491506955583</v>
      </c>
      <c r="BW99" s="1">
        <v>4</v>
      </c>
      <c r="BX99" s="1">
        <f t="shared" si="99"/>
        <v>0.19869497672502739</v>
      </c>
      <c r="BY99" s="2">
        <f t="shared" si="100"/>
        <v>11.390157901434691</v>
      </c>
      <c r="CA99" s="1">
        <f t="shared" si="131"/>
        <v>0.39738995345005479</v>
      </c>
      <c r="CB99" s="2">
        <f t="shared" si="101"/>
        <v>22.780315802869382</v>
      </c>
      <c r="CD99" s="1">
        <f t="shared" si="132"/>
        <v>7.9510315559675666</v>
      </c>
      <c r="CE99" s="1">
        <f t="shared" si="133"/>
        <v>-1.3029415697604053E-2</v>
      </c>
      <c r="CF99" s="18">
        <f>SUM(CE$15:$CE99)</f>
        <v>-0.55051208010262231</v>
      </c>
      <c r="CG99" s="18">
        <f t="shared" si="134"/>
        <v>1.4494879198973778</v>
      </c>
      <c r="CH99" s="18">
        <f t="shared" si="135"/>
        <v>0.55051208010262231</v>
      </c>
      <c r="CJ99" s="1">
        <f t="shared" si="136"/>
        <v>3.4494879198973778</v>
      </c>
      <c r="CK99" s="18">
        <f t="shared" si="137"/>
        <v>3.8994028349669336</v>
      </c>
      <c r="CL99">
        <f t="shared" si="138"/>
        <v>17.876918441109151</v>
      </c>
      <c r="CN99" s="1">
        <v>2.6232500000000019</v>
      </c>
      <c r="CO99">
        <v>3</v>
      </c>
      <c r="CP99">
        <f t="shared" si="139"/>
        <v>4.3301270189221928</v>
      </c>
      <c r="CR99" s="18">
        <f t="shared" si="102"/>
        <v>8.2295298538891259</v>
      </c>
      <c r="CS99">
        <f t="shared" si="103"/>
        <v>237.0104597920068</v>
      </c>
    </row>
    <row r="100" spans="1:97" x14ac:dyDescent="0.2">
      <c r="A100" s="17">
        <f t="shared" si="140"/>
        <v>10.617916666666677</v>
      </c>
      <c r="B100">
        <f t="shared" si="141"/>
        <v>10.617916666666677</v>
      </c>
      <c r="C100" s="1">
        <f t="shared" si="104"/>
        <v>12.5</v>
      </c>
      <c r="D100" s="1">
        <f t="shared" si="149"/>
        <v>16.400919313876219</v>
      </c>
      <c r="E100">
        <f t="shared" si="105"/>
        <v>0.70416499303824598</v>
      </c>
      <c r="F100" s="1">
        <f t="shared" si="106"/>
        <v>40.366146097733846</v>
      </c>
      <c r="G100" s="1">
        <f t="shared" si="107"/>
        <v>3.7176081870081376E-3</v>
      </c>
      <c r="H100">
        <f t="shared" si="108"/>
        <v>0.64739765274518757</v>
      </c>
      <c r="I100">
        <f t="shared" si="109"/>
        <v>0.76215239894657649</v>
      </c>
      <c r="J100" s="18">
        <f t="shared" si="110"/>
        <v>1.9653187424530476</v>
      </c>
      <c r="K100" s="2">
        <f t="shared" si="84"/>
        <v>112.66158396227661</v>
      </c>
      <c r="L100">
        <f t="shared" si="88"/>
        <v>4.3679166666666767</v>
      </c>
      <c r="M100" s="1">
        <f t="shared" si="111"/>
        <v>12.5</v>
      </c>
      <c r="N100" s="1">
        <f t="shared" si="150"/>
        <v>13.241174268430445</v>
      </c>
      <c r="O100">
        <f t="shared" si="112"/>
        <v>0.3361699046785509</v>
      </c>
      <c r="P100" s="1">
        <f t="shared" si="89"/>
        <v>19.270886255458329</v>
      </c>
      <c r="Q100" s="1">
        <f t="shared" si="113"/>
        <v>5.7035729049190638E-3</v>
      </c>
      <c r="R100">
        <f t="shared" si="114"/>
        <v>0.32987381467221122</v>
      </c>
      <c r="S100">
        <f t="shared" si="115"/>
        <v>0.94402503483414235</v>
      </c>
      <c r="T100" s="18">
        <f t="shared" si="116"/>
        <v>0.37680382167390464</v>
      </c>
      <c r="U100" s="2">
        <f t="shared" si="85"/>
        <v>21.600219076848035</v>
      </c>
      <c r="V100">
        <f t="shared" si="90"/>
        <v>16.867916666666677</v>
      </c>
      <c r="W100" s="1">
        <f t="shared" si="117"/>
        <v>12.5</v>
      </c>
      <c r="X100" s="1">
        <f t="shared" si="151"/>
        <v>20.99468058041397</v>
      </c>
      <c r="Y100">
        <f t="shared" si="118"/>
        <v>0.93304670658784949</v>
      </c>
      <c r="Z100" s="1">
        <f t="shared" si="119"/>
        <v>53.486753880832133</v>
      </c>
      <c r="AA100" s="1">
        <f t="shared" si="91"/>
        <v>2.2687229114410506E-3</v>
      </c>
      <c r="AB100">
        <f t="shared" si="92"/>
        <v>0.80343764231415993</v>
      </c>
      <c r="AC100">
        <f t="shared" si="93"/>
        <v>0.59538891063964572</v>
      </c>
      <c r="AD100" s="18">
        <f t="shared" si="120"/>
        <v>4.2747640329552814</v>
      </c>
      <c r="AE100" s="2">
        <f t="shared" si="86"/>
        <v>-114.94983250574822</v>
      </c>
      <c r="AF100" s="2"/>
      <c r="AG100" s="1">
        <f t="shared" si="94"/>
        <v>6.1110075525343914E-3</v>
      </c>
      <c r="AH100" s="1">
        <f t="shared" si="121"/>
        <v>9.5684720711030676E-3</v>
      </c>
      <c r="AI100">
        <f t="shared" si="122"/>
        <v>0.56836252133989384</v>
      </c>
      <c r="AJ100" s="2">
        <f t="shared" si="142"/>
        <v>32.581291032223213</v>
      </c>
      <c r="AK100" s="1">
        <f t="shared" si="143"/>
        <v>1.1353416714038634E-2</v>
      </c>
      <c r="AL100" s="1">
        <f t="shared" si="95"/>
        <v>1.1931585166894552</v>
      </c>
      <c r="AM100">
        <f t="shared" si="123"/>
        <v>0.87324470543203525</v>
      </c>
      <c r="AN100" s="17">
        <f t="shared" si="144"/>
        <v>1.7381463085828726</v>
      </c>
      <c r="AP100">
        <v>4</v>
      </c>
      <c r="AQ100">
        <f t="shared" si="124"/>
        <v>0.28418126066994698</v>
      </c>
      <c r="AR100" s="2">
        <f t="shared" si="125"/>
        <v>16.29064551611161</v>
      </c>
      <c r="AT100" s="1">
        <f>ATAN(A100/$G$8/$G$1)</f>
        <v>0.4016306370822651</v>
      </c>
      <c r="AU100" s="2">
        <f t="shared" si="126"/>
        <v>23.023412316817744</v>
      </c>
      <c r="AW100" s="2">
        <f>(AT100+AI100)/(SQRT(AP100)-1)</f>
        <v>0.96999315842215894</v>
      </c>
      <c r="AX100" s="2">
        <f t="shared" si="127"/>
        <v>55.604703349040953</v>
      </c>
      <c r="AZ100" s="17">
        <f>(A100-$A$95)</f>
        <v>0.62458333333333727</v>
      </c>
      <c r="BA100">
        <f t="shared" si="155"/>
        <v>19.62319152360493</v>
      </c>
      <c r="BB100" s="18">
        <f t="shared" si="156"/>
        <v>-0.86042695130516311</v>
      </c>
      <c r="BC100" s="18">
        <v>19</v>
      </c>
      <c r="BD100" s="18">
        <f t="shared" si="157"/>
        <v>-0.83310159079540114</v>
      </c>
      <c r="BE100" s="17">
        <f t="shared" si="145"/>
        <v>10.617916666666677</v>
      </c>
      <c r="BF100" s="17">
        <f>(A100-A99)</f>
        <v>0.12491666666666745</v>
      </c>
      <c r="BG100">
        <f t="shared" si="146"/>
        <v>0.2192713080959757</v>
      </c>
      <c r="BH100" s="18">
        <f t="shared" si="147"/>
        <v>0.18020117926982115</v>
      </c>
      <c r="BI100" s="18">
        <f>SUM($BH$16:BH100)</f>
        <v>6.3005340442038893</v>
      </c>
      <c r="BJ100">
        <v>5.5</v>
      </c>
      <c r="BK100" s="17">
        <f t="shared" si="128"/>
        <v>1.1994659557961107</v>
      </c>
      <c r="BL100" s="1"/>
      <c r="BM100" s="1">
        <v>1.4</v>
      </c>
      <c r="BO100" s="2">
        <f>BM100*SQRT(AP100)+(2-BM100)</f>
        <v>3.4</v>
      </c>
      <c r="BP100" s="1">
        <f>BO100+AN100</f>
        <v>5.138146308582872</v>
      </c>
      <c r="BR100" s="1">
        <f t="shared" si="129"/>
        <v>2.6544791666666692</v>
      </c>
      <c r="BS100" s="1">
        <f t="shared" si="148"/>
        <v>3.1229166666667307E-2</v>
      </c>
      <c r="BT100" s="1">
        <f t="shared" si="98"/>
        <v>20.371029350928893</v>
      </c>
      <c r="BU100" s="2">
        <f t="shared" si="130"/>
        <v>0.50917565951176513</v>
      </c>
      <c r="BW100" s="1">
        <v>4</v>
      </c>
      <c r="BX100" s="1">
        <f t="shared" si="99"/>
        <v>0.20081531854113255</v>
      </c>
      <c r="BY100" s="2">
        <f t="shared" si="100"/>
        <v>11.511706158408872</v>
      </c>
      <c r="CA100" s="1">
        <f t="shared" si="131"/>
        <v>0.4016306370822651</v>
      </c>
      <c r="CB100" s="2">
        <f t="shared" si="101"/>
        <v>23.023412316817744</v>
      </c>
      <c r="CD100" s="1">
        <f t="shared" si="132"/>
        <v>7.9936770689787142</v>
      </c>
      <c r="CE100" s="1">
        <f t="shared" si="133"/>
        <v>-1.318545685369178E-2</v>
      </c>
      <c r="CF100" s="18">
        <f>SUM(CE$15:$CE100)</f>
        <v>-0.56369753695631408</v>
      </c>
      <c r="CG100" s="18">
        <f t="shared" si="134"/>
        <v>1.436302463043686</v>
      </c>
      <c r="CH100" s="18">
        <f t="shared" si="135"/>
        <v>0.56369753695631408</v>
      </c>
      <c r="CJ100" s="1">
        <f t="shared" si="136"/>
        <v>3.436302463043686</v>
      </c>
      <c r="CK100" s="18">
        <f t="shared" si="137"/>
        <v>3.9454781225554512</v>
      </c>
      <c r="CL100">
        <f t="shared" si="138"/>
        <v>18.088151851257084</v>
      </c>
      <c r="CN100" s="1">
        <v>2.6544791666666692</v>
      </c>
      <c r="CO100">
        <v>3</v>
      </c>
      <c r="CP100">
        <f t="shared" si="139"/>
        <v>4.3301270189221928</v>
      </c>
      <c r="CR100" s="18">
        <f t="shared" si="102"/>
        <v>8.2756051414776444</v>
      </c>
      <c r="CS100">
        <f t="shared" si="103"/>
        <v>238.33742807455616</v>
      </c>
    </row>
    <row r="101" spans="1:97" x14ac:dyDescent="0.2">
      <c r="A101" s="17">
        <f t="shared" si="140"/>
        <v>10.742833333333344</v>
      </c>
      <c r="B101">
        <f t="shared" si="141"/>
        <v>10.742833333333344</v>
      </c>
      <c r="C101" s="1">
        <f t="shared" si="104"/>
        <v>12.5</v>
      </c>
      <c r="D101" s="1">
        <f t="shared" si="149"/>
        <v>16.482065041364748</v>
      </c>
      <c r="E101">
        <f t="shared" si="105"/>
        <v>0.70994133637700751</v>
      </c>
      <c r="F101" s="1">
        <f t="shared" si="106"/>
        <v>40.697274059828452</v>
      </c>
      <c r="G101" s="1">
        <f t="shared" si="107"/>
        <v>3.6810926869312493E-3</v>
      </c>
      <c r="H101">
        <f t="shared" si="108"/>
        <v>0.65178928164476013</v>
      </c>
      <c r="I101">
        <f t="shared" si="109"/>
        <v>0.75840011361616211</v>
      </c>
      <c r="J101" s="18">
        <f t="shared" si="110"/>
        <v>2.0061135524833049</v>
      </c>
      <c r="K101" s="2">
        <f>IF(180/$D$6*J101 &gt;180,180/$D$6*J101-360,180/$D$6*J101)</f>
        <v>115.00013995127225</v>
      </c>
      <c r="L101">
        <f t="shared" si="88"/>
        <v>4.4928333333333441</v>
      </c>
      <c r="M101" s="1">
        <f t="shared" si="111"/>
        <v>12.5</v>
      </c>
      <c r="N101" s="1">
        <f t="shared" si="150"/>
        <v>13.28290447760245</v>
      </c>
      <c r="O101">
        <f t="shared" si="112"/>
        <v>0.34504793357177505</v>
      </c>
      <c r="P101" s="1">
        <f t="shared" si="89"/>
        <v>19.779817848063537</v>
      </c>
      <c r="Q101" s="1">
        <f t="shared" si="113"/>
        <v>5.667791963045456E-3</v>
      </c>
      <c r="R101">
        <f t="shared" si="114"/>
        <v>0.33824178596700227</v>
      </c>
      <c r="S101">
        <f t="shared" si="115"/>
        <v>0.9410592405506959</v>
      </c>
      <c r="T101" s="18">
        <f t="shared" si="116"/>
        <v>0.39778306492408683</v>
      </c>
      <c r="U101" s="2">
        <f t="shared" si="85"/>
        <v>22.802850855520898</v>
      </c>
      <c r="V101">
        <f t="shared" si="90"/>
        <v>16.992833333333344</v>
      </c>
      <c r="W101" s="1">
        <f t="shared" si="117"/>
        <v>12.5</v>
      </c>
      <c r="X101" s="1">
        <f t="shared" si="151"/>
        <v>21.095174440957933</v>
      </c>
      <c r="Y101">
        <f t="shared" si="118"/>
        <v>0.93657235423661822</v>
      </c>
      <c r="Z101" s="1">
        <f t="shared" si="119"/>
        <v>53.68886107088894</v>
      </c>
      <c r="AA101" s="1">
        <f t="shared" si="91"/>
        <v>2.2471587698379447E-3</v>
      </c>
      <c r="AB101">
        <f t="shared" si="92"/>
        <v>0.80553177604165371</v>
      </c>
      <c r="AC101">
        <f t="shared" si="93"/>
        <v>0.59255257807824868</v>
      </c>
      <c r="AD101" s="18">
        <f t="shared" si="120"/>
        <v>4.325285829690392</v>
      </c>
      <c r="AE101" s="2">
        <f t="shared" si="86"/>
        <v>-112.0536785527801</v>
      </c>
      <c r="AF101" s="2"/>
      <c r="AG101" s="1">
        <f t="shared" si="94"/>
        <v>6.1265386290677536E-3</v>
      </c>
      <c r="AH101" s="1">
        <f t="shared" si="121"/>
        <v>9.4570288347617971E-3</v>
      </c>
      <c r="AI101">
        <f t="shared" si="122"/>
        <v>0.57484760161373272</v>
      </c>
      <c r="AJ101" s="2">
        <f t="shared" si="142"/>
        <v>32.953047226264928</v>
      </c>
      <c r="AK101" s="1">
        <f t="shared" si="143"/>
        <v>1.1268090785708795E-2</v>
      </c>
      <c r="AL101" s="1">
        <f t="shared" si="95"/>
        <v>1.2222684209672787</v>
      </c>
      <c r="AM101">
        <f t="shared" si="123"/>
        <v>0.88508534070852429</v>
      </c>
      <c r="AN101" s="17">
        <f t="shared" si="144"/>
        <v>1.7617144520472219</v>
      </c>
      <c r="AP101">
        <v>4</v>
      </c>
      <c r="AQ101">
        <f t="shared" si="124"/>
        <v>0.28742380080686636</v>
      </c>
      <c r="AR101" s="2">
        <f t="shared" si="125"/>
        <v>16.476523613132464</v>
      </c>
      <c r="AT101" s="1">
        <f>ATAN(A101/$G$8/$G$1)</f>
        <v>0.40585609993591659</v>
      </c>
      <c r="AU101" s="2">
        <f t="shared" si="126"/>
        <v>23.265636302058912</v>
      </c>
      <c r="AW101" s="2">
        <f>(AT101+AI101)/(SQRT(AP101)-1)</f>
        <v>0.98070370154964936</v>
      </c>
      <c r="AX101" s="2">
        <f t="shared" si="127"/>
        <v>56.218683528323844</v>
      </c>
      <c r="AZ101" s="17">
        <f>(A101-$A$95)</f>
        <v>0.74950000000000472</v>
      </c>
      <c r="BA101">
        <f t="shared" si="155"/>
        <v>19.809107286227857</v>
      </c>
      <c r="BB101" s="18">
        <f t="shared" si="156"/>
        <v>-1.0442299633527468</v>
      </c>
      <c r="BC101" s="18">
        <v>19</v>
      </c>
      <c r="BD101" s="18">
        <f t="shared" si="157"/>
        <v>-1.0015781638729406</v>
      </c>
      <c r="BE101" s="17">
        <f t="shared" si="145"/>
        <v>10.742833333333344</v>
      </c>
      <c r="BF101" s="17">
        <f>(A101-A100)</f>
        <v>0.12491666666666745</v>
      </c>
      <c r="BG101">
        <f t="shared" si="146"/>
        <v>0.22273275567916662</v>
      </c>
      <c r="BH101" s="18">
        <f t="shared" si="147"/>
        <v>0.18439721749192683</v>
      </c>
      <c r="BI101" s="18">
        <f>SUM($BH$16:BH101)</f>
        <v>6.4849312616958166</v>
      </c>
      <c r="BJ101">
        <v>5.5</v>
      </c>
      <c r="BK101" s="17">
        <f t="shared" si="128"/>
        <v>1.0150687383041834</v>
      </c>
      <c r="BL101" s="1"/>
      <c r="BM101" s="1">
        <v>1.4</v>
      </c>
      <c r="BO101" s="2">
        <f>BM101*SQRT(AP101)+(2-BM101)</f>
        <v>3.4</v>
      </c>
      <c r="BP101" s="1">
        <f>BO101+AN101</f>
        <v>5.1617144520472218</v>
      </c>
      <c r="BR101" s="1">
        <f t="shared" si="129"/>
        <v>2.685708333333336</v>
      </c>
      <c r="BS101" s="1">
        <f t="shared" si="148"/>
        <v>3.1229166666666863E-2</v>
      </c>
      <c r="BT101" s="1">
        <f t="shared" si="98"/>
        <v>20.407835830034138</v>
      </c>
      <c r="BU101" s="2">
        <f t="shared" si="130"/>
        <v>0.56955028208135872</v>
      </c>
      <c r="BW101" s="1">
        <v>4</v>
      </c>
      <c r="BX101" s="1">
        <f t="shared" si="99"/>
        <v>0.2029280499679583</v>
      </c>
      <c r="BY101" s="2">
        <f t="shared" si="100"/>
        <v>11.632818151029456</v>
      </c>
      <c r="CA101" s="1">
        <f t="shared" si="131"/>
        <v>0.40585609993591659</v>
      </c>
      <c r="CB101" s="2">
        <f t="shared" si="101"/>
        <v>23.265636302058912</v>
      </c>
      <c r="CD101" s="1">
        <f t="shared" si="132"/>
        <v>8.0369076023672665</v>
      </c>
      <c r="CE101" s="1">
        <f t="shared" si="133"/>
        <v>-1.3341498016868221E-2</v>
      </c>
      <c r="CF101" s="18">
        <f>SUM(CE$15:$CE101)</f>
        <v>-0.57703903497318232</v>
      </c>
      <c r="CG101" s="18">
        <f t="shared" si="134"/>
        <v>1.4229609650268178</v>
      </c>
      <c r="CH101" s="18">
        <f t="shared" si="135"/>
        <v>0.57703903497318232</v>
      </c>
      <c r="CJ101" s="1">
        <f t="shared" si="136"/>
        <v>3.4229609650268178</v>
      </c>
      <c r="CK101" s="18">
        <f t="shared" si="137"/>
        <v>3.9925112471081765</v>
      </c>
      <c r="CL101">
        <f t="shared" si="138"/>
        <v>18.303776491040349</v>
      </c>
      <c r="CN101" s="1">
        <v>2.685708333333336</v>
      </c>
      <c r="CO101">
        <v>3</v>
      </c>
      <c r="CP101">
        <f t="shared" si="139"/>
        <v>4.3301270189221928</v>
      </c>
      <c r="CR101" s="18">
        <f t="shared" si="102"/>
        <v>8.3226382660303688</v>
      </c>
      <c r="CS101">
        <f t="shared" si="103"/>
        <v>239.69198206167462</v>
      </c>
    </row>
    <row r="102" spans="1:97" x14ac:dyDescent="0.2">
      <c r="A102" s="17">
        <f t="shared" si="140"/>
        <v>10.867750000000012</v>
      </c>
      <c r="B102">
        <f t="shared" si="141"/>
        <v>10.867750000000012</v>
      </c>
      <c r="C102" s="1">
        <f t="shared" si="104"/>
        <v>12.5</v>
      </c>
      <c r="D102" s="1">
        <f t="shared" si="149"/>
        <v>16.563755312805736</v>
      </c>
      <c r="E102">
        <f t="shared" si="105"/>
        <v>0.71566089265705579</v>
      </c>
      <c r="F102" s="1">
        <f t="shared" si="106"/>
        <v>41.025146712824849</v>
      </c>
      <c r="G102" s="1">
        <f t="shared" si="107"/>
        <v>3.6448728895126935E-3</v>
      </c>
      <c r="H102">
        <f t="shared" si="108"/>
        <v>0.6561163090593326</v>
      </c>
      <c r="I102">
        <f t="shared" si="109"/>
        <v>0.75465978360209329</v>
      </c>
      <c r="J102" s="18">
        <f t="shared" si="110"/>
        <v>2.04718212390287</v>
      </c>
      <c r="K102" s="2">
        <f t="shared" si="84"/>
        <v>117.35438926831738</v>
      </c>
      <c r="L102">
        <f t="shared" si="88"/>
        <v>4.6177500000000116</v>
      </c>
      <c r="M102" s="1">
        <f t="shared" si="111"/>
        <v>12.5</v>
      </c>
      <c r="N102" s="1">
        <f t="shared" si="150"/>
        <v>13.325675032151283</v>
      </c>
      <c r="O102">
        <f t="shared" si="112"/>
        <v>0.35386966364759315</v>
      </c>
      <c r="P102" s="1">
        <f t="shared" si="89"/>
        <v>20.285522119925719</v>
      </c>
      <c r="Q102" s="1">
        <f t="shared" si="113"/>
        <v>5.6314672630167085E-3</v>
      </c>
      <c r="R102">
        <f t="shared" si="114"/>
        <v>0.34653028749827819</v>
      </c>
      <c r="S102">
        <f t="shared" si="115"/>
        <v>0.93803878376448846</v>
      </c>
      <c r="T102" s="18">
        <f t="shared" si="116"/>
        <v>0.41928532637038457</v>
      </c>
      <c r="U102" s="2">
        <f t="shared" si="85"/>
        <v>24.035464569002936</v>
      </c>
      <c r="V102">
        <f t="shared" si="90"/>
        <v>17.117750000000012</v>
      </c>
      <c r="W102" s="1">
        <f t="shared" si="117"/>
        <v>12.5</v>
      </c>
      <c r="X102" s="1">
        <f t="shared" si="151"/>
        <v>21.195928030225531</v>
      </c>
      <c r="Y102">
        <f t="shared" si="118"/>
        <v>0.94006452703609666</v>
      </c>
      <c r="Z102" s="1">
        <f t="shared" si="119"/>
        <v>53.889049320540572</v>
      </c>
      <c r="AA102" s="1">
        <f t="shared" si="91"/>
        <v>2.2258460724403693E-3</v>
      </c>
      <c r="AB102">
        <f t="shared" si="92"/>
        <v>0.80759615599703816</v>
      </c>
      <c r="AC102">
        <f t="shared" si="93"/>
        <v>0.58973591447257789</v>
      </c>
      <c r="AD102" s="18">
        <f t="shared" si="120"/>
        <v>4.3759382011860977</v>
      </c>
      <c r="AE102" s="2">
        <f t="shared" si="86"/>
        <v>-109.15003942245301</v>
      </c>
      <c r="AF102" s="2"/>
      <c r="AG102" s="1">
        <f t="shared" si="94"/>
        <v>6.1405192488917619E-3</v>
      </c>
      <c r="AH102" s="1">
        <f t="shared" si="121"/>
        <v>9.3458350572723278E-3</v>
      </c>
      <c r="AI102">
        <f t="shared" si="122"/>
        <v>0.58130324632214758</v>
      </c>
      <c r="AJ102" s="2">
        <f t="shared" si="142"/>
        <v>33.323116031205913</v>
      </c>
      <c r="AK102" s="1">
        <f t="shared" si="143"/>
        <v>1.1182602986950341E-2</v>
      </c>
      <c r="AL102" s="1">
        <f t="shared" si="95"/>
        <v>1.2532368723620824</v>
      </c>
      <c r="AM102">
        <f t="shared" si="123"/>
        <v>0.89731656225210599</v>
      </c>
      <c r="AN102" s="17">
        <f t="shared" si="144"/>
        <v>1.7860600363298289</v>
      </c>
      <c r="AP102">
        <v>4</v>
      </c>
      <c r="AQ102">
        <f t="shared" si="124"/>
        <v>0.29065162316107379</v>
      </c>
      <c r="AR102" s="2">
        <f t="shared" si="125"/>
        <v>16.661558015602957</v>
      </c>
      <c r="AT102" s="1">
        <f>ATAN(A102/$G$8/$G$1)</f>
        <v>0.41006627373740889</v>
      </c>
      <c r="AU102" s="2">
        <f t="shared" si="126"/>
        <v>23.506983844819615</v>
      </c>
      <c r="AW102" s="2">
        <f>(AT102+AI102)/(SQRT(AP102)-1)</f>
        <v>0.99136952005955647</v>
      </c>
      <c r="AX102" s="2">
        <f t="shared" si="127"/>
        <v>56.830099876025528</v>
      </c>
      <c r="AZ102" s="17">
        <f>(A102-$A$95)</f>
        <v>0.87441666666667217</v>
      </c>
      <c r="BA102">
        <f t="shared" si="155"/>
        <v>19.99872269459927</v>
      </c>
      <c r="BB102" s="18">
        <f t="shared" si="156"/>
        <v>-1.2320860030646541</v>
      </c>
      <c r="BC102" s="18">
        <v>19</v>
      </c>
      <c r="BD102" s="18">
        <f t="shared" si="157"/>
        <v>-1.1705564608158845</v>
      </c>
      <c r="BE102" s="17">
        <f t="shared" si="145"/>
        <v>10.867750000000012</v>
      </c>
      <c r="BF102" s="17">
        <f>(A102-A101)</f>
        <v>0.12491666666666745</v>
      </c>
      <c r="BG102">
        <f t="shared" si="146"/>
        <v>0.22631660873153076</v>
      </c>
      <c r="BH102" s="18">
        <f t="shared" si="147"/>
        <v>0.1887102317525709</v>
      </c>
      <c r="BI102" s="18">
        <f>SUM($BH$16:BH102)</f>
        <v>6.6736414934483879</v>
      </c>
      <c r="BJ102">
        <v>5.5</v>
      </c>
      <c r="BK102" s="17">
        <f t="shared" si="128"/>
        <v>0.82635850655161214</v>
      </c>
      <c r="BL102" s="1"/>
      <c r="BM102" s="1">
        <v>1.4</v>
      </c>
      <c r="BO102" s="2">
        <f>BM102*SQRT(AP102)+(2-BM102)</f>
        <v>3.4</v>
      </c>
      <c r="BP102" s="1">
        <f>BO102+AN102</f>
        <v>5.1860600363298293</v>
      </c>
      <c r="BR102" s="1">
        <f t="shared" si="129"/>
        <v>2.7169375000000029</v>
      </c>
      <c r="BS102" s="1">
        <f t="shared" si="148"/>
        <v>3.1229166666666863E-2</v>
      </c>
      <c r="BT102" s="1">
        <f t="shared" si="98"/>
        <v>20.445005365862745</v>
      </c>
      <c r="BU102" s="2">
        <f t="shared" si="130"/>
        <v>0.63106540219257568</v>
      </c>
      <c r="BW102" s="1">
        <v>4</v>
      </c>
      <c r="BX102" s="1">
        <f t="shared" si="99"/>
        <v>0.20503313686870445</v>
      </c>
      <c r="BY102" s="2">
        <f t="shared" si="100"/>
        <v>11.753491922409808</v>
      </c>
      <c r="CA102" s="1">
        <f t="shared" si="131"/>
        <v>0.41006627373740889</v>
      </c>
      <c r="CB102" s="2">
        <f t="shared" si="101"/>
        <v>23.506983844819615</v>
      </c>
      <c r="CD102" s="1">
        <f t="shared" si="132"/>
        <v>8.080725759564114</v>
      </c>
      <c r="CE102" s="1">
        <f t="shared" si="133"/>
        <v>-1.3497539187129412E-2</v>
      </c>
      <c r="CF102" s="18">
        <f>SUM(CE$15:$CE102)</f>
        <v>-0.59053657416031169</v>
      </c>
      <c r="CG102" s="18">
        <f t="shared" si="134"/>
        <v>1.4094634258396883</v>
      </c>
      <c r="CH102" s="18">
        <f t="shared" si="135"/>
        <v>0.59053657416031169</v>
      </c>
      <c r="CJ102" s="1">
        <f t="shared" si="136"/>
        <v>3.4094634258396885</v>
      </c>
      <c r="CK102" s="18">
        <f t="shared" si="137"/>
        <v>4.0405288280322642</v>
      </c>
      <c r="CL102">
        <f t="shared" si="138"/>
        <v>18.523914397855656</v>
      </c>
      <c r="CN102" s="1">
        <v>2.7169375000000029</v>
      </c>
      <c r="CO102">
        <v>2</v>
      </c>
      <c r="CP102">
        <f t="shared" si="139"/>
        <v>3.5355339059327378</v>
      </c>
      <c r="CR102" s="18">
        <f t="shared" si="102"/>
        <v>7.576062733965002</v>
      </c>
      <c r="CS102">
        <f t="shared" si="103"/>
        <v>218.19060673819203</v>
      </c>
    </row>
    <row r="103" spans="1:97" x14ac:dyDescent="0.2">
      <c r="A103" s="17">
        <f t="shared" si="140"/>
        <v>10.992666666666679</v>
      </c>
      <c r="B103">
        <f t="shared" si="141"/>
        <v>10.992666666666679</v>
      </c>
      <c r="C103" s="1">
        <f t="shared" si="104"/>
        <v>12.5</v>
      </c>
      <c r="D103" s="1">
        <f t="shared" si="149"/>
        <v>16.645982111141556</v>
      </c>
      <c r="E103">
        <f t="shared" si="105"/>
        <v>0.72132412645805299</v>
      </c>
      <c r="F103" s="1">
        <f t="shared" si="106"/>
        <v>41.349790688678198</v>
      </c>
      <c r="G103" s="1">
        <f t="shared" si="107"/>
        <v>3.6089523903969105E-3</v>
      </c>
      <c r="H103">
        <f t="shared" si="108"/>
        <v>0.66037957948477088</v>
      </c>
      <c r="I103">
        <f t="shared" si="109"/>
        <v>0.75093196163135667</v>
      </c>
      <c r="J103" s="18">
        <f t="shared" si="110"/>
        <v>2.088520426255021</v>
      </c>
      <c r="K103" s="2">
        <f t="shared" si="84"/>
        <v>119.72410086812222</v>
      </c>
      <c r="L103">
        <f t="shared" si="88"/>
        <v>4.742666666666679</v>
      </c>
      <c r="M103" s="1">
        <f t="shared" si="111"/>
        <v>12.5</v>
      </c>
      <c r="N103" s="1">
        <f t="shared" si="150"/>
        <v>13.369475947512349</v>
      </c>
      <c r="O103">
        <f t="shared" si="112"/>
        <v>0.36263426883962485</v>
      </c>
      <c r="P103" s="1">
        <f t="shared" si="89"/>
        <v>20.787951716921167</v>
      </c>
      <c r="Q103" s="1">
        <f t="shared" si="113"/>
        <v>5.5946282180077689E-3</v>
      </c>
      <c r="R103">
        <f t="shared" si="114"/>
        <v>0.35473841198309231</v>
      </c>
      <c r="S103">
        <f t="shared" si="115"/>
        <v>0.93496559244910926</v>
      </c>
      <c r="T103" s="18">
        <f t="shared" si="116"/>
        <v>0.44130558642115136</v>
      </c>
      <c r="U103" s="2">
        <f t="shared" si="85"/>
        <v>25.297772470002307</v>
      </c>
      <c r="V103">
        <f t="shared" si="90"/>
        <v>17.242666666666679</v>
      </c>
      <c r="W103" s="1">
        <f t="shared" si="117"/>
        <v>12.5</v>
      </c>
      <c r="X103" s="1">
        <f t="shared" si="151"/>
        <v>21.296937661968638</v>
      </c>
      <c r="Y103">
        <f t="shared" si="118"/>
        <v>0.94352361550827879</v>
      </c>
      <c r="Z103" s="1">
        <f t="shared" si="119"/>
        <v>54.087341016398142</v>
      </c>
      <c r="AA103" s="1">
        <f t="shared" si="91"/>
        <v>2.2047821320724525E-3</v>
      </c>
      <c r="AB103">
        <f t="shared" si="92"/>
        <v>0.80963126907480498</v>
      </c>
      <c r="AC103">
        <f t="shared" si="93"/>
        <v>0.5869388453121166</v>
      </c>
      <c r="AD103" s="18">
        <f t="shared" si="120"/>
        <v>4.4267192942358671</v>
      </c>
      <c r="AE103" s="2">
        <f t="shared" si="86"/>
        <v>-106.2390213495363</v>
      </c>
      <c r="AF103" s="2"/>
      <c r="AG103" s="1">
        <f t="shared" si="94"/>
        <v>6.1529685472660172E-3</v>
      </c>
      <c r="AH103" s="1">
        <f t="shared" si="121"/>
        <v>9.2349348631004559E-3</v>
      </c>
      <c r="AI103">
        <f t="shared" si="122"/>
        <v>0.58772857503254872</v>
      </c>
      <c r="AJ103" s="2">
        <f t="shared" si="142"/>
        <v>33.691446976388143</v>
      </c>
      <c r="AK103" s="1">
        <f t="shared" si="143"/>
        <v>1.1096983548214943E-2</v>
      </c>
      <c r="AL103" s="1">
        <f t="shared" si="95"/>
        <v>1.286243081581691</v>
      </c>
      <c r="AM103">
        <f t="shared" si="123"/>
        <v>0.90995242224298856</v>
      </c>
      <c r="AN103" s="17">
        <f t="shared" si="144"/>
        <v>1.8112110315346108</v>
      </c>
      <c r="AP103">
        <v>4</v>
      </c>
      <c r="AQ103">
        <f t="shared" si="124"/>
        <v>0.29386428751627441</v>
      </c>
      <c r="AR103" s="2">
        <f t="shared" si="125"/>
        <v>16.845723488194075</v>
      </c>
      <c r="AT103" s="1">
        <f>ATAN(A103/$G$8/$G$1)</f>
        <v>0.41426109287428631</v>
      </c>
      <c r="AU103" s="2">
        <f t="shared" si="126"/>
        <v>23.747451183876283</v>
      </c>
      <c r="AW103" s="2">
        <f>(AT103+AI103)/(SQRT(AP103)-1)</f>
        <v>1.001989667906835</v>
      </c>
      <c r="AX103" s="2">
        <f t="shared" si="127"/>
        <v>57.438898160264422</v>
      </c>
      <c r="AZ103" s="17">
        <f>(A103-$A$95)</f>
        <v>0.99933333333333962</v>
      </c>
      <c r="BA103">
        <f t="shared" si="155"/>
        <v>20.192088742850679</v>
      </c>
      <c r="BB103" s="18">
        <f t="shared" si="156"/>
        <v>-1.4240599234228337</v>
      </c>
      <c r="BC103" s="18">
        <v>19</v>
      </c>
      <c r="BD103" s="18">
        <f t="shared" si="157"/>
        <v>-1.3399871053267751</v>
      </c>
      <c r="BE103" s="17">
        <f t="shared" si="145"/>
        <v>10.992666666666679</v>
      </c>
      <c r="BF103" s="17">
        <f>(A103-A102)</f>
        <v>0.12491666666666745</v>
      </c>
      <c r="BG103">
        <f t="shared" si="146"/>
        <v>0.23002831617425351</v>
      </c>
      <c r="BH103" s="18">
        <f t="shared" si="147"/>
        <v>0.19314568830192769</v>
      </c>
      <c r="BI103" s="18">
        <f>SUM($BH$16:BH103)</f>
        <v>6.8667871817503157</v>
      </c>
      <c r="BJ103">
        <v>5.5</v>
      </c>
      <c r="BK103" s="17">
        <f t="shared" si="128"/>
        <v>0.63321281824968434</v>
      </c>
      <c r="BL103" s="1"/>
      <c r="BM103" s="1">
        <v>1.4</v>
      </c>
      <c r="BO103" s="2">
        <f>BM103*SQRT(AP103)+(2-BM103)</f>
        <v>3.4</v>
      </c>
      <c r="BP103" s="1">
        <f>BO103+AN103</f>
        <v>5.211211031534611</v>
      </c>
      <c r="BR103" s="1">
        <f t="shared" si="129"/>
        <v>2.7481666666666698</v>
      </c>
      <c r="BS103" s="1">
        <f t="shared" si="148"/>
        <v>3.1229166666666863E-2</v>
      </c>
      <c r="BT103" s="1">
        <f t="shared" si="98"/>
        <v>20.482535981904199</v>
      </c>
      <c r="BU103" s="2">
        <f t="shared" si="130"/>
        <v>0.69374701343880929</v>
      </c>
      <c r="BW103" s="1">
        <v>4</v>
      </c>
      <c r="BX103" s="1">
        <f t="shared" si="99"/>
        <v>0.20713054643714315</v>
      </c>
      <c r="BY103" s="2">
        <f t="shared" si="100"/>
        <v>11.873725591938141</v>
      </c>
      <c r="CA103" s="1">
        <f t="shared" si="131"/>
        <v>0.41426109287428631</v>
      </c>
      <c r="CB103" s="2">
        <f t="shared" si="101"/>
        <v>23.747451183876283</v>
      </c>
      <c r="CD103" s="1">
        <f t="shared" si="132"/>
        <v>8.1251341670586523</v>
      </c>
      <c r="CE103" s="1">
        <f t="shared" si="133"/>
        <v>-1.3653580364471396E-2</v>
      </c>
      <c r="CF103" s="18">
        <f>SUM(CE$15:$CE103)</f>
        <v>-0.60419015452478309</v>
      </c>
      <c r="CG103" s="18">
        <f t="shared" si="134"/>
        <v>1.3958098454752168</v>
      </c>
      <c r="CH103" s="18">
        <f t="shared" si="135"/>
        <v>0.60419015452478309</v>
      </c>
      <c r="CJ103" s="1">
        <f t="shared" si="136"/>
        <v>3.3958098454752168</v>
      </c>
      <c r="CK103" s="18">
        <f t="shared" si="137"/>
        <v>4.0895568589140261</v>
      </c>
      <c r="CL103">
        <f t="shared" si="138"/>
        <v>18.748684740006993</v>
      </c>
      <c r="CN103" s="1">
        <v>2.7481666666666698</v>
      </c>
      <c r="CO103">
        <v>2</v>
      </c>
      <c r="CP103">
        <f t="shared" si="139"/>
        <v>3.5355339059327378</v>
      </c>
      <c r="CR103" s="18">
        <f t="shared" si="102"/>
        <v>7.6250907648467638</v>
      </c>
      <c r="CS103">
        <f t="shared" si="103"/>
        <v>219.60261402758678</v>
      </c>
    </row>
    <row r="104" spans="1:97" x14ac:dyDescent="0.2">
      <c r="A104" s="17">
        <f t="shared" si="140"/>
        <v>11.117583333333346</v>
      </c>
      <c r="B104">
        <f t="shared" si="141"/>
        <v>11.117583333333346</v>
      </c>
      <c r="C104" s="1">
        <f t="shared" si="104"/>
        <v>12.5</v>
      </c>
      <c r="D104" s="1">
        <f t="shared" si="149"/>
        <v>16.728737524798799</v>
      </c>
      <c r="E104">
        <f t="shared" si="105"/>
        <v>0.72693150770713533</v>
      </c>
      <c r="F104" s="1">
        <f t="shared" si="106"/>
        <v>41.671232925886734</v>
      </c>
      <c r="G104" s="1">
        <f t="shared" si="107"/>
        <v>3.5733344454251517E-3</v>
      </c>
      <c r="H104">
        <f t="shared" si="108"/>
        <v>0.66457993718011077</v>
      </c>
      <c r="I104">
        <f t="shared" si="109"/>
        <v>0.74721717532299803</v>
      </c>
      <c r="J104" s="18">
        <f t="shared" si="110"/>
        <v>2.1301244821136587</v>
      </c>
      <c r="K104" s="2">
        <f t="shared" si="84"/>
        <v>122.10904674536896</v>
      </c>
      <c r="L104">
        <f t="shared" si="88"/>
        <v>4.8675833333333465</v>
      </c>
      <c r="M104" s="1">
        <f t="shared" si="111"/>
        <v>12.5</v>
      </c>
      <c r="N104" s="1">
        <f t="shared" si="150"/>
        <v>13.414297130559788</v>
      </c>
      <c r="O104">
        <f t="shared" si="112"/>
        <v>0.37134096884367424</v>
      </c>
      <c r="P104" s="1">
        <f t="shared" si="89"/>
        <v>21.287061908236101</v>
      </c>
      <c r="Q104" s="1">
        <f t="shared" si="113"/>
        <v>5.5573040221191085E-3</v>
      </c>
      <c r="R104">
        <f t="shared" si="114"/>
        <v>0.36286532838491098</v>
      </c>
      <c r="S104">
        <f t="shared" si="115"/>
        <v>0.93184159246950915</v>
      </c>
      <c r="T104" s="18">
        <f t="shared" si="116"/>
        <v>0.46383877090717551</v>
      </c>
      <c r="U104" s="2">
        <f t="shared" si="85"/>
        <v>26.589483682576937</v>
      </c>
      <c r="V104">
        <f t="shared" si="90"/>
        <v>17.367583333333346</v>
      </c>
      <c r="W104" s="1">
        <f t="shared" si="117"/>
        <v>12.5</v>
      </c>
      <c r="X104" s="1">
        <f t="shared" si="151"/>
        <v>21.398199710262503</v>
      </c>
      <c r="Y104">
        <f t="shared" si="118"/>
        <v>0.94695000597795065</v>
      </c>
      <c r="Z104" s="1">
        <f t="shared" si="119"/>
        <v>54.283758304468506</v>
      </c>
      <c r="AA104" s="1">
        <f t="shared" si="91"/>
        <v>2.1839642602216624E-3</v>
      </c>
      <c r="AB104">
        <f t="shared" si="92"/>
        <v>0.81163759421330728</v>
      </c>
      <c r="AC104">
        <f t="shared" si="93"/>
        <v>0.58416129250373539</v>
      </c>
      <c r="AD104" s="18">
        <f t="shared" si="120"/>
        <v>4.4776272859598549</v>
      </c>
      <c r="AE104" s="2">
        <f t="shared" si="86"/>
        <v>-103.3207288303268</v>
      </c>
      <c r="AF104" s="2"/>
      <c r="AG104" s="1">
        <f t="shared" si="94"/>
        <v>6.1639068281993652E-3</v>
      </c>
      <c r="AH104" s="1">
        <f t="shared" si="121"/>
        <v>9.1243712856366836E-3</v>
      </c>
      <c r="AI104">
        <f t="shared" si="122"/>
        <v>0.59412273460937015</v>
      </c>
      <c r="AJ104" s="2">
        <f t="shared" si="142"/>
        <v>34.05799115595115</v>
      </c>
      <c r="AK104" s="1">
        <f t="shared" si="143"/>
        <v>1.1011262359278975E-2</v>
      </c>
      <c r="AL104" s="1">
        <f t="shared" si="95"/>
        <v>1.3214881333796071</v>
      </c>
      <c r="AM104">
        <f t="shared" si="123"/>
        <v>0.92300658831707516</v>
      </c>
      <c r="AN104" s="17">
        <f t="shared" si="144"/>
        <v>1.8371946423508663</v>
      </c>
      <c r="AP104">
        <v>4</v>
      </c>
      <c r="AQ104">
        <f t="shared" si="124"/>
        <v>0.29706136730468502</v>
      </c>
      <c r="AR104" s="2">
        <f t="shared" si="125"/>
        <v>17.028995577975572</v>
      </c>
      <c r="AT104" s="1">
        <f>ATAN(A104/$G$8/$G$1)</f>
        <v>0.41844049437322434</v>
      </c>
      <c r="AU104" s="2">
        <f t="shared" si="126"/>
        <v>23.987034709293113</v>
      </c>
      <c r="AW104" s="2">
        <f>(AT104+AI104)/(SQRT(AP104)-1)</f>
        <v>1.0125632289825945</v>
      </c>
      <c r="AX104" s="2">
        <f t="shared" si="127"/>
        <v>58.04502586524427</v>
      </c>
      <c r="BB104" s="18"/>
      <c r="BC104" s="18"/>
      <c r="BD104">
        <v>0</v>
      </c>
      <c r="BE104" s="17">
        <f t="shared" si="145"/>
        <v>11.117583333333346</v>
      </c>
      <c r="BF104" s="17">
        <f>(A104-A103)</f>
        <v>0.12491666666666745</v>
      </c>
      <c r="BG104">
        <f t="shared" si="146"/>
        <v>0.2338736652301722</v>
      </c>
      <c r="BH104" s="18">
        <f t="shared" si="147"/>
        <v>0.19770939246083236</v>
      </c>
      <c r="BI104" s="18">
        <f>SUM($BH$16:BH104)</f>
        <v>7.0644965742111481</v>
      </c>
      <c r="BJ104">
        <v>7</v>
      </c>
      <c r="BK104" s="17">
        <f t="shared" si="128"/>
        <v>1.9355034257888519</v>
      </c>
      <c r="BL104" s="1"/>
      <c r="BM104" s="1">
        <v>1.4</v>
      </c>
      <c r="BO104" s="2">
        <f>BM104*SQRT(AP104)+(2-BM104)</f>
        <v>3.4</v>
      </c>
      <c r="BP104" s="1">
        <f>BO104+AN104</f>
        <v>5.2371946423508664</v>
      </c>
      <c r="BR104" s="1">
        <f t="shared" si="129"/>
        <v>2.7793958333333366</v>
      </c>
      <c r="BS104" s="1">
        <f t="shared" si="148"/>
        <v>3.1229166666666863E-2</v>
      </c>
      <c r="BT104" s="1">
        <f t="shared" si="98"/>
        <v>20.52042569697706</v>
      </c>
      <c r="BU104" s="2">
        <f t="shared" si="130"/>
        <v>0.7576203393279286</v>
      </c>
      <c r="BW104" s="1">
        <v>4</v>
      </c>
      <c r="BX104" s="1">
        <f t="shared" si="99"/>
        <v>0.20922024718661217</v>
      </c>
      <c r="BY104" s="2">
        <f t="shared" si="100"/>
        <v>11.993517354646556</v>
      </c>
      <c r="CA104" s="1">
        <f t="shared" si="131"/>
        <v>0.41844049437322434</v>
      </c>
      <c r="CB104" s="2">
        <f t="shared" si="101"/>
        <v>23.987034709293113</v>
      </c>
      <c r="CD104" s="1">
        <f t="shared" si="132"/>
        <v>8.1701354741900509</v>
      </c>
      <c r="CE104" s="1">
        <f t="shared" si="133"/>
        <v>-1.3809621548883792E-2</v>
      </c>
      <c r="CF104" s="18">
        <f>SUM(CE$15:$CE104)</f>
        <v>-0.61799977607366685</v>
      </c>
      <c r="CG104" s="18">
        <f t="shared" si="134"/>
        <v>1.3820002239263331</v>
      </c>
      <c r="CH104" s="18">
        <f t="shared" si="135"/>
        <v>0.61799977607366685</v>
      </c>
      <c r="CJ104" s="1">
        <f t="shared" si="136"/>
        <v>3.3820002239263331</v>
      </c>
      <c r="CK104" s="18">
        <f t="shared" si="137"/>
        <v>4.1396205632542618</v>
      </c>
      <c r="CL104">
        <f t="shared" si="138"/>
        <v>18.978203155320401</v>
      </c>
      <c r="CN104" s="1">
        <v>2.7793958333333366</v>
      </c>
      <c r="CO104">
        <v>2</v>
      </c>
      <c r="CP104">
        <f t="shared" si="139"/>
        <v>3.5355339059327378</v>
      </c>
      <c r="CR104" s="18">
        <f t="shared" si="102"/>
        <v>7.6751544691869995</v>
      </c>
      <c r="CS104">
        <f t="shared" si="103"/>
        <v>221.04444871258559</v>
      </c>
    </row>
    <row r="105" spans="1:97" x14ac:dyDescent="0.2">
      <c r="A105" s="17">
        <f t="shared" si="140"/>
        <v>11.242500000000014</v>
      </c>
      <c r="B105">
        <f t="shared" si="141"/>
        <v>11.242500000000014</v>
      </c>
      <c r="C105" s="1">
        <f t="shared" si="104"/>
        <v>12.5</v>
      </c>
      <c r="D105" s="1">
        <f t="shared" si="149"/>
        <v>16.812013747615136</v>
      </c>
      <c r="E105">
        <f t="shared" si="105"/>
        <v>0.73248351115835875</v>
      </c>
      <c r="F105" s="1">
        <f t="shared" si="106"/>
        <v>41.989500639651133</v>
      </c>
      <c r="G105" s="1">
        <f t="shared" si="107"/>
        <v>3.538021983455365E-3</v>
      </c>
      <c r="H105">
        <f t="shared" si="108"/>
        <v>0.66871822547699356</v>
      </c>
      <c r="I105">
        <f t="shared" si="109"/>
        <v>0.74351592781520204</v>
      </c>
      <c r="J105" s="18">
        <f t="shared" si="110"/>
        <v>2.1719903670465421</v>
      </c>
      <c r="K105" s="2">
        <f t="shared" si="84"/>
        <v>124.50900193260432</v>
      </c>
      <c r="L105">
        <f t="shared" si="88"/>
        <v>4.9925000000000139</v>
      </c>
      <c r="M105" s="1">
        <f t="shared" si="111"/>
        <v>12.5</v>
      </c>
      <c r="N105" s="1">
        <f t="shared" si="150"/>
        <v>13.460128389060786</v>
      </c>
      <c r="O105">
        <f t="shared" si="112"/>
        <v>0.37998902874160795</v>
      </c>
      <c r="P105" s="1">
        <f t="shared" si="89"/>
        <v>21.782810564805551</v>
      </c>
      <c r="Q105" s="1">
        <f t="shared" si="113"/>
        <v>5.519523607157701E-3</v>
      </c>
      <c r="R105">
        <f t="shared" si="114"/>
        <v>0.37091028077098281</v>
      </c>
      <c r="S105">
        <f t="shared" si="115"/>
        <v>0.92866870498493204</v>
      </c>
      <c r="T105" s="18">
        <f t="shared" si="116"/>
        <v>0.48687975583469534</v>
      </c>
      <c r="U105" s="2">
        <f t="shared" si="85"/>
        <v>27.910304474600366</v>
      </c>
      <c r="V105">
        <f t="shared" si="90"/>
        <v>17.492500000000014</v>
      </c>
      <c r="W105" s="1">
        <f t="shared" si="117"/>
        <v>12.5</v>
      </c>
      <c r="X105" s="1">
        <f t="shared" si="151"/>
        <v>21.499710608517514</v>
      </c>
      <c r="Y105">
        <f t="shared" si="118"/>
        <v>0.95034408057208253</v>
      </c>
      <c r="Z105" s="1">
        <f t="shared" si="119"/>
        <v>54.478323090119375</v>
      </c>
      <c r="AA105" s="1">
        <f t="shared" si="91"/>
        <v>2.1633897689160319E-3</v>
      </c>
      <c r="AB105">
        <f t="shared" si="92"/>
        <v>0.81361560248490195</v>
      </c>
      <c r="AC105">
        <f t="shared" si="93"/>
        <v>0.58140317456402835</v>
      </c>
      <c r="AD105" s="18">
        <f t="shared" si="120"/>
        <v>4.528660383308071</v>
      </c>
      <c r="AE105" s="2">
        <f t="shared" si="86"/>
        <v>-100.39526465112971</v>
      </c>
      <c r="AF105" s="2"/>
      <c r="AG105" s="1">
        <f t="shared" si="94"/>
        <v>6.1733555035740854E-3</v>
      </c>
      <c r="AH105" s="1">
        <f t="shared" si="121"/>
        <v>9.0141862175194213E-3</v>
      </c>
      <c r="AI105">
        <f t="shared" si="122"/>
        <v>0.60048489994675502</v>
      </c>
      <c r="AJ105" s="2">
        <f t="shared" si="142"/>
        <v>34.422701270833088</v>
      </c>
      <c r="AK105" s="1">
        <f t="shared" si="143"/>
        <v>1.092546892987324E-2</v>
      </c>
      <c r="AL105" s="1">
        <f t="shared" si="95"/>
        <v>1.3591986214965914</v>
      </c>
      <c r="AM105">
        <f t="shared" si="123"/>
        <v>0.9364922746288562</v>
      </c>
      <c r="AN105" s="17">
        <f t="shared" si="144"/>
        <v>1.8640371708376915</v>
      </c>
      <c r="AP105">
        <v>4</v>
      </c>
      <c r="AQ105">
        <f t="shared" si="124"/>
        <v>0.30024244997337751</v>
      </c>
      <c r="AR105" s="2">
        <f t="shared" si="125"/>
        <v>17.211350635416544</v>
      </c>
      <c r="AT105" s="1">
        <f>ATAN(A105/$G$8/$G$1)</f>
        <v>0.42260441787731617</v>
      </c>
      <c r="AU105" s="2">
        <f t="shared" si="126"/>
        <v>24.225730961120036</v>
      </c>
      <c r="AW105" s="2">
        <f>(AT105+AI105)/(SQRT(AP105)-1)</f>
        <v>1.0230893178240712</v>
      </c>
      <c r="AX105" s="2">
        <f t="shared" si="127"/>
        <v>58.648432231953123</v>
      </c>
      <c r="AZ105" s="17">
        <f>(A105-$A$104)</f>
        <v>0.12491666666666745</v>
      </c>
      <c r="BA105">
        <f>AZ105/(SIN(AW105)-SIN($AW$104))</f>
        <v>22.595222189367338</v>
      </c>
      <c r="BB105" s="18">
        <f>BA105*(COS(AW105)-COS($AW$104))</f>
        <v>-0.20239279730590207</v>
      </c>
      <c r="BC105" s="18">
        <v>23.5</v>
      </c>
      <c r="BD105" s="18">
        <f>BC105*(COS(AW105)-COS($AW$104))</f>
        <v>-0.21049718815895707</v>
      </c>
      <c r="BE105" s="17">
        <f t="shared" si="145"/>
        <v>11.242500000000014</v>
      </c>
      <c r="BF105" s="17">
        <f>(A105-A104)</f>
        <v>0.12491666666666745</v>
      </c>
      <c r="BG105">
        <f t="shared" si="146"/>
        <v>0.23785880840194346</v>
      </c>
      <c r="BH105" s="18">
        <f t="shared" si="147"/>
        <v>0.20240751561968909</v>
      </c>
      <c r="BI105" s="18">
        <f>SUM($BH$16:BH105)</f>
        <v>7.2669040898308372</v>
      </c>
      <c r="BJ105">
        <v>7</v>
      </c>
      <c r="BK105" s="17">
        <f t="shared" si="128"/>
        <v>1.7330959101691628</v>
      </c>
      <c r="BL105" s="1"/>
      <c r="BM105" s="1">
        <v>1.4</v>
      </c>
      <c r="BO105" s="2">
        <f>BM105*SQRT(AP105)+(2-BM105)</f>
        <v>3.4</v>
      </c>
      <c r="BP105" s="1">
        <f>BO105+AN105</f>
        <v>5.2640371708376916</v>
      </c>
      <c r="BR105" s="1">
        <f t="shared" si="129"/>
        <v>2.8106250000000035</v>
      </c>
      <c r="BS105" s="1">
        <f t="shared" si="148"/>
        <v>3.1229166666666863E-2</v>
      </c>
      <c r="BT105" s="1">
        <f t="shared" si="98"/>
        <v>20.558672525618601</v>
      </c>
      <c r="BU105" s="2">
        <f t="shared" si="130"/>
        <v>0.82270969645629322</v>
      </c>
      <c r="BW105" s="1">
        <v>4</v>
      </c>
      <c r="BX105" s="1">
        <f t="shared" si="99"/>
        <v>0.21130220893865809</v>
      </c>
      <c r="BY105" s="2">
        <f t="shared" si="100"/>
        <v>12.112865480560018</v>
      </c>
      <c r="CA105" s="1">
        <f t="shared" si="131"/>
        <v>0.42260441787731617</v>
      </c>
      <c r="CB105" s="2">
        <f t="shared" si="101"/>
        <v>24.225730961120036</v>
      </c>
      <c r="CD105" s="1">
        <f t="shared" si="132"/>
        <v>8.2157323529407709</v>
      </c>
      <c r="CE105" s="1">
        <f t="shared" si="133"/>
        <v>-1.3965662740359805E-2</v>
      </c>
      <c r="CF105" s="18">
        <f>SUM(CE$15:$CE105)</f>
        <v>-0.63196543881402667</v>
      </c>
      <c r="CG105" s="18">
        <f t="shared" si="134"/>
        <v>1.3680345611859734</v>
      </c>
      <c r="CH105" s="18">
        <f t="shared" si="135"/>
        <v>0.63196543881402667</v>
      </c>
      <c r="CJ105" s="1">
        <f t="shared" si="136"/>
        <v>3.3680345611859734</v>
      </c>
      <c r="CK105" s="18">
        <f t="shared" si="137"/>
        <v>4.1907442576422671</v>
      </c>
      <c r="CL105">
        <f t="shared" si="138"/>
        <v>19.212581123861398</v>
      </c>
      <c r="CN105" s="1">
        <v>2.8106250000000035</v>
      </c>
      <c r="CO105">
        <v>2</v>
      </c>
      <c r="CP105">
        <f t="shared" si="139"/>
        <v>3.5355339059327378</v>
      </c>
      <c r="CR105" s="18">
        <f t="shared" si="102"/>
        <v>7.7262781635750049</v>
      </c>
      <c r="CS105">
        <f t="shared" si="103"/>
        <v>222.51681111096016</v>
      </c>
    </row>
    <row r="106" spans="1:97" x14ac:dyDescent="0.2">
      <c r="A106" s="17">
        <f t="shared" si="140"/>
        <v>11.367416666666681</v>
      </c>
      <c r="B106">
        <f t="shared" si="141"/>
        <v>11.367416666666681</v>
      </c>
      <c r="C106" s="1">
        <f t="shared" si="104"/>
        <v>12.5</v>
      </c>
      <c r="D106" s="1">
        <f t="shared" si="149"/>
        <v>16.895803078682334</v>
      </c>
      <c r="E106">
        <f t="shared" si="105"/>
        <v>0.73798061589200559</v>
      </c>
      <c r="F106" s="1">
        <f t="shared" si="106"/>
        <v>42.304621293172289</v>
      </c>
      <c r="G106" s="1">
        <f t="shared" si="107"/>
        <v>3.5030176189782764E-3</v>
      </c>
      <c r="H106">
        <f t="shared" si="108"/>
        <v>0.67279528612694983</v>
      </c>
      <c r="I106">
        <f t="shared" si="109"/>
        <v>0.7398286983926452</v>
      </c>
      <c r="J106" s="18">
        <f t="shared" si="110"/>
        <v>2.214114209536362</v>
      </c>
      <c r="K106" s="2">
        <f t="shared" si="84"/>
        <v>126.92374449571501</v>
      </c>
      <c r="L106">
        <f t="shared" si="88"/>
        <v>5.1174166666666814</v>
      </c>
      <c r="M106" s="1">
        <f t="shared" si="111"/>
        <v>12.5</v>
      </c>
      <c r="N106" s="1">
        <f t="shared" si="150"/>
        <v>13.506959440979969</v>
      </c>
      <c r="O106">
        <f t="shared" si="112"/>
        <v>0.38857775855958376</v>
      </c>
      <c r="P106" s="1">
        <f t="shared" si="89"/>
        <v>22.275158133988878</v>
      </c>
      <c r="Q106" s="1">
        <f t="shared" si="113"/>
        <v>5.4813156017751927E-3</v>
      </c>
      <c r="R106">
        <f t="shared" si="114"/>
        <v>0.37887258705615817</v>
      </c>
      <c r="S106">
        <f t="shared" si="115"/>
        <v>0.92544884395485294</v>
      </c>
      <c r="T106" s="18">
        <f t="shared" si="116"/>
        <v>0.510423372063045</v>
      </c>
      <c r="U106" s="2">
        <f t="shared" si="85"/>
        <v>29.259938525907035</v>
      </c>
      <c r="V106">
        <f t="shared" si="90"/>
        <v>17.617416666666681</v>
      </c>
      <c r="W106" s="1">
        <f t="shared" si="117"/>
        <v>12.5</v>
      </c>
      <c r="X106" s="1">
        <f t="shared" si="151"/>
        <v>21.601466848502326</v>
      </c>
      <c r="Y106">
        <f t="shared" si="118"/>
        <v>0.95370621722207083</v>
      </c>
      <c r="Z106" s="1">
        <f t="shared" si="119"/>
        <v>54.671057038207877</v>
      </c>
      <c r="AA106" s="1">
        <f t="shared" si="91"/>
        <v>2.1430559724968691E-3</v>
      </c>
      <c r="AB106">
        <f t="shared" si="92"/>
        <v>0.81556575718783353</v>
      </c>
      <c r="AC106">
        <f t="shared" si="93"/>
        <v>0.57866440680470044</v>
      </c>
      <c r="AD106" s="18">
        <f t="shared" si="120"/>
        <v>4.5798168225692812</v>
      </c>
      <c r="AE106" s="2">
        <f t="shared" si="86"/>
        <v>-97.462729916410638</v>
      </c>
      <c r="AF106" s="2"/>
      <c r="AG106" s="1">
        <f t="shared" si="94"/>
        <v>6.1813370306894036E-3</v>
      </c>
      <c r="AH106" s="1">
        <f t="shared" si="121"/>
        <v>8.9044203655839239E-3</v>
      </c>
      <c r="AI106">
        <f t="shared" si="122"/>
        <v>0.60681427460385406</v>
      </c>
      <c r="AJ106" s="2">
        <f t="shared" si="142"/>
        <v>34.785531665189083</v>
      </c>
      <c r="AK106" s="1">
        <f t="shared" si="143"/>
        <v>1.0839632352344697E-2</v>
      </c>
      <c r="AL106" s="1">
        <f t="shared" si="95"/>
        <v>1.3996310607865665</v>
      </c>
      <c r="AM106">
        <f t="shared" si="123"/>
        <v>0.95042217743301605</v>
      </c>
      <c r="AN106" s="17">
        <f t="shared" si="144"/>
        <v>1.8917638882026591</v>
      </c>
      <c r="AP106">
        <v>4</v>
      </c>
      <c r="AQ106">
        <f t="shared" si="124"/>
        <v>0.30340713730192698</v>
      </c>
      <c r="AR106" s="2">
        <f t="shared" si="125"/>
        <v>17.392765832594538</v>
      </c>
      <c r="AT106" s="1">
        <f>ATAN(A106/$G$8/$G$1)</f>
        <v>0.42675280562268914</v>
      </c>
      <c r="AU106" s="2">
        <f t="shared" si="126"/>
        <v>24.463536628052243</v>
      </c>
      <c r="AW106" s="2">
        <f>(AT106+AI106)/(SQRT(AP106)-1)</f>
        <v>1.0335670802265433</v>
      </c>
      <c r="AX106" s="2">
        <f t="shared" si="127"/>
        <v>59.249068293241329</v>
      </c>
      <c r="AZ106" s="17">
        <f>(A106-$A$104)</f>
        <v>0.24983333333333491</v>
      </c>
      <c r="BA106">
        <f t="shared" ref="BA106:BA112" si="158">AZ106/(SIN(AW106)-SIN($AW$104))</f>
        <v>22.841718435518487</v>
      </c>
      <c r="BB106" s="18">
        <f t="shared" ref="BB106:BB112" si="159">BA106*(COS(AW106)-COS($AW$104))</f>
        <v>-0.40957098688434512</v>
      </c>
      <c r="BC106" s="18">
        <v>23.5</v>
      </c>
      <c r="BD106" s="18">
        <f t="shared" ref="BD106:BD112" si="160">BC106*(COS(AW106)-COS($AW$104))</f>
        <v>-0.42137452219074395</v>
      </c>
      <c r="BE106" s="17">
        <f t="shared" si="145"/>
        <v>11.367416666666681</v>
      </c>
      <c r="BF106" s="17">
        <f>(A106-A105)</f>
        <v>0.12491666666666745</v>
      </c>
      <c r="BG106">
        <f t="shared" si="146"/>
        <v>0.24199029305577824</v>
      </c>
      <c r="BH106" s="18">
        <f t="shared" si="147"/>
        <v>0.20724662483797082</v>
      </c>
      <c r="BI106" s="18">
        <f>SUM($BH$16:BH106)</f>
        <v>7.4741507146688084</v>
      </c>
      <c r="BJ106">
        <v>7</v>
      </c>
      <c r="BK106" s="17">
        <f t="shared" si="128"/>
        <v>1.5258492853311916</v>
      </c>
      <c r="BL106" s="1"/>
      <c r="BM106" s="1">
        <v>1.4</v>
      </c>
      <c r="BO106" s="2">
        <f>BM106*SQRT(AP106)+(2-BM106)</f>
        <v>3.4</v>
      </c>
      <c r="BP106" s="1">
        <f>BO106+AN106</f>
        <v>5.2917638882026594</v>
      </c>
      <c r="BR106" s="1">
        <f t="shared" si="129"/>
        <v>2.8418541666666703</v>
      </c>
      <c r="BS106" s="1">
        <f t="shared" si="148"/>
        <v>3.1229166666666863E-2</v>
      </c>
      <c r="BT106" s="1">
        <f t="shared" si="98"/>
        <v>20.597274478469387</v>
      </c>
      <c r="BU106" s="2">
        <f t="shared" si="130"/>
        <v>0.88903836667204672</v>
      </c>
      <c r="BW106" s="1">
        <v>4</v>
      </c>
      <c r="BX106" s="1">
        <f t="shared" si="99"/>
        <v>0.21337640281134457</v>
      </c>
      <c r="BY106" s="2">
        <f t="shared" si="100"/>
        <v>12.231768314026121</v>
      </c>
      <c r="CA106" s="1">
        <f t="shared" si="131"/>
        <v>0.42675280562268914</v>
      </c>
      <c r="CB106" s="2">
        <f t="shared" si="101"/>
        <v>24.463536628052243</v>
      </c>
      <c r="CD106" s="1">
        <f t="shared" si="132"/>
        <v>8.2619274977282942</v>
      </c>
      <c r="CE106" s="1">
        <f t="shared" si="133"/>
        <v>-1.412170393889029E-2</v>
      </c>
      <c r="CF106" s="18">
        <f>SUM(CE$15:$CE106)</f>
        <v>-0.64608714275291701</v>
      </c>
      <c r="CG106" s="18">
        <f t="shared" si="134"/>
        <v>1.3539128572470829</v>
      </c>
      <c r="CH106" s="18">
        <f t="shared" si="135"/>
        <v>0.64608714275291701</v>
      </c>
      <c r="CJ106" s="1">
        <f t="shared" si="136"/>
        <v>3.3539128572470829</v>
      </c>
      <c r="CK106" s="18">
        <f t="shared" si="137"/>
        <v>4.24295122391913</v>
      </c>
      <c r="CL106">
        <f t="shared" si="138"/>
        <v>19.451925381864207</v>
      </c>
      <c r="CN106" s="1">
        <v>2.8418541666666703</v>
      </c>
      <c r="CO106">
        <v>2</v>
      </c>
      <c r="CP106">
        <f t="shared" si="139"/>
        <v>3.5355339059327378</v>
      </c>
      <c r="CR106" s="18">
        <f t="shared" si="102"/>
        <v>7.7784851298518678</v>
      </c>
      <c r="CS106">
        <f t="shared" si="103"/>
        <v>224.0203717397338</v>
      </c>
    </row>
    <row r="107" spans="1:97" x14ac:dyDescent="0.2">
      <c r="A107" s="17">
        <f t="shared" si="140"/>
        <v>11.492333333333349</v>
      </c>
      <c r="B107">
        <f t="shared" si="141"/>
        <v>11.492333333333349</v>
      </c>
      <c r="C107" s="1">
        <f t="shared" si="104"/>
        <v>12.5</v>
      </c>
      <c r="D107" s="1">
        <f t="shared" si="149"/>
        <v>16.980097922110012</v>
      </c>
      <c r="E107">
        <f t="shared" si="105"/>
        <v>0.74342330483342134</v>
      </c>
      <c r="F107" s="1">
        <f t="shared" si="106"/>
        <v>42.616622570068735</v>
      </c>
      <c r="G107" s="1">
        <f t="shared" si="107"/>
        <v>3.4683236645146765E-3</v>
      </c>
      <c r="H107">
        <f t="shared" si="108"/>
        <v>0.67681195868541066</v>
      </c>
      <c r="I107">
        <f t="shared" si="109"/>
        <v>0.7361559431128829</v>
      </c>
      <c r="J107" s="18">
        <f t="shared" si="110"/>
        <v>2.2564921908619779</v>
      </c>
      <c r="K107" s="2">
        <f t="shared" si="84"/>
        <v>129.35305552711975</v>
      </c>
      <c r="L107">
        <f t="shared" si="88"/>
        <v>5.2423333333333488</v>
      </c>
      <c r="M107" s="1">
        <f t="shared" si="111"/>
        <v>12.5</v>
      </c>
      <c r="N107" s="1">
        <f t="shared" si="150"/>
        <v>13.554779923620226</v>
      </c>
      <c r="O107">
        <f t="shared" si="112"/>
        <v>0.39710651276433989</v>
      </c>
      <c r="P107" s="1">
        <f t="shared" si="89"/>
        <v>22.764067610694642</v>
      </c>
      <c r="Q107" s="1">
        <f t="shared" si="113"/>
        <v>5.4427082930012232E-3</v>
      </c>
      <c r="R107">
        <f t="shared" si="114"/>
        <v>0.38675163764172871</v>
      </c>
      <c r="S107">
        <f t="shared" si="115"/>
        <v>0.92218391375117847</v>
      </c>
      <c r="T107" s="18">
        <f t="shared" si="116"/>
        <v>0.53446440990006783</v>
      </c>
      <c r="U107" s="2">
        <f t="shared" si="85"/>
        <v>30.638087191723631</v>
      </c>
      <c r="V107">
        <f t="shared" si="90"/>
        <v>17.742333333333349</v>
      </c>
      <c r="W107" s="1">
        <f t="shared" si="117"/>
        <v>12.5</v>
      </c>
      <c r="X107" s="1">
        <f t="shared" si="151"/>
        <v>21.703464979378563</v>
      </c>
      <c r="Y107">
        <f t="shared" si="118"/>
        <v>0.95703678966866779</v>
      </c>
      <c r="Z107" s="1">
        <f t="shared" si="119"/>
        <v>54.861981573363117</v>
      </c>
      <c r="AA107" s="1">
        <f t="shared" si="91"/>
        <v>2.1229601892911857E-3</v>
      </c>
      <c r="AB107">
        <f t="shared" si="92"/>
        <v>0.81748851393964683</v>
      </c>
      <c r="AC107">
        <f t="shared" si="93"/>
        <v>0.5759449015112017</v>
      </c>
      <c r="AD107" s="18">
        <f t="shared" si="120"/>
        <v>4.6310948688857136</v>
      </c>
      <c r="AE107" s="2">
        <f t="shared" si="86"/>
        <v>-94.523224076615179</v>
      </c>
      <c r="AF107" s="2"/>
      <c r="AG107" s="1">
        <f t="shared" si="94"/>
        <v>6.1878748485562629E-3</v>
      </c>
      <c r="AH107" s="1">
        <f t="shared" si="121"/>
        <v>8.7951132104509104E-3</v>
      </c>
      <c r="AI107">
        <f t="shared" si="122"/>
        <v>0.61311009134523642</v>
      </c>
      <c r="AJ107" s="2">
        <f t="shared" si="142"/>
        <v>35.146438357370236</v>
      </c>
      <c r="AK107" s="1">
        <f t="shared" si="143"/>
        <v>1.0753781266421748E-2</v>
      </c>
      <c r="AL107" s="1">
        <f t="shared" si="95"/>
        <v>1.4430772723886194</v>
      </c>
      <c r="AM107">
        <f t="shared" si="123"/>
        <v>0.96480841586702315</v>
      </c>
      <c r="AN107" s="17">
        <f t="shared" si="144"/>
        <v>1.9203989169327689</v>
      </c>
      <c r="AP107">
        <v>4</v>
      </c>
      <c r="AQ107">
        <f t="shared" si="124"/>
        <v>0.30655504567261821</v>
      </c>
      <c r="AR107" s="2">
        <f t="shared" si="125"/>
        <v>17.573219178685118</v>
      </c>
      <c r="AT107" s="1">
        <f>ATAN(A107/$G$8/$G$1)</f>
        <v>0.43088560241447998</v>
      </c>
      <c r="AU107" s="2">
        <f t="shared" si="126"/>
        <v>24.700448546052993</v>
      </c>
      <c r="AW107" s="2">
        <f>(AT107+AI107)/(SQRT(AP107)-1)</f>
        <v>1.0439956937597163</v>
      </c>
      <c r="AX107" s="2">
        <f t="shared" si="127"/>
        <v>59.846886903423226</v>
      </c>
      <c r="AZ107" s="17">
        <f>(A107-$A$104)</f>
        <v>0.37475000000000236</v>
      </c>
      <c r="BA107">
        <f t="shared" si="158"/>
        <v>23.09323436368043</v>
      </c>
      <c r="BB107" s="18">
        <f t="shared" si="159"/>
        <v>-0.62162438586134672</v>
      </c>
      <c r="BC107" s="18">
        <v>23.5</v>
      </c>
      <c r="BD107" s="18">
        <f t="shared" si="160"/>
        <v>-0.63257371564705778</v>
      </c>
      <c r="BE107" s="17">
        <f t="shared" si="145"/>
        <v>11.492333333333349</v>
      </c>
      <c r="BF107" s="17">
        <f>(A107-A106)</f>
        <v>0.12491666666666745</v>
      </c>
      <c r="BG107">
        <f t="shared" si="146"/>
        <v>0.24627509390854596</v>
      </c>
      <c r="BH107" s="18">
        <f t="shared" si="147"/>
        <v>0.2122337153423895</v>
      </c>
      <c r="BI107" s="18">
        <f>SUM($BH$16:BH107)</f>
        <v>7.6863844300111976</v>
      </c>
      <c r="BJ107">
        <v>7</v>
      </c>
      <c r="BK107" s="17">
        <f t="shared" si="128"/>
        <v>1.3136155699888024</v>
      </c>
      <c r="BL107" s="1"/>
      <c r="BM107" s="1">
        <v>1.4</v>
      </c>
      <c r="BO107" s="2">
        <f>BM107*SQRT(AP107)+(2-BM107)</f>
        <v>3.4</v>
      </c>
      <c r="BP107" s="1">
        <f>BO107+AN107</f>
        <v>5.3203989169327688</v>
      </c>
      <c r="BR107" s="1">
        <f t="shared" si="129"/>
        <v>2.8730833333333368</v>
      </c>
      <c r="BS107" s="1">
        <f t="shared" si="148"/>
        <v>3.1229166666666419E-2</v>
      </c>
      <c r="BT107" s="1">
        <f t="shared" si="98"/>
        <v>20.636229562652673</v>
      </c>
      <c r="BU107" s="2">
        <f t="shared" si="130"/>
        <v>0.95662847958544006</v>
      </c>
      <c r="BW107" s="1">
        <v>4</v>
      </c>
      <c r="BX107" s="1">
        <f t="shared" si="99"/>
        <v>0.21544280120723999</v>
      </c>
      <c r="BY107" s="2">
        <f t="shared" si="100"/>
        <v>12.350224273026496</v>
      </c>
      <c r="CA107" s="1">
        <f t="shared" si="131"/>
        <v>0.43088560241447998</v>
      </c>
      <c r="CB107" s="2">
        <f t="shared" si="101"/>
        <v>24.700448546052993</v>
      </c>
      <c r="CD107" s="1">
        <f t="shared" si="132"/>
        <v>8.3087236251971426</v>
      </c>
      <c r="CE107" s="1">
        <f t="shared" si="133"/>
        <v>-1.4277745144459624E-2</v>
      </c>
      <c r="CF107" s="18">
        <f>SUM(CE$15:$CE107)</f>
        <v>-0.66036488789737668</v>
      </c>
      <c r="CG107" s="18">
        <f t="shared" si="134"/>
        <v>1.3396351121026233</v>
      </c>
      <c r="CH107" s="18">
        <f t="shared" si="135"/>
        <v>0.66036488789737668</v>
      </c>
      <c r="CJ107" s="1">
        <f t="shared" si="136"/>
        <v>3.3396351121026235</v>
      </c>
      <c r="CK107" s="18">
        <f t="shared" si="137"/>
        <v>4.2962635916880636</v>
      </c>
      <c r="CL107">
        <f t="shared" si="138"/>
        <v>19.696337383097138</v>
      </c>
      <c r="CN107" s="1">
        <v>2.8730833333333368</v>
      </c>
      <c r="CO107">
        <v>2</v>
      </c>
      <c r="CP107">
        <f t="shared" si="139"/>
        <v>3.5355339059327378</v>
      </c>
      <c r="CR107" s="18">
        <f t="shared" si="102"/>
        <v>7.8317974976208014</v>
      </c>
      <c r="CS107">
        <f t="shared" si="103"/>
        <v>225.5557679314791</v>
      </c>
    </row>
    <row r="108" spans="1:97" x14ac:dyDescent="0.2">
      <c r="A108" s="17">
        <f t="shared" si="140"/>
        <v>11.617250000000016</v>
      </c>
      <c r="B108">
        <f t="shared" si="141"/>
        <v>11.617250000000016</v>
      </c>
      <c r="C108" s="1">
        <f t="shared" si="104"/>
        <v>12.5</v>
      </c>
      <c r="D108" s="1">
        <f t="shared" si="149"/>
        <v>17.064890786714702</v>
      </c>
      <c r="E108">
        <f t="shared" si="105"/>
        <v>0.74881206429102998</v>
      </c>
      <c r="F108" s="1">
        <f t="shared" si="106"/>
        <v>42.925532347893437</v>
      </c>
      <c r="G108" s="1">
        <f t="shared" si="107"/>
        <v>3.4339421427806785E-3</v>
      </c>
      <c r="H108">
        <f t="shared" si="108"/>
        <v>0.68076907993130764</v>
      </c>
      <c r="I108">
        <f t="shared" si="109"/>
        <v>0.73249809543061672</v>
      </c>
      <c r="J108" s="18">
        <f t="shared" si="110"/>
        <v>2.2991205449420944</v>
      </c>
      <c r="K108" s="2">
        <f t="shared" si="84"/>
        <v>131.79671913680795</v>
      </c>
      <c r="L108">
        <f t="shared" si="88"/>
        <v>5.3672500000000163</v>
      </c>
      <c r="M108" s="1">
        <f t="shared" si="111"/>
        <v>12.5</v>
      </c>
      <c r="N108" s="1">
        <f t="shared" si="150"/>
        <v>13.6035794025874</v>
      </c>
      <c r="O108">
        <f t="shared" si="112"/>
        <v>0.40557468970130817</v>
      </c>
      <c r="P108" s="1">
        <f t="shared" si="89"/>
        <v>23.249504505170531</v>
      </c>
      <c r="Q108" s="1">
        <f t="shared" si="113"/>
        <v>5.4037295901964997E-3</v>
      </c>
      <c r="R108">
        <f t="shared" si="114"/>
        <v>0.39454689395786274</v>
      </c>
      <c r="S108">
        <f t="shared" si="115"/>
        <v>0.91887580687936443</v>
      </c>
      <c r="T108" s="18">
        <f t="shared" si="116"/>
        <v>0.55899762360898209</v>
      </c>
      <c r="U108" s="2">
        <f t="shared" si="85"/>
        <v>32.044449761024445</v>
      </c>
      <c r="V108">
        <f t="shared" si="90"/>
        <v>17.867250000000016</v>
      </c>
      <c r="W108" s="1">
        <f t="shared" si="117"/>
        <v>12.5</v>
      </c>
      <c r="X108" s="1">
        <f t="shared" si="151"/>
        <v>21.805701606747274</v>
      </c>
      <c r="Y108">
        <f t="shared" si="118"/>
        <v>0.96033616746944883</v>
      </c>
      <c r="Z108" s="1">
        <f t="shared" si="119"/>
        <v>55.05111788041426</v>
      </c>
      <c r="AA108" s="1">
        <f t="shared" si="91"/>
        <v>2.1030997431879771E-3</v>
      </c>
      <c r="AB108">
        <f t="shared" si="92"/>
        <v>0.81938432077193091</v>
      </c>
      <c r="AC108">
        <f t="shared" si="93"/>
        <v>0.57324456811479818</v>
      </c>
      <c r="AD108" s="18">
        <f t="shared" si="120"/>
        <v>4.6824928157736787</v>
      </c>
      <c r="AE108" s="2">
        <f t="shared" si="86"/>
        <v>-91.576844955648994</v>
      </c>
      <c r="AF108" s="2"/>
      <c r="AG108" s="1">
        <f t="shared" si="94"/>
        <v>6.1929933132660719E-3</v>
      </c>
      <c r="AH108" s="1">
        <f t="shared" si="121"/>
        <v>8.6863029707416189E-3</v>
      </c>
      <c r="AI108">
        <f t="shared" si="122"/>
        <v>0.61937161258921392</v>
      </c>
      <c r="AJ108" s="2">
        <f t="shared" si="142"/>
        <v>35.505379065623728</v>
      </c>
      <c r="AK108" s="1">
        <f t="shared" si="143"/>
        <v>1.0667943826139737E-2</v>
      </c>
      <c r="AL108" s="1">
        <f t="shared" si="95"/>
        <v>1.4898709960796119</v>
      </c>
      <c r="AM108">
        <f t="shared" si="123"/>
        <v>0.97966247850831512</v>
      </c>
      <c r="AN108" s="17">
        <f t="shared" si="144"/>
        <v>1.9499651244194167</v>
      </c>
      <c r="AP108">
        <v>4</v>
      </c>
      <c r="AQ108">
        <f t="shared" si="124"/>
        <v>0.30968580629460701</v>
      </c>
      <c r="AR108" s="2">
        <f t="shared" si="125"/>
        <v>17.752689532811864</v>
      </c>
      <c r="AT108" s="1">
        <f>ATAN(A108/$G$8/$G$1)</f>
        <v>0.43500275560219753</v>
      </c>
      <c r="AU108" s="2">
        <f t="shared" si="126"/>
        <v>24.936463696941257</v>
      </c>
      <c r="AW108" s="2">
        <f>(AT108+AI108)/(SQRT(AP108)-1)</f>
        <v>1.0543743681914115</v>
      </c>
      <c r="AX108" s="2">
        <f t="shared" si="127"/>
        <v>60.441842762564988</v>
      </c>
      <c r="AZ108" s="17">
        <f>(A108-$A$104)</f>
        <v>0.49966666666666981</v>
      </c>
      <c r="BA108">
        <f t="shared" si="158"/>
        <v>23.349851859303648</v>
      </c>
      <c r="BB108" s="18">
        <f t="shared" si="159"/>
        <v>-0.8386445275974953</v>
      </c>
      <c r="BC108" s="18">
        <v>23.5</v>
      </c>
      <c r="BD108" s="18">
        <f t="shared" si="160"/>
        <v>-0.84403732054893155</v>
      </c>
      <c r="BE108" s="17">
        <f t="shared" si="145"/>
        <v>11.617250000000016</v>
      </c>
      <c r="BF108" s="17">
        <f>(A108-A107)</f>
        <v>0.12491666666666745</v>
      </c>
      <c r="BG108">
        <f t="shared" si="146"/>
        <v>0.25072064875574251</v>
      </c>
      <c r="BH108" s="18">
        <f t="shared" si="147"/>
        <v>0.21737624626150853</v>
      </c>
      <c r="BI108" s="18">
        <f>SUM($BH$16:BH108)</f>
        <v>7.9037606762727064</v>
      </c>
      <c r="BJ108">
        <v>7</v>
      </c>
      <c r="BK108" s="17">
        <f t="shared" si="128"/>
        <v>1.0962393237272936</v>
      </c>
      <c r="BL108" s="1"/>
      <c r="BM108" s="1">
        <v>1.4</v>
      </c>
      <c r="BO108" s="2">
        <f>BM108*SQRT(AP108)+(2-BM108)</f>
        <v>3.4</v>
      </c>
      <c r="BP108" s="1">
        <f>BO108+AN108</f>
        <v>5.3499651244194162</v>
      </c>
      <c r="BR108" s="1">
        <f t="shared" si="129"/>
        <v>2.9043125000000036</v>
      </c>
      <c r="BS108" s="1">
        <f t="shared" si="148"/>
        <v>3.1229166666666863E-2</v>
      </c>
      <c r="BT108" s="1">
        <f t="shared" si="98"/>
        <v>20.675535782148586</v>
      </c>
      <c r="BU108" s="2">
        <f t="shared" si="130"/>
        <v>1.0255009065680021</v>
      </c>
      <c r="BW108" s="1">
        <v>4</v>
      </c>
      <c r="BX108" s="1">
        <f t="shared" si="99"/>
        <v>0.21750137780109877</v>
      </c>
      <c r="BY108" s="2">
        <f t="shared" si="100"/>
        <v>12.468231848470628</v>
      </c>
      <c r="CA108" s="1">
        <f t="shared" si="131"/>
        <v>0.43500275560219753</v>
      </c>
      <c r="CB108" s="2">
        <f t="shared" si="101"/>
        <v>24.936463696941257</v>
      </c>
      <c r="CD108" s="1">
        <f t="shared" si="132"/>
        <v>8.3561234740146428</v>
      </c>
      <c r="CE108" s="1">
        <f t="shared" si="133"/>
        <v>-1.4433786357058337E-2</v>
      </c>
      <c r="CF108" s="18">
        <f>SUM(CE$15:$CE108)</f>
        <v>-0.67479867425443507</v>
      </c>
      <c r="CG108" s="18">
        <f t="shared" si="134"/>
        <v>1.325201325745565</v>
      </c>
      <c r="CH108" s="18">
        <f t="shared" si="135"/>
        <v>0.67479867425443507</v>
      </c>
      <c r="CJ108" s="1">
        <f t="shared" si="136"/>
        <v>3.325201325745565</v>
      </c>
      <c r="CK108" s="18">
        <f t="shared" si="137"/>
        <v>4.3507022323135676</v>
      </c>
      <c r="CL108">
        <f t="shared" si="138"/>
        <v>19.945912812898879</v>
      </c>
      <c r="CN108" s="1">
        <v>2.9043125000000036</v>
      </c>
      <c r="CO108">
        <v>2</v>
      </c>
      <c r="CP108">
        <f t="shared" si="139"/>
        <v>3.5355339059327378</v>
      </c>
      <c r="CR108" s="18">
        <f t="shared" si="102"/>
        <v>7.8862361382463053</v>
      </c>
      <c r="CS108">
        <f t="shared" si="103"/>
        <v>227.12360078149359</v>
      </c>
    </row>
    <row r="109" spans="1:97" x14ac:dyDescent="0.2">
      <c r="A109" s="17">
        <f t="shared" si="140"/>
        <v>11.742166666666684</v>
      </c>
      <c r="B109">
        <f t="shared" si="141"/>
        <v>11.742166666666684</v>
      </c>
      <c r="C109" s="1">
        <f t="shared" si="104"/>
        <v>12.5</v>
      </c>
      <c r="D109" s="1">
        <f t="shared" si="149"/>
        <v>17.150174285638563</v>
      </c>
      <c r="E109">
        <f t="shared" si="105"/>
        <v>0.75414738351315624</v>
      </c>
      <c r="F109" s="1">
        <f t="shared" si="106"/>
        <v>43.231378672728702</v>
      </c>
      <c r="G109" s="1">
        <f t="shared" si="107"/>
        <v>3.3998747986094622E-3</v>
      </c>
      <c r="H109">
        <f t="shared" si="108"/>
        <v>0.68466748332111671</v>
      </c>
      <c r="I109">
        <f t="shared" si="109"/>
        <v>0.72885556681878227</v>
      </c>
      <c r="J109" s="18">
        <f t="shared" si="110"/>
        <v>2.3419955581435765</v>
      </c>
      <c r="K109" s="2">
        <f t="shared" si="84"/>
        <v>134.2545224413515</v>
      </c>
      <c r="L109">
        <f t="shared" si="88"/>
        <v>5.4921666666666837</v>
      </c>
      <c r="M109" s="1">
        <f t="shared" si="111"/>
        <v>12.5</v>
      </c>
      <c r="N109" s="1">
        <f t="shared" si="150"/>
        <v>13.653347380567325</v>
      </c>
      <c r="O109">
        <f t="shared" si="112"/>
        <v>0.41398173097833835</v>
      </c>
      <c r="P109" s="1">
        <f t="shared" si="89"/>
        <v>23.731436807675443</v>
      </c>
      <c r="Q109" s="1">
        <f t="shared" si="113"/>
        <v>5.3644069914376459E-3</v>
      </c>
      <c r="R109">
        <f t="shared" si="114"/>
        <v>0.40225788691816566</v>
      </c>
      <c r="S109">
        <f t="shared" si="115"/>
        <v>0.91552640181052791</v>
      </c>
      <c r="T109" s="18">
        <f t="shared" si="116"/>
        <v>0.58401773582090466</v>
      </c>
      <c r="U109" s="2">
        <f t="shared" si="85"/>
        <v>33.478723709478608</v>
      </c>
      <c r="V109">
        <f t="shared" si="90"/>
        <v>17.992166666666684</v>
      </c>
      <c r="W109" s="1">
        <f t="shared" si="117"/>
        <v>12.5</v>
      </c>
      <c r="X109" s="1">
        <f t="shared" si="151"/>
        <v>21.908173391707301</v>
      </c>
      <c r="Y109">
        <f t="shared" si="118"/>
        <v>0.96360471600866737</v>
      </c>
      <c r="Z109" s="1">
        <f t="shared" si="119"/>
        <v>55.238486904955451</v>
      </c>
      <c r="AA109" s="1">
        <f t="shared" si="91"/>
        <v>2.0834719651223496E-3</v>
      </c>
      <c r="AB109">
        <f t="shared" si="92"/>
        <v>0.8212536182262048</v>
      </c>
      <c r="AC109">
        <f t="shared" si="93"/>
        <v>0.57056331335826971</v>
      </c>
      <c r="AD109" s="18">
        <f t="shared" si="120"/>
        <v>4.7340089846501812</v>
      </c>
      <c r="AE109" s="2">
        <f t="shared" si="86"/>
        <v>-88.623688778015094</v>
      </c>
      <c r="AF109" s="2"/>
      <c r="AG109" s="1">
        <f t="shared" si="94"/>
        <v>6.196717632745161E-3</v>
      </c>
      <c r="AH109" s="1">
        <f t="shared" si="121"/>
        <v>8.5780265718808126E-3</v>
      </c>
      <c r="AI109">
        <f t="shared" si="122"/>
        <v>0.62559813076713044</v>
      </c>
      <c r="AJ109" s="2">
        <f t="shared" si="142"/>
        <v>35.862313228689004</v>
      </c>
      <c r="AK109" s="1">
        <f t="shared" si="143"/>
        <v>1.0582147668969095E-2</v>
      </c>
      <c r="AL109" s="1">
        <f t="shared" si="95"/>
        <v>1.5403960626399946</v>
      </c>
      <c r="AM109">
        <f t="shared" si="123"/>
        <v>0.99499517616270861</v>
      </c>
      <c r="AN109" s="17">
        <f t="shared" si="144"/>
        <v>1.9804840289862828</v>
      </c>
      <c r="AP109">
        <v>4</v>
      </c>
      <c r="AQ109">
        <f t="shared" si="124"/>
        <v>0.31279906538356522</v>
      </c>
      <c r="AR109" s="2">
        <f t="shared" si="125"/>
        <v>17.931156614344502</v>
      </c>
      <c r="AT109" s="1">
        <f>ATAN(A109/$G$8/$G$1)</f>
        <v>0.43910421505450253</v>
      </c>
      <c r="AU109" s="2">
        <f t="shared" si="126"/>
        <v>25.171579206946003</v>
      </c>
      <c r="AW109" s="2">
        <f>(AT109+AI109)/(SQRT(AP109)-1)</f>
        <v>1.0647023458216329</v>
      </c>
      <c r="AX109" s="2">
        <f t="shared" si="127"/>
        <v>61.033892435635003</v>
      </c>
      <c r="AZ109" s="17">
        <f>(A109-$A$104)</f>
        <v>0.62458333333333727</v>
      </c>
      <c r="BA109">
        <f t="shared" si="158"/>
        <v>23.611654270864911</v>
      </c>
      <c r="BB109" s="18">
        <f t="shared" si="159"/>
        <v>-1.0607247094099022</v>
      </c>
      <c r="BC109" s="18">
        <v>23.5</v>
      </c>
      <c r="BD109" s="18">
        <f t="shared" si="160"/>
        <v>-1.0557087777577223</v>
      </c>
      <c r="BE109" s="17">
        <f t="shared" si="145"/>
        <v>11.742166666666684</v>
      </c>
      <c r="BF109" s="17">
        <f>(A109-A108)</f>
        <v>0.12491666666666745</v>
      </c>
      <c r="BG109">
        <f t="shared" si="146"/>
        <v>0.25533489782355268</v>
      </c>
      <c r="BH109" s="18">
        <f t="shared" si="147"/>
        <v>0.22268217998030598</v>
      </c>
      <c r="BI109" s="18">
        <f>SUM($BH$16:BH109)</f>
        <v>8.1264428562530124</v>
      </c>
      <c r="BJ109">
        <v>7</v>
      </c>
      <c r="BK109" s="17">
        <f t="shared" si="128"/>
        <v>0.87355714374698756</v>
      </c>
      <c r="BL109" s="1"/>
      <c r="BM109" s="1">
        <v>1.4</v>
      </c>
      <c r="BO109" s="2">
        <f>BM109*SQRT(AP109)+(2-BM109)</f>
        <v>3.4</v>
      </c>
      <c r="BP109" s="1">
        <f>BO109+AN109</f>
        <v>5.3804840289862828</v>
      </c>
      <c r="BR109" s="1">
        <f t="shared" si="129"/>
        <v>2.9355416666666709</v>
      </c>
      <c r="BS109" s="1">
        <f t="shared" si="148"/>
        <v>3.1229166666667307E-2</v>
      </c>
      <c r="BT109" s="1">
        <f t="shared" si="98"/>
        <v>20.715191138162961</v>
      </c>
      <c r="BU109" s="2">
        <f t="shared" si="130"/>
        <v>1.0956751671492455</v>
      </c>
      <c r="BW109" s="1">
        <v>4</v>
      </c>
      <c r="BX109" s="1">
        <f t="shared" si="99"/>
        <v>0.21955210752725127</v>
      </c>
      <c r="BY109" s="2">
        <f t="shared" si="100"/>
        <v>12.585789603473001</v>
      </c>
      <c r="CA109" s="1">
        <f t="shared" si="131"/>
        <v>0.43910421505450253</v>
      </c>
      <c r="CB109" s="2">
        <f t="shared" si="101"/>
        <v>25.171579206946003</v>
      </c>
      <c r="CD109" s="1">
        <f t="shared" si="132"/>
        <v>8.4041298046616522</v>
      </c>
      <c r="CE109" s="1">
        <f t="shared" si="133"/>
        <v>-1.458982757666809E-2</v>
      </c>
      <c r="CF109" s="18">
        <f>SUM(CE$15:$CE109)</f>
        <v>-0.68938850183110312</v>
      </c>
      <c r="CG109" s="18">
        <f t="shared" si="134"/>
        <v>1.310611498168897</v>
      </c>
      <c r="CH109" s="18">
        <f t="shared" si="135"/>
        <v>0.68938850183110312</v>
      </c>
      <c r="CJ109" s="1">
        <f t="shared" si="136"/>
        <v>3.310611498168897</v>
      </c>
      <c r="CK109" s="18">
        <f t="shared" si="137"/>
        <v>4.4062866653181425</v>
      </c>
      <c r="CL109">
        <f t="shared" si="138"/>
        <v>20.200741159051656</v>
      </c>
      <c r="CN109" s="1">
        <v>2.9355416666666709</v>
      </c>
      <c r="CO109">
        <v>2</v>
      </c>
      <c r="CP109">
        <f t="shared" si="139"/>
        <v>3.5355339059327378</v>
      </c>
      <c r="CR109" s="18">
        <f t="shared" si="102"/>
        <v>7.9418205712508803</v>
      </c>
      <c r="CS109">
        <f t="shared" si="103"/>
        <v>228.72443245202535</v>
      </c>
    </row>
    <row r="110" spans="1:97" x14ac:dyDescent="0.2">
      <c r="A110" s="17">
        <f t="shared" si="140"/>
        <v>11.867083333333351</v>
      </c>
      <c r="B110">
        <f t="shared" si="141"/>
        <v>11.867083333333351</v>
      </c>
      <c r="C110" s="1">
        <f t="shared" si="104"/>
        <v>12.5</v>
      </c>
      <c r="D110" s="1">
        <f t="shared" si="149"/>
        <v>17.235941135901985</v>
      </c>
      <c r="E110">
        <f t="shared" si="105"/>
        <v>0.75942975426326598</v>
      </c>
      <c r="F110" s="1">
        <f t="shared" si="106"/>
        <v>43.5341897348369</v>
      </c>
      <c r="G110" s="1">
        <f t="shared" si="107"/>
        <v>3.3661231106195647E-3</v>
      </c>
      <c r="H110">
        <f t="shared" si="108"/>
        <v>0.68850799847619271</v>
      </c>
      <c r="I110">
        <f t="shared" si="109"/>
        <v>0.72522874738547627</v>
      </c>
      <c r="J110" s="18">
        <f t="shared" si="110"/>
        <v>2.3851135690565282</v>
      </c>
      <c r="K110" s="2">
        <f t="shared" si="84"/>
        <v>136.72625555101115</v>
      </c>
      <c r="L110">
        <f t="shared" si="88"/>
        <v>5.6170833333333512</v>
      </c>
      <c r="M110" s="1">
        <f t="shared" si="111"/>
        <v>12.5</v>
      </c>
      <c r="N110" s="1">
        <f t="shared" si="150"/>
        <v>13.704073305904757</v>
      </c>
      <c r="O110">
        <f t="shared" si="112"/>
        <v>0.42232712079883361</v>
      </c>
      <c r="P110" s="1">
        <f t="shared" si="89"/>
        <v>24.209834950251608</v>
      </c>
      <c r="Q110" s="1">
        <f t="shared" si="113"/>
        <v>5.3247675523337987E-3</v>
      </c>
      <c r="R110">
        <f t="shared" si="114"/>
        <v>0.409884215294812</v>
      </c>
      <c r="S110">
        <f t="shared" si="115"/>
        <v>0.9121375609260679</v>
      </c>
      <c r="T110" s="18">
        <f t="shared" si="116"/>
        <v>0.6095194418477814</v>
      </c>
      <c r="U110" s="2">
        <f t="shared" si="85"/>
        <v>34.940604946688104</v>
      </c>
      <c r="V110">
        <f t="shared" si="90"/>
        <v>18.117083333333351</v>
      </c>
      <c r="W110" s="1">
        <f t="shared" si="117"/>
        <v>12.5</v>
      </c>
      <c r="X110" s="1">
        <f t="shared" si="151"/>
        <v>22.010877049925682</v>
      </c>
      <c r="Y110">
        <f t="shared" si="118"/>
        <v>0.96684279650935767</v>
      </c>
      <c r="Z110" s="1">
        <f t="shared" si="119"/>
        <v>55.424109354039608</v>
      </c>
      <c r="AA110" s="1">
        <f t="shared" si="91"/>
        <v>2.0640741944713652E-3</v>
      </c>
      <c r="AB110">
        <f t="shared" si="92"/>
        <v>0.82309683945077161</v>
      </c>
      <c r="AC110">
        <f t="shared" si="93"/>
        <v>0.56790104145542009</v>
      </c>
      <c r="AD110" s="18">
        <f t="shared" si="120"/>
        <v>4.7856417243655729</v>
      </c>
      <c r="AE110" s="2">
        <f t="shared" si="86"/>
        <v>-85.663850195604141</v>
      </c>
      <c r="AF110" s="2"/>
      <c r="AG110" s="1">
        <f t="shared" si="94"/>
        <v>6.1990738011940263E-3</v>
      </c>
      <c r="AH110" s="1">
        <f t="shared" si="121"/>
        <v>8.4703196194254957E-3</v>
      </c>
      <c r="AI110">
        <f t="shared" si="122"/>
        <v>0.6317889685968916</v>
      </c>
      <c r="AJ110" s="2">
        <f t="shared" si="142"/>
        <v>36.21720202147786</v>
      </c>
      <c r="AK110" s="1">
        <f t="shared" si="143"/>
        <v>1.049641988717461E-2</v>
      </c>
      <c r="AL110" s="1">
        <f t="shared" si="95"/>
        <v>1.5950965664581402</v>
      </c>
      <c r="AM110">
        <f t="shared" si="123"/>
        <v>1.0108166012190183</v>
      </c>
      <c r="AN110" s="17">
        <f t="shared" si="144"/>
        <v>2.0119757189868994</v>
      </c>
      <c r="AP110">
        <v>4</v>
      </c>
      <c r="AQ110">
        <f t="shared" si="124"/>
        <v>0.31589448429844574</v>
      </c>
      <c r="AR110" s="2">
        <f t="shared" si="125"/>
        <v>18.108601010738926</v>
      </c>
      <c r="AT110" s="1">
        <f>ATAN(A110/$G$8/$G$1)</f>
        <v>0.44318993313343225</v>
      </c>
      <c r="AU110" s="2">
        <f t="shared" si="126"/>
        <v>25.405792345228598</v>
      </c>
      <c r="AW110" s="2">
        <f>(AT110+AI110)/(SQRT(AP110)-1)</f>
        <v>1.074978901730324</v>
      </c>
      <c r="AX110" s="2">
        <f t="shared" si="127"/>
        <v>61.622994366706465</v>
      </c>
      <c r="AZ110" s="17">
        <f>(A110-$A$104)</f>
        <v>0.74950000000000472</v>
      </c>
      <c r="BA110">
        <f t="shared" si="158"/>
        <v>23.878726472573696</v>
      </c>
      <c r="BB110" s="18">
        <f t="shared" si="159"/>
        <v>-1.2879600426449305</v>
      </c>
      <c r="BC110" s="18">
        <v>23.5</v>
      </c>
      <c r="BD110" s="18">
        <f t="shared" si="160"/>
        <v>-1.2675324639661834</v>
      </c>
      <c r="BE110" s="17">
        <f t="shared" si="145"/>
        <v>11.867083333333351</v>
      </c>
      <c r="BF110" s="17">
        <f>(A110-A109)</f>
        <v>0.12491666666666745</v>
      </c>
      <c r="BG110">
        <f t="shared" si="146"/>
        <v>0.26012632718105827</v>
      </c>
      <c r="BH110" s="18">
        <f t="shared" si="147"/>
        <v>0.22816002555101278</v>
      </c>
      <c r="BI110" s="18">
        <f>SUM($BH$16:BH110)</f>
        <v>8.3546028818040252</v>
      </c>
      <c r="BJ110">
        <v>7</v>
      </c>
      <c r="BK110" s="17">
        <f t="shared" si="128"/>
        <v>0.64539711819597478</v>
      </c>
      <c r="BL110" s="1"/>
      <c r="BM110" s="1">
        <v>1.4</v>
      </c>
      <c r="BO110" s="2">
        <f>BM110*SQRT(AP110)+(2-BM110)</f>
        <v>3.4</v>
      </c>
      <c r="BP110" s="1">
        <f>BO110+AN110</f>
        <v>5.4119757189868993</v>
      </c>
      <c r="BR110" s="1">
        <f t="shared" si="129"/>
        <v>2.9667708333333378</v>
      </c>
      <c r="BS110" s="1">
        <f t="shared" si="148"/>
        <v>3.1229166666666863E-2</v>
      </c>
      <c r="BT110" s="1">
        <f t="shared" si="98"/>
        <v>20.755193629490826</v>
      </c>
      <c r="BU110" s="2">
        <f t="shared" si="130"/>
        <v>1.1671693484777244</v>
      </c>
      <c r="BW110" s="1">
        <v>4</v>
      </c>
      <c r="BX110" s="1">
        <f t="shared" si="99"/>
        <v>0.22159496656671612</v>
      </c>
      <c r="BY110" s="2">
        <f t="shared" si="100"/>
        <v>12.702896172614299</v>
      </c>
      <c r="CA110" s="1">
        <f t="shared" si="131"/>
        <v>0.44318993313343225</v>
      </c>
      <c r="CB110" s="2">
        <f t="shared" si="101"/>
        <v>25.405792345228598</v>
      </c>
      <c r="CD110" s="1">
        <f t="shared" si="132"/>
        <v>8.4527453992285437</v>
      </c>
      <c r="CE110" s="1">
        <f t="shared" si="133"/>
        <v>-1.4745868803273117E-2</v>
      </c>
      <c r="CF110" s="18">
        <f>SUM(CE$15:$CE110)</f>
        <v>-0.70413437063437623</v>
      </c>
      <c r="CG110" s="18">
        <f t="shared" si="134"/>
        <v>1.2958656293656237</v>
      </c>
      <c r="CH110" s="18">
        <f t="shared" si="135"/>
        <v>0.70413437063437623</v>
      </c>
      <c r="CJ110" s="1">
        <f t="shared" si="136"/>
        <v>3.2958656293656237</v>
      </c>
      <c r="CK110" s="18">
        <f t="shared" si="137"/>
        <v>4.463034977843348</v>
      </c>
      <c r="CL110">
        <f t="shared" si="138"/>
        <v>20.460905342548298</v>
      </c>
      <c r="CN110" s="1">
        <v>2.9667708333333378</v>
      </c>
      <c r="CO110">
        <v>2</v>
      </c>
      <c r="CP110">
        <f t="shared" si="139"/>
        <v>3.5355339059327378</v>
      </c>
      <c r="CR110" s="18">
        <f t="shared" si="102"/>
        <v>7.9985688837760858</v>
      </c>
      <c r="CS110">
        <f t="shared" si="103"/>
        <v>230.35878385275129</v>
      </c>
    </row>
    <row r="111" spans="1:97" x14ac:dyDescent="0.2">
      <c r="A111" s="17">
        <f t="shared" si="140"/>
        <v>11.992000000000019</v>
      </c>
      <c r="B111">
        <f t="shared" si="141"/>
        <v>11.992000000000019</v>
      </c>
      <c r="C111" s="1">
        <f t="shared" si="104"/>
        <v>12.5</v>
      </c>
      <c r="D111" s="1">
        <f t="shared" si="149"/>
        <v>17.322184157894192</v>
      </c>
      <c r="E111">
        <f t="shared" si="105"/>
        <v>0.76465967041322358</v>
      </c>
      <c r="F111" s="1">
        <f t="shared" si="106"/>
        <v>43.833993845344025</v>
      </c>
      <c r="G111" s="1">
        <f t="shared" si="107"/>
        <v>3.3326883026213163E-3</v>
      </c>
      <c r="H111">
        <f t="shared" si="108"/>
        <v>0.69229145070224529</v>
      </c>
      <c r="I111">
        <f t="shared" si="109"/>
        <v>0.72161800648582819</v>
      </c>
      <c r="J111" s="18">
        <f t="shared" si="110"/>
        <v>2.4284709682382006</v>
      </c>
      <c r="K111" s="2">
        <f t="shared" si="84"/>
        <v>139.21171155505607</v>
      </c>
      <c r="L111">
        <f t="shared" si="88"/>
        <v>5.7420000000000186</v>
      </c>
      <c r="M111" s="1">
        <f t="shared" si="111"/>
        <v>12.5</v>
      </c>
      <c r="N111" s="1">
        <f t="shared" si="150"/>
        <v>13.755746580974812</v>
      </c>
      <c r="O111">
        <f t="shared" si="112"/>
        <v>0.43061038524808637</v>
      </c>
      <c r="P111" s="1">
        <f t="shared" si="89"/>
        <v>24.684671765813867</v>
      </c>
      <c r="Q111" s="1">
        <f t="shared" si="113"/>
        <v>5.2848378572637527E-3</v>
      </c>
      <c r="R111">
        <f t="shared" si="114"/>
        <v>0.41742554402257004</v>
      </c>
      <c r="S111">
        <f t="shared" si="115"/>
        <v>0.90871112857577652</v>
      </c>
      <c r="T111" s="18">
        <f t="shared" si="116"/>
        <v>0.63549741389100578</v>
      </c>
      <c r="U111" s="2">
        <f t="shared" si="85"/>
        <v>36.429788057446189</v>
      </c>
      <c r="V111">
        <f t="shared" si="90"/>
        <v>18.242000000000019</v>
      </c>
      <c r="W111" s="1">
        <f t="shared" si="117"/>
        <v>12.5</v>
      </c>
      <c r="X111" s="1">
        <f t="shared" si="151"/>
        <v>22.11380935072021</v>
      </c>
      <c r="Y111">
        <f t="shared" si="118"/>
        <v>0.9700507660475518</v>
      </c>
      <c r="Z111" s="1">
        <f t="shared" si="119"/>
        <v>55.608005696993409</v>
      </c>
      <c r="AA111" s="1">
        <f t="shared" si="91"/>
        <v>2.0449037803653564E-3</v>
      </c>
      <c r="AB111">
        <f t="shared" si="92"/>
        <v>0.82491441029837342</v>
      </c>
      <c r="AC111">
        <f t="shared" si="93"/>
        <v>0.56525765424458152</v>
      </c>
      <c r="AD111" s="18">
        <f t="shared" si="120"/>
        <v>4.8373894107423281</v>
      </c>
      <c r="AE111" s="2">
        <f t="shared" si="86"/>
        <v>-82.697422314134087</v>
      </c>
      <c r="AF111" s="2"/>
      <c r="AG111" s="1">
        <f t="shared" si="94"/>
        <v>6.200088533496512E-3</v>
      </c>
      <c r="AH111" s="1">
        <f t="shared" si="121"/>
        <v>8.3632163768355642E-3</v>
      </c>
      <c r="AI111">
        <f t="shared" si="122"/>
        <v>0.63794347927419437</v>
      </c>
      <c r="AJ111" s="2">
        <f t="shared" si="142"/>
        <v>36.570008366036618</v>
      </c>
      <c r="AK111" s="1">
        <f t="shared" si="143"/>
        <v>1.0410787001421435E-2</v>
      </c>
      <c r="AL111" s="1">
        <f t="shared" si="95"/>
        <v>1.6544896267870377</v>
      </c>
      <c r="AM111">
        <f t="shared" si="123"/>
        <v>1.0271360937822116</v>
      </c>
      <c r="AN111" s="17">
        <f t="shared" si="144"/>
        <v>2.0444587853945295</v>
      </c>
      <c r="AP111">
        <v>4</v>
      </c>
      <c r="AQ111">
        <f t="shared" si="124"/>
        <v>0.31897173963709718</v>
      </c>
      <c r="AR111" s="2">
        <f t="shared" si="125"/>
        <v>18.285004183018309</v>
      </c>
      <c r="AT111" s="1">
        <f>ATAN(A111/$G$8/$G$1)</f>
        <v>0.44725986466809842</v>
      </c>
      <c r="AU111" s="2">
        <f t="shared" si="126"/>
        <v>25.639100522375067</v>
      </c>
      <c r="AW111" s="2">
        <f>(AT111+AI111)/(SQRT(AP111)-1)</f>
        <v>1.0852033439422928</v>
      </c>
      <c r="AX111" s="2">
        <f t="shared" si="127"/>
        <v>62.209108888411684</v>
      </c>
      <c r="AZ111" s="17">
        <f>(A111-$A$104)</f>
        <v>0.87441666666667217</v>
      </c>
      <c r="BA111">
        <f t="shared" si="158"/>
        <v>24.151154928928811</v>
      </c>
      <c r="BB111" s="18">
        <f t="shared" si="159"/>
        <v>-1.5204475051567459</v>
      </c>
      <c r="BC111" s="18">
        <v>23.5</v>
      </c>
      <c r="BD111" s="18">
        <f t="shared" si="160"/>
        <v>-1.4794537352905095</v>
      </c>
      <c r="BE111" s="17">
        <f t="shared" si="145"/>
        <v>11.992000000000019</v>
      </c>
      <c r="BF111" s="17">
        <f>(A111-A110)</f>
        <v>0.12491666666666745</v>
      </c>
      <c r="BG111">
        <f t="shared" si="146"/>
        <v>0.26510401670978834</v>
      </c>
      <c r="BH111" s="18">
        <f t="shared" si="147"/>
        <v>0.23381888665769313</v>
      </c>
      <c r="BI111" s="18">
        <f>SUM($BH$16:BH111)</f>
        <v>8.5884217684617177</v>
      </c>
      <c r="BJ111">
        <v>7</v>
      </c>
      <c r="BK111" s="17">
        <f t="shared" si="128"/>
        <v>0.41157823153828232</v>
      </c>
      <c r="BL111" s="1"/>
      <c r="BM111" s="1">
        <v>1.4</v>
      </c>
      <c r="BO111" s="2">
        <f>BM111*SQRT(AP111)+(2-BM111)</f>
        <v>3.4</v>
      </c>
      <c r="BP111" s="1">
        <f>BO111+AN111</f>
        <v>5.444458785394529</v>
      </c>
      <c r="BR111" s="1">
        <f t="shared" si="129"/>
        <v>2.9980000000000047</v>
      </c>
      <c r="BS111" s="1">
        <f t="shared" si="148"/>
        <v>3.1229166666666863E-2</v>
      </c>
      <c r="BT111" s="1">
        <f t="shared" si="98"/>
        <v>20.795541252874383</v>
      </c>
      <c r="BU111" s="2">
        <f t="shared" si="130"/>
        <v>1.24000003826891</v>
      </c>
      <c r="BW111" s="1">
        <v>4</v>
      </c>
      <c r="BX111" s="1">
        <f t="shared" si="99"/>
        <v>0.22362993233404921</v>
      </c>
      <c r="BY111" s="2">
        <f t="shared" si="100"/>
        <v>12.819550261187533</v>
      </c>
      <c r="CA111" s="1">
        <f t="shared" si="131"/>
        <v>0.44725986466809842</v>
      </c>
      <c r="CB111" s="2">
        <f t="shared" si="101"/>
        <v>25.639100522375067</v>
      </c>
      <c r="CD111" s="1">
        <f t="shared" si="132"/>
        <v>8.5019730612096573</v>
      </c>
      <c r="CE111" s="1">
        <f t="shared" si="133"/>
        <v>-1.4901910036856239E-2</v>
      </c>
      <c r="CF111" s="18">
        <f>SUM(CE$15:$CE111)</f>
        <v>-0.71903628067123249</v>
      </c>
      <c r="CG111" s="18">
        <f t="shared" si="134"/>
        <v>1.2809637193287675</v>
      </c>
      <c r="CH111" s="18">
        <f t="shared" si="135"/>
        <v>0.71903628067123249</v>
      </c>
      <c r="CJ111" s="1">
        <f t="shared" si="136"/>
        <v>3.2809637193287675</v>
      </c>
      <c r="CK111" s="18">
        <f t="shared" si="137"/>
        <v>4.5209637575976771</v>
      </c>
      <c r="CL111">
        <f t="shared" si="138"/>
        <v>20.726481410189926</v>
      </c>
      <c r="CN111" s="1">
        <v>2.9980000000000047</v>
      </c>
      <c r="CO111">
        <v>2</v>
      </c>
      <c r="CP111">
        <f t="shared" si="139"/>
        <v>3.5355339059327378</v>
      </c>
      <c r="CR111" s="18">
        <f t="shared" si="102"/>
        <v>8.0564976635304149</v>
      </c>
      <c r="CS111">
        <f t="shared" si="103"/>
        <v>232.02713270967595</v>
      </c>
    </row>
    <row r="112" spans="1:97" x14ac:dyDescent="0.2">
      <c r="A112" s="17">
        <f t="shared" si="140"/>
        <v>12.116916666666686</v>
      </c>
      <c r="B112">
        <f t="shared" si="141"/>
        <v>12.116916666666686</v>
      </c>
      <c r="C112" s="1">
        <f t="shared" si="104"/>
        <v>12.5</v>
      </c>
      <c r="D112" s="1">
        <f t="shared" si="149"/>
        <v>17.408896274805734</v>
      </c>
      <c r="E112">
        <f t="shared" si="105"/>
        <v>0.76983762755414942</v>
      </c>
      <c r="F112" s="1">
        <f t="shared" si="106"/>
        <v>44.13081941393213</v>
      </c>
      <c r="G112" s="1">
        <f t="shared" si="107"/>
        <v>3.2995713547544041E-3</v>
      </c>
      <c r="H112">
        <f t="shared" si="108"/>
        <v>0.69601866053980499</v>
      </c>
      <c r="I112">
        <f t="shared" si="109"/>
        <v>0.71802369332799576</v>
      </c>
      <c r="J112" s="18">
        <f t="shared" si="110"/>
        <v>2.4720641979276858</v>
      </c>
      <c r="K112" s="2">
        <f t="shared" si="84"/>
        <v>141.71068650540875</v>
      </c>
      <c r="L112">
        <f t="shared" si="88"/>
        <v>5.8669166666666861</v>
      </c>
      <c r="M112" s="1">
        <f t="shared" si="111"/>
        <v>12.5</v>
      </c>
      <c r="N112" s="1">
        <f t="shared" si="150"/>
        <v>13.808356570338532</v>
      </c>
      <c r="O112">
        <f t="shared" si="112"/>
        <v>0.43883109153657779</v>
      </c>
      <c r="P112" s="1">
        <f t="shared" si="89"/>
        <v>25.155922444771974</v>
      </c>
      <c r="Q112" s="1">
        <f t="shared" si="113"/>
        <v>5.2446439930119654E-3</v>
      </c>
      <c r="R112">
        <f t="shared" si="114"/>
        <v>0.42488160243988038</v>
      </c>
      <c r="S112">
        <f t="shared" si="115"/>
        <v>0.90524892924991607</v>
      </c>
      <c r="T112" s="18">
        <f t="shared" si="116"/>
        <v>0.66194630514150576</v>
      </c>
      <c r="U112" s="2">
        <f t="shared" si="85"/>
        <v>37.945966536774215</v>
      </c>
      <c r="V112">
        <f t="shared" si="90"/>
        <v>18.366916666666686</v>
      </c>
      <c r="W112" s="1">
        <f t="shared" si="117"/>
        <v>12.5</v>
      </c>
      <c r="X112" s="1">
        <f t="shared" si="151"/>
        <v>22.216967116154233</v>
      </c>
      <c r="Y112">
        <f t="shared" si="118"/>
        <v>0.97322897756847959</v>
      </c>
      <c r="Z112" s="1">
        <f t="shared" si="119"/>
        <v>55.790196166345957</v>
      </c>
      <c r="AA112" s="1">
        <f t="shared" si="91"/>
        <v>2.0259580829183415E-3</v>
      </c>
      <c r="AB112">
        <f t="shared" si="92"/>
        <v>0.82670674942449163</v>
      </c>
      <c r="AC112">
        <f t="shared" si="93"/>
        <v>0.56263305133629582</v>
      </c>
      <c r="AD112" s="18">
        <f t="shared" si="120"/>
        <v>4.8892504461199664</v>
      </c>
      <c r="AE112" s="2">
        <f t="shared" si="86"/>
        <v>-79.724496719237607</v>
      </c>
      <c r="AF112" s="2"/>
      <c r="AG112" s="1">
        <f t="shared" si="94"/>
        <v>6.1997891998689832E-3</v>
      </c>
      <c r="AH112" s="1">
        <f t="shared" si="121"/>
        <v>8.25674974758288E-3</v>
      </c>
      <c r="AI112">
        <f t="shared" si="122"/>
        <v>0.64406104658506758</v>
      </c>
      <c r="AJ112" s="2">
        <f t="shared" si="142"/>
        <v>36.920696937997505</v>
      </c>
      <c r="AK112" s="1">
        <f t="shared" si="143"/>
        <v>1.0325274936631084E-2</v>
      </c>
      <c r="AL112" s="1">
        <f t="shared" si="95"/>
        <v>1.7191815330076188</v>
      </c>
      <c r="AM112">
        <f t="shared" si="123"/>
        <v>1.0439622146771783</v>
      </c>
      <c r="AN112" s="17">
        <f t="shared" si="144"/>
        <v>2.0779502680676321</v>
      </c>
      <c r="AP112">
        <v>4</v>
      </c>
      <c r="AQ112">
        <f t="shared" si="124"/>
        <v>0.32203052329253379</v>
      </c>
      <c r="AR112" s="2">
        <f t="shared" si="125"/>
        <v>18.460348468998752</v>
      </c>
      <c r="AT112" s="1">
        <f>ATAN(A112/$G$8/$G$1)</f>
        <v>0.45131396692788672</v>
      </c>
      <c r="AU112" s="2">
        <f t="shared" si="126"/>
        <v>25.871501288859747</v>
      </c>
      <c r="AW112" s="2">
        <f>(AT112+AI112)/(SQRT(AP112)-1)</f>
        <v>1.0953750135129543</v>
      </c>
      <c r="AX112" s="2">
        <f t="shared" si="127"/>
        <v>62.792198226857252</v>
      </c>
      <c r="AZ112" s="17">
        <f>(A112-$A$104)</f>
        <v>0.99933333333333962</v>
      </c>
      <c r="BA112">
        <f t="shared" si="158"/>
        <v>24.429027761157599</v>
      </c>
      <c r="BB112" s="18">
        <f t="shared" si="159"/>
        <v>-1.758285996249294</v>
      </c>
      <c r="BC112" s="18">
        <v>23.5</v>
      </c>
      <c r="BD112" s="18">
        <f t="shared" si="160"/>
        <v>-1.6914189674612095</v>
      </c>
      <c r="BE112" s="17">
        <f t="shared" si="145"/>
        <v>12.116916666666686</v>
      </c>
      <c r="BF112" s="17">
        <f>(A112-A111)</f>
        <v>0.12491666666666745</v>
      </c>
      <c r="BG112">
        <f t="shared" si="146"/>
        <v>0.27027769319875938</v>
      </c>
      <c r="BH112" s="18">
        <f t="shared" si="147"/>
        <v>0.23966851470297895</v>
      </c>
      <c r="BI112" s="18">
        <f>SUM($BH$16:BH112)</f>
        <v>8.8280902831646966</v>
      </c>
      <c r="BJ112">
        <v>8.5</v>
      </c>
      <c r="BK112" s="17">
        <f t="shared" si="128"/>
        <v>1.6719097168353034</v>
      </c>
      <c r="BL112" s="1"/>
      <c r="BM112" s="1">
        <v>1.2</v>
      </c>
      <c r="BO112" s="2">
        <f>BM112*SQRT(AP112)+(2-BM112)</f>
        <v>3.2</v>
      </c>
      <c r="BP112" s="1">
        <f>BO112+AN112</f>
        <v>5.2779502680676327</v>
      </c>
      <c r="BR112" s="1">
        <f t="shared" si="129"/>
        <v>3.0292291666666715</v>
      </c>
      <c r="BS112" s="1">
        <f t="shared" si="148"/>
        <v>3.1229166666666863E-2</v>
      </c>
      <c r="BT112" s="1">
        <f t="shared" si="98"/>
        <v>20.836232003355512</v>
      </c>
      <c r="BU112" s="2">
        <f t="shared" si="130"/>
        <v>1.1141822714231466</v>
      </c>
      <c r="BW112" s="1">
        <v>4</v>
      </c>
      <c r="BX112" s="1">
        <f t="shared" si="99"/>
        <v>0.22565698346394336</v>
      </c>
      <c r="BY112" s="2">
        <f t="shared" si="100"/>
        <v>12.935750644429874</v>
      </c>
      <c r="CA112" s="1">
        <f t="shared" si="131"/>
        <v>0.45131396692788672</v>
      </c>
      <c r="CB112" s="2">
        <f t="shared" si="101"/>
        <v>25.871501288859747</v>
      </c>
      <c r="CD112" s="1">
        <f t="shared" si="132"/>
        <v>8.551815615297901</v>
      </c>
      <c r="CE112" s="1">
        <f t="shared" si="133"/>
        <v>-1.5057951277396731E-2</v>
      </c>
      <c r="CF112" s="18">
        <f>SUM(CE$15:$CE112)</f>
        <v>-0.73409423194862922</v>
      </c>
      <c r="CG112" s="18">
        <f t="shared" si="134"/>
        <v>1.2659057680513708</v>
      </c>
      <c r="CH112" s="18">
        <f t="shared" si="135"/>
        <v>0.73409423194862922</v>
      </c>
      <c r="CJ112" s="1">
        <f t="shared" si="136"/>
        <v>3.265905768051371</v>
      </c>
      <c r="CK112" s="18">
        <f t="shared" si="137"/>
        <v>4.3800880394745176</v>
      </c>
      <c r="CL112">
        <f t="shared" si="138"/>
        <v>20.080632845728445</v>
      </c>
      <c r="CN112" s="1">
        <v>3.0292291666666715</v>
      </c>
      <c r="CO112">
        <v>2</v>
      </c>
      <c r="CP112">
        <f t="shared" si="139"/>
        <v>3.5355339059327378</v>
      </c>
      <c r="CR112" s="18">
        <f t="shared" si="102"/>
        <v>7.9156219454072554</v>
      </c>
      <c r="CS112">
        <f t="shared" si="103"/>
        <v>227.96991202772895</v>
      </c>
    </row>
    <row r="113" spans="1:97" x14ac:dyDescent="0.2">
      <c r="A113" s="17">
        <f t="shared" si="140"/>
        <v>12.241833333333354</v>
      </c>
      <c r="B113">
        <f t="shared" si="141"/>
        <v>12.241833333333354</v>
      </c>
      <c r="C113" s="1">
        <f t="shared" si="104"/>
        <v>12.5</v>
      </c>
      <c r="D113" s="1">
        <f t="shared" si="149"/>
        <v>17.496070512006735</v>
      </c>
      <c r="E113">
        <f t="shared" si="105"/>
        <v>0.77496412262445646</v>
      </c>
      <c r="F113" s="1">
        <f t="shared" si="106"/>
        <v>44.424694927516612</v>
      </c>
      <c r="G113" s="1">
        <f t="shared" si="107"/>
        <v>3.2667730143508401E-3</v>
      </c>
      <c r="H113">
        <f t="shared" si="108"/>
        <v>0.69969044334454167</v>
      </c>
      <c r="I113">
        <f t="shared" si="109"/>
        <v>0.71444613757253861</v>
      </c>
      <c r="J113" s="18">
        <f t="shared" si="110"/>
        <v>2.5158897517333392</v>
      </c>
      <c r="K113" s="2">
        <f t="shared" si="84"/>
        <v>144.22297939872644</v>
      </c>
      <c r="L113">
        <f t="shared" si="88"/>
        <v>5.9918333333333536</v>
      </c>
      <c r="M113" s="1">
        <f t="shared" si="111"/>
        <v>12.5</v>
      </c>
      <c r="N113" s="1">
        <f t="shared" si="150"/>
        <v>13.86189260867522</v>
      </c>
      <c r="O113">
        <f t="shared" si="112"/>
        <v>0.44698884720396492</v>
      </c>
      <c r="P113" s="1">
        <f t="shared" si="89"/>
        <v>25.623564489399261</v>
      </c>
      <c r="Q113" s="1">
        <f t="shared" si="113"/>
        <v>5.2042115247720672E-3</v>
      </c>
      <c r="R113">
        <f t="shared" si="114"/>
        <v>0.43225218247495811</v>
      </c>
      <c r="S113">
        <f t="shared" si="115"/>
        <v>0.90175276586525399</v>
      </c>
      <c r="T113" s="18">
        <f t="shared" si="116"/>
        <v>0.68886075376760858</v>
      </c>
      <c r="U113" s="2">
        <f t="shared" si="85"/>
        <v>39.488833018525327</v>
      </c>
      <c r="V113">
        <f t="shared" si="90"/>
        <v>18.491833333333354</v>
      </c>
      <c r="W113" s="1">
        <f t="shared" si="117"/>
        <v>12.5</v>
      </c>
      <c r="X113" s="1">
        <f t="shared" si="151"/>
        <v>22.320347220143745</v>
      </c>
      <c r="Y113">
        <f t="shared" si="118"/>
        <v>0.97637777990462915</v>
      </c>
      <c r="Z113" s="1">
        <f t="shared" si="119"/>
        <v>55.970700758864091</v>
      </c>
      <c r="AA113" s="1">
        <f t="shared" si="91"/>
        <v>2.0072344743810476E-3</v>
      </c>
      <c r="AB113">
        <f t="shared" si="92"/>
        <v>0.82847426838614679</v>
      </c>
      <c r="AC113">
        <f t="shared" si="93"/>
        <v>0.56002713025534634</v>
      </c>
      <c r="AD113" s="18">
        <f t="shared" si="120"/>
        <v>4.9412232589061551</v>
      </c>
      <c r="AE113" s="2">
        <f t="shared" si="86"/>
        <v>-76.745163502194941</v>
      </c>
      <c r="AF113" s="2"/>
      <c r="AG113" s="1">
        <f t="shared" si="94"/>
        <v>6.1982037610034697E-3</v>
      </c>
      <c r="AH113" s="1">
        <f t="shared" si="121"/>
        <v>8.1509512614774161E-3</v>
      </c>
      <c r="AI113">
        <f t="shared" si="122"/>
        <v>0.65014108494346123</v>
      </c>
      <c r="AJ113" s="2">
        <f t="shared" si="142"/>
        <v>37.269234168733441</v>
      </c>
      <c r="AK113" s="1">
        <f t="shared" si="143"/>
        <v>1.0239909000078947E-2</v>
      </c>
      <c r="AL113" s="1">
        <f t="shared" si="95"/>
        <v>1.7898883619910619</v>
      </c>
      <c r="AM113">
        <f t="shared" si="123"/>
        <v>1.0613027253005236</v>
      </c>
      <c r="AN113" s="17">
        <f t="shared" si="144"/>
        <v>2.1124656156459465</v>
      </c>
      <c r="AP113">
        <v>4</v>
      </c>
      <c r="AQ113">
        <f t="shared" si="124"/>
        <v>0.32507054247173062</v>
      </c>
      <c r="AR113" s="2">
        <f t="shared" si="125"/>
        <v>18.63461708436672</v>
      </c>
      <c r="AT113" s="1">
        <f>ATAN(A113/$G$8/$G$1)</f>
        <v>0.45535219959518525</v>
      </c>
      <c r="AU113" s="2">
        <f t="shared" si="126"/>
        <v>26.102992333481954</v>
      </c>
      <c r="AW113" s="2">
        <f>(AT113+AI113)/(SQRT(AP113)-1)</f>
        <v>1.1054932845386465</v>
      </c>
      <c r="AX113" s="2">
        <f t="shared" si="127"/>
        <v>63.372226502215398</v>
      </c>
      <c r="BB113" s="18"/>
      <c r="BC113" s="18"/>
      <c r="BE113" s="17">
        <f t="shared" si="145"/>
        <v>12.241833333333354</v>
      </c>
      <c r="BF113" s="17">
        <f>(A113-A112)</f>
        <v>0.12491666666666745</v>
      </c>
      <c r="BG113">
        <f t="shared" si="146"/>
        <v>0.27565778921569739</v>
      </c>
      <c r="BH113" s="18">
        <f t="shared" si="147"/>
        <v>0.24571936766790772</v>
      </c>
      <c r="BI113" s="18">
        <f>SUM($BH$16:BH113)</f>
        <v>9.0738096508326045</v>
      </c>
      <c r="BJ113">
        <v>8.5</v>
      </c>
      <c r="BK113" s="17">
        <f t="shared" si="128"/>
        <v>1.4261903491673955</v>
      </c>
      <c r="BL113" s="1"/>
      <c r="BM113" s="1">
        <v>1.2</v>
      </c>
      <c r="BO113" s="2">
        <f>BM113*SQRT(AP113)+(2-BM113)</f>
        <v>3.2</v>
      </c>
      <c r="BP113" s="1">
        <f>BO113+AN113</f>
        <v>5.3124656156459462</v>
      </c>
      <c r="BR113" s="1">
        <f t="shared" si="129"/>
        <v>3.0604583333333388</v>
      </c>
      <c r="BS113" s="1">
        <f t="shared" si="148"/>
        <v>3.1229166666667307E-2</v>
      </c>
      <c r="BT113" s="1">
        <f t="shared" si="98"/>
        <v>20.877263874622685</v>
      </c>
      <c r="BU113" s="2">
        <f t="shared" si="130"/>
        <v>1.1897294902686326</v>
      </c>
      <c r="BW113" s="1">
        <v>4</v>
      </c>
      <c r="BX113" s="1">
        <f t="shared" si="99"/>
        <v>0.22767609979759262</v>
      </c>
      <c r="BY113" s="2">
        <f t="shared" si="100"/>
        <v>13.051496166740977</v>
      </c>
      <c r="CA113" s="1">
        <f t="shared" si="131"/>
        <v>0.45535219959518525</v>
      </c>
      <c r="CB113" s="2">
        <f t="shared" si="101"/>
        <v>26.102992333481954</v>
      </c>
      <c r="CD113" s="1">
        <f t="shared" si="132"/>
        <v>8.6022759071809904</v>
      </c>
      <c r="CE113" s="1">
        <f t="shared" si="133"/>
        <v>-1.5213992524875869E-2</v>
      </c>
      <c r="CF113" s="18">
        <f>SUM(CE$15:$CE113)</f>
        <v>-0.74930822447350509</v>
      </c>
      <c r="CG113" s="18">
        <f t="shared" si="134"/>
        <v>1.2506917755264948</v>
      </c>
      <c r="CH113" s="18">
        <f t="shared" si="135"/>
        <v>0.74930822447350509</v>
      </c>
      <c r="CJ113" s="1">
        <f t="shared" si="136"/>
        <v>3.2506917755264948</v>
      </c>
      <c r="CK113" s="18">
        <f t="shared" si="137"/>
        <v>4.440421265795127</v>
      </c>
      <c r="CL113">
        <f t="shared" si="138"/>
        <v>20.357232164103735</v>
      </c>
      <c r="CN113" s="1">
        <v>3.0604583333333388</v>
      </c>
      <c r="CO113">
        <v>2</v>
      </c>
      <c r="CP113">
        <f t="shared" si="139"/>
        <v>3.5355339059327378</v>
      </c>
      <c r="CR113" s="18">
        <f t="shared" si="102"/>
        <v>7.9759551717278647</v>
      </c>
      <c r="CS113">
        <f t="shared" si="103"/>
        <v>229.70750894576253</v>
      </c>
    </row>
    <row r="114" spans="1:97" x14ac:dyDescent="0.2">
      <c r="A114" s="17">
        <f t="shared" si="140"/>
        <v>12.366750000000021</v>
      </c>
      <c r="B114">
        <f t="shared" si="141"/>
        <v>12.366750000000021</v>
      </c>
      <c r="C114" s="1">
        <f t="shared" si="104"/>
        <v>12.5</v>
      </c>
      <c r="D114" s="1">
        <f t="shared" si="149"/>
        <v>17.583699996374499</v>
      </c>
      <c r="E114">
        <f t="shared" si="105"/>
        <v>0.7800396535546299</v>
      </c>
      <c r="F114" s="1">
        <f t="shared" si="106"/>
        <v>44.715648929883237</v>
      </c>
      <c r="G114" s="1">
        <f t="shared" si="107"/>
        <v>3.2342938065188453E-3</v>
      </c>
      <c r="H114">
        <f t="shared" si="108"/>
        <v>0.70330760889629973</v>
      </c>
      <c r="I114">
        <f t="shared" si="109"/>
        <v>0.71088564992449355</v>
      </c>
      <c r="J114" s="18">
        <f t="shared" si="110"/>
        <v>2.5599441742947446</v>
      </c>
      <c r="K114" s="2">
        <f t="shared" si="84"/>
        <v>146.74839215702357</v>
      </c>
      <c r="L114">
        <f t="shared" si="88"/>
        <v>6.116750000000021</v>
      </c>
      <c r="M114" s="1">
        <f t="shared" si="111"/>
        <v>12.5</v>
      </c>
      <c r="N114" s="1">
        <f t="shared" si="150"/>
        <v>13.91634400848514</v>
      </c>
      <c r="O114">
        <f t="shared" si="112"/>
        <v>0.45508329928742064</v>
      </c>
      <c r="P114" s="1">
        <f t="shared" si="89"/>
        <v>26.08757766615787</v>
      </c>
      <c r="Q114" s="1">
        <f t="shared" si="113"/>
        <v>5.1635654744776735E-3</v>
      </c>
      <c r="R114">
        <f t="shared" si="114"/>
        <v>0.43953713678466749</v>
      </c>
      <c r="S114">
        <f t="shared" si="115"/>
        <v>0.8982244181646013</v>
      </c>
      <c r="T114" s="18">
        <f t="shared" si="116"/>
        <v>0.71623538678745924</v>
      </c>
      <c r="U114" s="2">
        <f t="shared" si="85"/>
        <v>41.058079497370272</v>
      </c>
      <c r="V114">
        <f t="shared" si="90"/>
        <v>18.616750000000021</v>
      </c>
      <c r="W114" s="1">
        <f t="shared" si="117"/>
        <v>12.5</v>
      </c>
      <c r="X114" s="1">
        <f t="shared" si="151"/>
        <v>22.423946587576879</v>
      </c>
      <c r="Y114">
        <f t="shared" si="118"/>
        <v>0.97949751779554972</v>
      </c>
      <c r="Z114" s="1">
        <f t="shared" si="119"/>
        <v>56.149539236687559</v>
      </c>
      <c r="AA114" s="1">
        <f t="shared" si="91"/>
        <v>1.9887303402199305E-3</v>
      </c>
      <c r="AB114">
        <f t="shared" si="92"/>
        <v>0.83021737174106147</v>
      </c>
      <c r="AC114">
        <f t="shared" si="93"/>
        <v>0.55743978657731652</v>
      </c>
      <c r="AD114" s="18">
        <f t="shared" si="120"/>
        <v>4.9933063031340463</v>
      </c>
      <c r="AE114" s="2">
        <f t="shared" si="86"/>
        <v>-73.759511285309486</v>
      </c>
      <c r="AF114" s="2"/>
      <c r="AG114" s="1">
        <f t="shared" si="94"/>
        <v>6.1953607039420579E-3</v>
      </c>
      <c r="AH114" s="1">
        <f t="shared" si="121"/>
        <v>8.0458510650734776E-3</v>
      </c>
      <c r="AI114">
        <f t="shared" si="122"/>
        <v>0.65618303935770672</v>
      </c>
      <c r="AJ114" s="2">
        <f t="shared" si="142"/>
        <v>37.615588243435411</v>
      </c>
      <c r="AK114" s="1">
        <f t="shared" si="143"/>
        <v>1.0154713861714343E-2</v>
      </c>
      <c r="AL114" s="1">
        <f t="shared" si="95"/>
        <v>1.8674625755858298</v>
      </c>
      <c r="AM114">
        <f t="shared" si="123"/>
        <v>1.0791645741912661</v>
      </c>
      <c r="AN114" s="17">
        <f t="shared" si="144"/>
        <v>2.1480186588201953</v>
      </c>
      <c r="AP114">
        <v>4</v>
      </c>
      <c r="AQ114">
        <f t="shared" si="124"/>
        <v>0.32809151967885331</v>
      </c>
      <c r="AR114" s="2">
        <f t="shared" si="125"/>
        <v>18.807794121717706</v>
      </c>
      <c r="AT114" s="1">
        <f>ATAN(A114/$G$8/$G$1)</f>
        <v>0.45937452473766877</v>
      </c>
      <c r="AU114" s="2">
        <f t="shared" si="126"/>
        <v>26.333571481777188</v>
      </c>
      <c r="AW114" s="2">
        <f>(AT114+AI114)/(SQRT(AP114)-1)</f>
        <v>1.1155575640953754</v>
      </c>
      <c r="AX114" s="2">
        <f t="shared" si="127"/>
        <v>63.949159725212603</v>
      </c>
      <c r="AZ114" s="17">
        <f>(A114-$A$113)</f>
        <v>0.12491666666666745</v>
      </c>
      <c r="BA114">
        <f>AZ114/(SIN(AW114)-SIN($AW$113))</f>
        <v>27.942800876864425</v>
      </c>
      <c r="BB114" s="18">
        <f>BA114*(COS(AW114)-COS($AW$113))</f>
        <v>-0.25195671610037024</v>
      </c>
      <c r="BC114" s="18">
        <v>29.3</v>
      </c>
      <c r="BD114" s="18">
        <f>BC114*(COS(AW114)-COS($AW$113))</f>
        <v>-0.26419440965394198</v>
      </c>
      <c r="BE114" s="17">
        <f t="shared" si="145"/>
        <v>12.366750000000021</v>
      </c>
      <c r="BF114" s="17">
        <f>(A114-A113)</f>
        <v>0.12491666666666745</v>
      </c>
      <c r="BG114">
        <f t="shared" si="146"/>
        <v>0.28125550850140285</v>
      </c>
      <c r="BH114" s="18">
        <f t="shared" si="147"/>
        <v>0.25198267549207382</v>
      </c>
      <c r="BI114" s="18">
        <f>SUM($BH$16:BH114)</f>
        <v>9.3257923263246791</v>
      </c>
      <c r="BJ114">
        <v>8.5</v>
      </c>
      <c r="BK114" s="17">
        <f t="shared" si="128"/>
        <v>1.1742076736753209</v>
      </c>
      <c r="BL114" s="1"/>
      <c r="BM114" s="1">
        <v>1.2</v>
      </c>
      <c r="BO114" s="2">
        <f>BM114*SQRT(AP114)+(2-BM114)</f>
        <v>3.2</v>
      </c>
      <c r="BP114" s="1">
        <f>BO114+AN114</f>
        <v>5.3480186588201954</v>
      </c>
      <c r="BR114" s="1">
        <f t="shared" si="129"/>
        <v>3.0916875000000048</v>
      </c>
      <c r="BS114" s="1">
        <f t="shared" si="148"/>
        <v>3.1229166666665975E-2</v>
      </c>
      <c r="BT114" s="1">
        <f t="shared" si="98"/>
        <v>20.918634859352235</v>
      </c>
      <c r="BU114" s="2">
        <f t="shared" si="130"/>
        <v>1.2666535181724292</v>
      </c>
      <c r="BW114" s="1">
        <v>4</v>
      </c>
      <c r="BX114" s="1">
        <f t="shared" si="99"/>
        <v>0.22968726236883438</v>
      </c>
      <c r="BY114" s="2">
        <f t="shared" si="100"/>
        <v>13.166785740888594</v>
      </c>
      <c r="CA114" s="1">
        <f t="shared" si="131"/>
        <v>0.45937452473766877</v>
      </c>
      <c r="CB114" s="2">
        <f t="shared" si="101"/>
        <v>26.333571481777188</v>
      </c>
      <c r="CD114" s="1">
        <f t="shared" si="132"/>
        <v>8.6533568033377222</v>
      </c>
      <c r="CE114" s="1">
        <f t="shared" si="133"/>
        <v>-1.5370033779267248E-2</v>
      </c>
      <c r="CF114" s="18">
        <f>SUM(CE$15:$CE114)</f>
        <v>-0.76467825825277236</v>
      </c>
      <c r="CG114" s="18">
        <f t="shared" si="134"/>
        <v>1.2353217417472275</v>
      </c>
      <c r="CH114" s="18">
        <f t="shared" si="135"/>
        <v>0.76467825825277236</v>
      </c>
      <c r="CJ114" s="1">
        <f t="shared" si="136"/>
        <v>3.2353217417472275</v>
      </c>
      <c r="CK114" s="18">
        <f t="shared" si="137"/>
        <v>4.5019752599196572</v>
      </c>
      <c r="CL114">
        <f t="shared" si="138"/>
        <v>20.639428125706164</v>
      </c>
      <c r="CN114" s="1">
        <v>3.0916875000000048</v>
      </c>
      <c r="CO114">
        <v>2</v>
      </c>
      <c r="CP114">
        <f t="shared" si="139"/>
        <v>3.5355339059327378</v>
      </c>
      <c r="CR114" s="18">
        <f t="shared" si="102"/>
        <v>8.0375091658523949</v>
      </c>
      <c r="CS114">
        <f t="shared" si="103"/>
        <v>231.480263976549</v>
      </c>
    </row>
    <row r="115" spans="1:97" x14ac:dyDescent="0.2">
      <c r="A115" s="17">
        <f t="shared" si="140"/>
        <v>12.491666666666688</v>
      </c>
      <c r="B115">
        <f t="shared" si="141"/>
        <v>12.491666666666688</v>
      </c>
      <c r="C115" s="1">
        <f t="shared" si="104"/>
        <v>12.5</v>
      </c>
      <c r="D115" s="1">
        <f t="shared" si="149"/>
        <v>17.671777955574012</v>
      </c>
      <c r="E115">
        <f t="shared" si="105"/>
        <v>0.78506471892831342</v>
      </c>
      <c r="F115" s="1">
        <f t="shared" si="106"/>
        <v>45.00371000226</v>
      </c>
      <c r="G115" s="1">
        <f t="shared" si="107"/>
        <v>3.2021340444442813E-3</v>
      </c>
      <c r="H115">
        <f t="shared" si="108"/>
        <v>0.70687096103573333</v>
      </c>
      <c r="I115">
        <f t="shared" si="109"/>
        <v>0.70734252271754372</v>
      </c>
      <c r="J115" s="18">
        <f t="shared" si="110"/>
        <v>2.604224060920997</v>
      </c>
      <c r="K115" s="2">
        <f t="shared" si="84"/>
        <v>149.28672960693612</v>
      </c>
      <c r="L115">
        <f t="shared" si="88"/>
        <v>6.2416666666666885</v>
      </c>
      <c r="M115" s="1">
        <f t="shared" si="111"/>
        <v>12.5</v>
      </c>
      <c r="N115" s="1">
        <f t="shared" si="150"/>
        <v>13.971700067557206</v>
      </c>
      <c r="O115">
        <f t="shared" si="112"/>
        <v>0.46311413345792429</v>
      </c>
      <c r="P115" s="1">
        <f t="shared" si="89"/>
        <v>26.547943956186742</v>
      </c>
      <c r="Q115" s="1">
        <f t="shared" si="113"/>
        <v>5.1227303014121945E-3</v>
      </c>
      <c r="R115">
        <f t="shared" si="114"/>
        <v>0.4467363768536704</v>
      </c>
      <c r="S115">
        <f t="shared" si="115"/>
        <v>0.89466564122897629</v>
      </c>
      <c r="T115" s="18">
        <f t="shared" si="116"/>
        <v>0.74406482382328909</v>
      </c>
      <c r="U115" s="2">
        <f t="shared" si="85"/>
        <v>42.653397544010197</v>
      </c>
      <c r="V115">
        <f t="shared" si="90"/>
        <v>18.741666666666688</v>
      </c>
      <c r="W115" s="1">
        <f t="shared" si="117"/>
        <v>12.5</v>
      </c>
      <c r="X115" s="1">
        <f t="shared" si="151"/>
        <v>22.527762193445785</v>
      </c>
      <c r="Y115">
        <f t="shared" si="118"/>
        <v>0.98258853190928397</v>
      </c>
      <c r="Z115" s="1">
        <f t="shared" si="119"/>
        <v>56.326731128557675</v>
      </c>
      <c r="AA115" s="1">
        <f t="shared" si="91"/>
        <v>1.970443080125465E-3</v>
      </c>
      <c r="AB115">
        <f t="shared" si="92"/>
        <v>0.83193645714705644</v>
      </c>
      <c r="AC115">
        <f t="shared" si="93"/>
        <v>0.55487091405984135</v>
      </c>
      <c r="AD115" s="18">
        <f t="shared" si="120"/>
        <v>5.0454980580258457</v>
      </c>
      <c r="AE115" s="2">
        <f t="shared" si="86"/>
        <v>-70.767627246926054</v>
      </c>
      <c r="AF115" s="2"/>
      <c r="AG115" s="1">
        <f t="shared" si="94"/>
        <v>6.1912889789024761E-3</v>
      </c>
      <c r="AH115" s="1">
        <f t="shared" si="121"/>
        <v>7.941477916005104E-3</v>
      </c>
      <c r="AI115">
        <f t="shared" si="122"/>
        <v>0.6621863853297405</v>
      </c>
      <c r="AJ115" s="2">
        <f t="shared" si="142"/>
        <v>37.95972909533544</v>
      </c>
      <c r="AK115" s="1">
        <f t="shared" si="143"/>
        <v>1.0069713536674022E-2</v>
      </c>
      <c r="AL115" s="1">
        <f t="shared" si="95"/>
        <v>1.9529277178675335</v>
      </c>
      <c r="AM115">
        <f t="shared" si="123"/>
        <v>1.0975538900953321</v>
      </c>
      <c r="AN115" s="17">
        <f t="shared" si="144"/>
        <v>2.1846215965273328</v>
      </c>
      <c r="AP115">
        <v>4</v>
      </c>
      <c r="AQ115">
        <f t="shared" si="124"/>
        <v>0.33109319266487025</v>
      </c>
      <c r="AR115" s="2">
        <f t="shared" si="125"/>
        <v>18.97986454766772</v>
      </c>
      <c r="AT115" s="1">
        <f>ATAN(A115/$G$8/$G$1)</f>
        <v>0.46338090678016675</v>
      </c>
      <c r="AU115" s="2">
        <f t="shared" si="126"/>
        <v>26.563236694404463</v>
      </c>
      <c r="AW115" s="2">
        <f>(AT115+AI115)/(SQRT(AP115)-1)</f>
        <v>1.1255672921099071</v>
      </c>
      <c r="AX115" s="2">
        <f t="shared" si="127"/>
        <v>64.522965789739899</v>
      </c>
      <c r="AZ115" s="17">
        <f>(A115-$A$113)</f>
        <v>0.24983333333333491</v>
      </c>
      <c r="BA115">
        <f t="shared" ref="BA115:BA120" si="161">AZ115/(SIN(AW115)-SIN($AW$113))</f>
        <v>28.305176709846513</v>
      </c>
      <c r="BB115" s="18">
        <f t="shared" ref="BB115:BB121" si="162">BA115*(COS(AW115)-COS($AW$113))</f>
        <v>-0.51031540078096393</v>
      </c>
      <c r="BC115" s="18">
        <v>29.3</v>
      </c>
      <c r="BD115" s="18">
        <f t="shared" ref="BD115:BD121" si="163">BC115*(COS(AW115)-COS($AW$113))</f>
        <v>-0.52825111802537561</v>
      </c>
      <c r="BE115" s="17">
        <f t="shared" si="145"/>
        <v>12.491666666666688</v>
      </c>
      <c r="BF115" s="17">
        <f>(A115-A114)</f>
        <v>0.12491666666666745</v>
      </c>
      <c r="BG115">
        <f t="shared" si="146"/>
        <v>0.28708289874681103</v>
      </c>
      <c r="BH115" s="18">
        <f t="shared" si="147"/>
        <v>0.25847051283388667</v>
      </c>
      <c r="BI115" s="18">
        <f>SUM($BH$16:BH115)</f>
        <v>9.5842628391585656</v>
      </c>
      <c r="BJ115">
        <v>8.5</v>
      </c>
      <c r="BK115" s="17">
        <f t="shared" si="128"/>
        <v>0.91573716084143442</v>
      </c>
      <c r="BL115" s="1"/>
      <c r="BM115" s="1">
        <v>1.2</v>
      </c>
      <c r="BO115" s="2">
        <f>BM115*SQRT(AP115)+(2-BM115)</f>
        <v>3.2</v>
      </c>
      <c r="BP115" s="1">
        <f>BO115+AN115</f>
        <v>5.3846215965273334</v>
      </c>
      <c r="BR115" s="1">
        <f t="shared" si="129"/>
        <v>3.1229166666666726</v>
      </c>
      <c r="BS115" s="1">
        <f t="shared" si="148"/>
        <v>3.1229166666667751E-2</v>
      </c>
      <c r="BT115" s="1">
        <f t="shared" si="98"/>
        <v>20.960342949544035</v>
      </c>
      <c r="BU115" s="2">
        <f t="shared" si="130"/>
        <v>1.3449645460713668</v>
      </c>
      <c r="BW115" s="1">
        <v>4</v>
      </c>
      <c r="BX115" s="1">
        <f t="shared" si="99"/>
        <v>0.23169045339008337</v>
      </c>
      <c r="BY115" s="2">
        <f t="shared" si="100"/>
        <v>13.281618347202231</v>
      </c>
      <c r="CA115" s="1">
        <f t="shared" si="131"/>
        <v>0.46338090678016675</v>
      </c>
      <c r="CB115" s="2">
        <f t="shared" si="101"/>
        <v>26.563236694404463</v>
      </c>
      <c r="CD115" s="1">
        <f t="shared" si="132"/>
        <v>8.705061190835977</v>
      </c>
      <c r="CE115" s="1">
        <f t="shared" si="133"/>
        <v>-1.5526075040553271E-2</v>
      </c>
      <c r="CF115" s="18">
        <f>SUM(CE$15:$CE115)</f>
        <v>-0.78020433329332561</v>
      </c>
      <c r="CG115" s="18">
        <f t="shared" si="134"/>
        <v>1.2197956667066743</v>
      </c>
      <c r="CH115" s="18">
        <f t="shared" si="135"/>
        <v>0.78020433329332561</v>
      </c>
      <c r="CJ115" s="1">
        <f t="shared" si="136"/>
        <v>3.2197956667066743</v>
      </c>
      <c r="CK115" s="18">
        <f t="shared" si="137"/>
        <v>4.5647602127780411</v>
      </c>
      <c r="CL115">
        <f t="shared" si="138"/>
        <v>20.927267451131421</v>
      </c>
      <c r="CN115" s="1">
        <v>3.1229166666666726</v>
      </c>
      <c r="CO115">
        <v>2</v>
      </c>
      <c r="CP115">
        <f t="shared" si="139"/>
        <v>3.5355339059327378</v>
      </c>
      <c r="CR115" s="18">
        <f t="shared" si="102"/>
        <v>8.100294118710778</v>
      </c>
      <c r="CS115">
        <f t="shared" si="103"/>
        <v>233.28847061887041</v>
      </c>
    </row>
    <row r="116" spans="1:97" x14ac:dyDescent="0.2">
      <c r="A116" s="17">
        <f t="shared" si="140"/>
        <v>12.616583333333356</v>
      </c>
      <c r="B116">
        <f t="shared" si="141"/>
        <v>12.616583333333356</v>
      </c>
      <c r="C116" s="1">
        <f t="shared" si="104"/>
        <v>12.5</v>
      </c>
      <c r="D116" s="1">
        <f t="shared" si="149"/>
        <v>17.760297717294748</v>
      </c>
      <c r="E116">
        <f t="shared" si="105"/>
        <v>0.79003981765925901</v>
      </c>
      <c r="F116" s="1">
        <f t="shared" si="106"/>
        <v>45.288906744798282</v>
      </c>
      <c r="G116" s="1">
        <f t="shared" si="107"/>
        <v>3.1702938394072826E-3</v>
      </c>
      <c r="H116">
        <f t="shared" si="108"/>
        <v>0.71038129732743671</v>
      </c>
      <c r="I116">
        <f t="shared" si="109"/>
        <v>0.70381703048973454</v>
      </c>
      <c r="J116" s="18">
        <f t="shared" si="110"/>
        <v>2.648726057207019</v>
      </c>
      <c r="K116" s="2">
        <f t="shared" si="84"/>
        <v>151.83779945772719</v>
      </c>
      <c r="L116">
        <f t="shared" si="88"/>
        <v>6.3665833333333559</v>
      </c>
      <c r="M116" s="1">
        <f t="shared" si="111"/>
        <v>12.5</v>
      </c>
      <c r="N116" s="1">
        <f t="shared" si="150"/>
        <v>14.027950076197095</v>
      </c>
      <c r="O116">
        <f t="shared" si="112"/>
        <v>0.4710810731280185</v>
      </c>
      <c r="P116" s="1">
        <f t="shared" si="89"/>
        <v>27.004647504153926</v>
      </c>
      <c r="Q116" s="1">
        <f t="shared" si="113"/>
        <v>5.0817298850421673E-3</v>
      </c>
      <c r="R116">
        <f t="shared" si="114"/>
        <v>0.45384987106108265</v>
      </c>
      <c r="S116">
        <f t="shared" si="115"/>
        <v>0.89107816410112906</v>
      </c>
      <c r="T116" s="18">
        <f t="shared" si="116"/>
        <v>0.77234368073524406</v>
      </c>
      <c r="U116" s="2">
        <f t="shared" si="85"/>
        <v>44.274478513485327</v>
      </c>
      <c r="V116">
        <f t="shared" si="90"/>
        <v>18.866583333333356</v>
      </c>
      <c r="W116" s="1">
        <f t="shared" si="117"/>
        <v>12.5</v>
      </c>
      <c r="X116" s="1">
        <f t="shared" si="151"/>
        <v>22.631791061990917</v>
      </c>
      <c r="Y116">
        <f t="shared" si="118"/>
        <v>0.98565115886532073</v>
      </c>
      <c r="Z116" s="1">
        <f t="shared" si="119"/>
        <v>56.502295731133032</v>
      </c>
      <c r="AA116" s="1">
        <f t="shared" si="91"/>
        <v>1.9523701089528733E-3</v>
      </c>
      <c r="AB116">
        <f t="shared" si="92"/>
        <v>0.83363191546156246</v>
      </c>
      <c r="AC116">
        <f t="shared" si="93"/>
        <v>0.55232040476872346</v>
      </c>
      <c r="AD116" s="18">
        <f t="shared" si="120"/>
        <v>5.0977970275626117</v>
      </c>
      <c r="AE116" s="2">
        <f t="shared" si="86"/>
        <v>-67.769597146092337</v>
      </c>
      <c r="AF116" s="2"/>
      <c r="AG116" s="1">
        <f t="shared" si="94"/>
        <v>6.1860179372572469E-3</v>
      </c>
      <c r="AH116" s="1">
        <f t="shared" si="121"/>
        <v>7.8378591810879562E-3</v>
      </c>
      <c r="AI116">
        <f t="shared" si="122"/>
        <v>0.66815062869101793</v>
      </c>
      <c r="AJ116" s="2">
        <f t="shared" si="142"/>
        <v>38.301628396300387</v>
      </c>
      <c r="AK116" s="1">
        <f t="shared" si="143"/>
        <v>9.9849313699510809E-3</v>
      </c>
      <c r="AL116" s="1">
        <f t="shared" si="95"/>
        <v>2.047524237442464</v>
      </c>
      <c r="AM116">
        <f t="shared" si="123"/>
        <v>1.116475981214647</v>
      </c>
      <c r="AN116" s="17">
        <f t="shared" si="144"/>
        <v>2.2222849944559053</v>
      </c>
      <c r="AP116">
        <v>4</v>
      </c>
      <c r="AQ116">
        <f t="shared" si="124"/>
        <v>0.33407531434550902</v>
      </c>
      <c r="AR116" s="2">
        <f t="shared" si="125"/>
        <v>19.150814198150197</v>
      </c>
      <c r="AT116" s="1">
        <f>ATAN(A116/$G$8/$G$1)</f>
        <v>0.46737131247614055</v>
      </c>
      <c r="AU116" s="2">
        <f t="shared" si="126"/>
        <v>26.791986065511239</v>
      </c>
      <c r="AW116" s="2">
        <f>(AT116+AI116)/(SQRT(AP116)-1)</f>
        <v>1.1355219411671584</v>
      </c>
      <c r="AX116" s="2">
        <f t="shared" si="127"/>
        <v>65.093614461811626</v>
      </c>
      <c r="AZ116" s="17">
        <f>(A116-$A$113)</f>
        <v>0.37475000000000236</v>
      </c>
      <c r="BA116">
        <f t="shared" si="161"/>
        <v>28.675284432096134</v>
      </c>
      <c r="BB116" s="18">
        <f t="shared" si="162"/>
        <v>-0.77521993957622515</v>
      </c>
      <c r="BC116" s="18">
        <v>29.3</v>
      </c>
      <c r="BD116" s="18">
        <f t="shared" si="163"/>
        <v>-0.79210876821015141</v>
      </c>
      <c r="BE116" s="17">
        <f t="shared" si="145"/>
        <v>12.616583333333356</v>
      </c>
      <c r="BF116" s="17">
        <f>(A116-A115)</f>
        <v>0.12491666666666745</v>
      </c>
      <c r="BG116">
        <f t="shared" si="146"/>
        <v>0.29315293274433596</v>
      </c>
      <c r="BH116" s="18">
        <f t="shared" si="147"/>
        <v>0.26519588020275392</v>
      </c>
      <c r="BI116" s="18">
        <f>SUM($BH$16:BH116)</f>
        <v>9.8494587193613192</v>
      </c>
      <c r="BJ116">
        <v>9.5</v>
      </c>
      <c r="BK116" s="17">
        <f t="shared" si="128"/>
        <v>1.6505412806386808</v>
      </c>
      <c r="BL116" s="1"/>
      <c r="BM116" s="1">
        <v>1.2</v>
      </c>
      <c r="BO116" s="2">
        <f>BM116*SQRT(AP116)+(2-BM116)</f>
        <v>3.2</v>
      </c>
      <c r="BP116" s="1">
        <f>BO116+AN116</f>
        <v>5.4222849944559055</v>
      </c>
      <c r="BR116" s="1">
        <f t="shared" si="129"/>
        <v>3.154145833333339</v>
      </c>
      <c r="BS116" s="1">
        <f t="shared" si="148"/>
        <v>3.1229166666666419E-2</v>
      </c>
      <c r="BT116" s="1">
        <f t="shared" si="98"/>
        <v>21.002386136851371</v>
      </c>
      <c r="BU116" s="2">
        <f t="shared" si="130"/>
        <v>1.424671131307278</v>
      </c>
      <c r="BW116" s="1">
        <v>4</v>
      </c>
      <c r="BX116" s="1">
        <f t="shared" si="99"/>
        <v>0.23368565623807028</v>
      </c>
      <c r="BY116" s="2">
        <f t="shared" si="100"/>
        <v>13.395993032755619</v>
      </c>
      <c r="CA116" s="1">
        <f t="shared" si="131"/>
        <v>0.46737131247614055</v>
      </c>
      <c r="CB116" s="2">
        <f t="shared" si="101"/>
        <v>26.791986065511239</v>
      </c>
      <c r="CD116" s="1">
        <f t="shared" si="132"/>
        <v>8.7573919771286448</v>
      </c>
      <c r="CE116" s="1">
        <f t="shared" si="133"/>
        <v>-1.5682116308703663E-2</v>
      </c>
      <c r="CF116" s="18">
        <f>SUM(CE$15:$CE116)</f>
        <v>-0.79588644960202926</v>
      </c>
      <c r="CG116" s="18">
        <f t="shared" si="134"/>
        <v>1.2041135503979707</v>
      </c>
      <c r="CH116" s="18">
        <f t="shared" si="135"/>
        <v>0.79588644960202926</v>
      </c>
      <c r="CJ116" s="1">
        <f t="shared" si="136"/>
        <v>3.2041135503979707</v>
      </c>
      <c r="CK116" s="18">
        <f t="shared" si="137"/>
        <v>4.6287846817052483</v>
      </c>
      <c r="CL116">
        <f t="shared" si="138"/>
        <v>21.220789371714606</v>
      </c>
      <c r="CN116" s="1">
        <v>3.154145833333339</v>
      </c>
      <c r="CO116">
        <v>2</v>
      </c>
      <c r="CP116">
        <f t="shared" si="139"/>
        <v>3.5355339059327378</v>
      </c>
      <c r="CR116" s="18">
        <f t="shared" si="102"/>
        <v>8.164318587637986</v>
      </c>
      <c r="CS116">
        <f t="shared" si="103"/>
        <v>235.132375323974</v>
      </c>
    </row>
    <row r="117" spans="1:97" x14ac:dyDescent="0.2">
      <c r="A117" s="17">
        <f t="shared" si="140"/>
        <v>12.741500000000023</v>
      </c>
      <c r="B117">
        <f t="shared" si="141"/>
        <v>12.741500000000023</v>
      </c>
      <c r="C117" s="1">
        <f t="shared" si="104"/>
        <v>12.5</v>
      </c>
      <c r="D117" s="1">
        <f t="shared" si="149"/>
        <v>17.849252708446944</v>
      </c>
      <c r="E117">
        <f t="shared" si="105"/>
        <v>0.79496544868369379</v>
      </c>
      <c r="F117" s="1">
        <f t="shared" si="106"/>
        <v>45.571267758937857</v>
      </c>
      <c r="G117" s="1">
        <f t="shared" si="107"/>
        <v>3.1387731105127453E-3</v>
      </c>
      <c r="H117">
        <f t="shared" si="108"/>
        <v>0.71383940874848284</v>
      </c>
      <c r="I117">
        <f t="shared" si="109"/>
        <v>0.70030943055025074</v>
      </c>
      <c r="J117" s="18">
        <f t="shared" si="110"/>
        <v>2.6934468586294971</v>
      </c>
      <c r="K117" s="2">
        <f t="shared" si="84"/>
        <v>154.40141227812401</v>
      </c>
      <c r="L117">
        <f t="shared" si="88"/>
        <v>6.4915000000000234</v>
      </c>
      <c r="M117" s="1">
        <f t="shared" si="111"/>
        <v>12.5</v>
      </c>
      <c r="N117" s="1">
        <f t="shared" si="150"/>
        <v>14.085083324212189</v>
      </c>
      <c r="O117">
        <f t="shared" si="112"/>
        <v>0.47898387853445784</v>
      </c>
      <c r="P117" s="1">
        <f t="shared" si="89"/>
        <v>27.457674565669556</v>
      </c>
      <c r="Q117" s="1">
        <f t="shared" si="113"/>
        <v>5.040587510012128E-3</v>
      </c>
      <c r="R117">
        <f t="shared" si="114"/>
        <v>0.46087764272158521</v>
      </c>
      <c r="S117">
        <f t="shared" si="115"/>
        <v>0.88746368851880064</v>
      </c>
      <c r="T117" s="18">
        <f t="shared" si="116"/>
        <v>0.8010665731329587</v>
      </c>
      <c r="U117" s="2">
        <f t="shared" si="85"/>
        <v>45.921013746475339</v>
      </c>
      <c r="V117">
        <f t="shared" si="90"/>
        <v>18.991500000000023</v>
      </c>
      <c r="W117" s="1">
        <f t="shared" si="117"/>
        <v>12.5</v>
      </c>
      <c r="X117" s="1">
        <f t="shared" si="151"/>
        <v>22.736030265857778</v>
      </c>
      <c r="Y117">
        <f t="shared" si="118"/>
        <v>0.98868573125896686</v>
      </c>
      <c r="Z117" s="1">
        <f t="shared" si="119"/>
        <v>56.676252110386635</v>
      </c>
      <c r="AA117" s="1">
        <f t="shared" si="91"/>
        <v>1.9345088575983326E-3</v>
      </c>
      <c r="AB117">
        <f t="shared" si="92"/>
        <v>0.83530413084113286</v>
      </c>
      <c r="AC117">
        <f t="shared" si="93"/>
        <v>0.5497881491990706</v>
      </c>
      <c r="AD117" s="18">
        <f t="shared" si="120"/>
        <v>5.1502017400603215</v>
      </c>
      <c r="AE117" s="2">
        <f t="shared" si="86"/>
        <v>-64.76550534686055</v>
      </c>
      <c r="AF117" s="2"/>
      <c r="AG117" s="1">
        <f t="shared" si="94"/>
        <v>6.1795772708509566E-3</v>
      </c>
      <c r="AH117" s="1">
        <f t="shared" si="121"/>
        <v>7.7350208380149756E-3</v>
      </c>
      <c r="AI117">
        <f t="shared" si="122"/>
        <v>0.67407530537905946</v>
      </c>
      <c r="AJ117" s="2">
        <f t="shared" si="142"/>
        <v>38.641259544022518</v>
      </c>
      <c r="AK117" s="1">
        <f t="shared" si="143"/>
        <v>9.9003900231730089E-3</v>
      </c>
      <c r="AL117" s="1">
        <f t="shared" si="95"/>
        <v>2.1527708256784761</v>
      </c>
      <c r="AM117">
        <f t="shared" si="123"/>
        <v>1.1359353402607997</v>
      </c>
      <c r="AN117" s="17">
        <f t="shared" si="144"/>
        <v>2.2610177951050949</v>
      </c>
      <c r="AP117">
        <v>4</v>
      </c>
      <c r="AQ117">
        <f t="shared" si="124"/>
        <v>0.33703765268952968</v>
      </c>
      <c r="AR117" s="2">
        <f t="shared" si="125"/>
        <v>19.320629772011255</v>
      </c>
      <c r="AT117" s="1">
        <f>ATAN(A117/$G$8/$G$1)</f>
        <v>0.47134571087879712</v>
      </c>
      <c r="AU117" s="2">
        <f t="shared" si="126"/>
        <v>27.019817821077542</v>
      </c>
      <c r="AW117" s="2">
        <f>(AT117+AI117)/(SQRT(AP117)-1)</f>
        <v>1.1454210162578566</v>
      </c>
      <c r="AX117" s="2">
        <f t="shared" si="127"/>
        <v>65.661077365100056</v>
      </c>
      <c r="AZ117" s="17">
        <f>(A117-$A$113)</f>
        <v>0.49966666666666981</v>
      </c>
      <c r="BA117">
        <f t="shared" si="161"/>
        <v>29.053281184329709</v>
      </c>
      <c r="BB117" s="18">
        <f t="shared" si="162"/>
        <v>-1.0468179440929561</v>
      </c>
      <c r="BC117" s="18">
        <v>29.3</v>
      </c>
      <c r="BD117" s="18">
        <f t="shared" si="163"/>
        <v>-1.0557074626898548</v>
      </c>
      <c r="BE117" s="17">
        <f t="shared" si="145"/>
        <v>12.741500000000023</v>
      </c>
      <c r="BF117" s="17">
        <f>(A117-A116)</f>
        <v>0.12491666666666745</v>
      </c>
      <c r="BG117">
        <f t="shared" si="146"/>
        <v>0.29947959906038091</v>
      </c>
      <c r="BH117" s="18">
        <f t="shared" si="147"/>
        <v>0.27217279461029154</v>
      </c>
      <c r="BI117" s="18">
        <f>SUM($BH$16:BH117)</f>
        <v>10.121631513971611</v>
      </c>
      <c r="BJ117">
        <v>9.5</v>
      </c>
      <c r="BK117" s="17">
        <f t="shared" si="128"/>
        <v>1.3783684860283891</v>
      </c>
      <c r="BL117" s="1"/>
      <c r="BM117" s="1">
        <v>1.2</v>
      </c>
      <c r="BO117" s="2">
        <f>BM117*SQRT(AP117)+(2-BM117)</f>
        <v>3.2</v>
      </c>
      <c r="BP117" s="1">
        <f>BO117+AN117</f>
        <v>5.4610177951050947</v>
      </c>
      <c r="BR117" s="1">
        <f t="shared" si="129"/>
        <v>3.1853750000000054</v>
      </c>
      <c r="BS117" s="1">
        <f t="shared" si="148"/>
        <v>3.1229166666666419E-2</v>
      </c>
      <c r="BT117" s="1">
        <f t="shared" si="98"/>
        <v>21.044762412905147</v>
      </c>
      <c r="BU117" s="2">
        <f t="shared" si="130"/>
        <v>1.5057802080102434</v>
      </c>
      <c r="BW117" s="1">
        <v>4</v>
      </c>
      <c r="BX117" s="1">
        <f t="shared" si="99"/>
        <v>0.23567285543939856</v>
      </c>
      <c r="BY117" s="2">
        <f t="shared" si="100"/>
        <v>13.509908910538771</v>
      </c>
      <c r="CA117" s="1">
        <f t="shared" si="131"/>
        <v>0.47134571087879712</v>
      </c>
      <c r="CB117" s="2">
        <f t="shared" si="101"/>
        <v>27.019817821077542</v>
      </c>
      <c r="CD117" s="1">
        <f t="shared" si="132"/>
        <v>8.8103520898541099</v>
      </c>
      <c r="CE117" s="1">
        <f t="shared" si="133"/>
        <v>-1.5838157583694328E-2</v>
      </c>
      <c r="CF117" s="18">
        <f>SUM(CE$15:$CE117)</f>
        <v>-0.81172460718572359</v>
      </c>
      <c r="CG117" s="18">
        <f t="shared" si="134"/>
        <v>1.1882753928142764</v>
      </c>
      <c r="CH117" s="18">
        <f t="shared" si="135"/>
        <v>0.81172460718572359</v>
      </c>
      <c r="CJ117" s="1">
        <f t="shared" si="136"/>
        <v>3.1882753928142762</v>
      </c>
      <c r="CK117" s="18">
        <f t="shared" si="137"/>
        <v>4.6940556008245196</v>
      </c>
      <c r="CL117">
        <f t="shared" si="138"/>
        <v>21.52002567713247</v>
      </c>
      <c r="CN117" s="1">
        <v>3.1853750000000054</v>
      </c>
      <c r="CO117">
        <v>2</v>
      </c>
      <c r="CP117">
        <f t="shared" si="139"/>
        <v>3.5355339059327378</v>
      </c>
      <c r="CR117" s="18">
        <f t="shared" si="102"/>
        <v>8.2295895067572573</v>
      </c>
      <c r="CS117">
        <f t="shared" si="103"/>
        <v>237.01217779460899</v>
      </c>
    </row>
    <row r="118" spans="1:97" x14ac:dyDescent="0.2">
      <c r="A118" s="17">
        <f t="shared" si="140"/>
        <v>12.866416666666691</v>
      </c>
      <c r="B118">
        <f t="shared" si="141"/>
        <v>12.866416666666691</v>
      </c>
      <c r="C118" s="1">
        <f t="shared" si="104"/>
        <v>12.5</v>
      </c>
      <c r="D118" s="1">
        <f t="shared" si="149"/>
        <v>17.938636454320555</v>
      </c>
      <c r="E118">
        <f t="shared" si="105"/>
        <v>0.79984211066765643</v>
      </c>
      <c r="F118" s="1">
        <f t="shared" si="106"/>
        <v>45.85082163062998</v>
      </c>
      <c r="G118" s="1">
        <f t="shared" si="107"/>
        <v>3.1075715941341528E-3</v>
      </c>
      <c r="H118">
        <f t="shared" si="108"/>
        <v>0.71724607940130192</v>
      </c>
      <c r="I118">
        <f t="shared" si="109"/>
        <v>0.6968199635368244</v>
      </c>
      <c r="J118" s="18">
        <f t="shared" si="110"/>
        <v>2.7383832101240624</v>
      </c>
      <c r="K118" s="2">
        <f t="shared" si="84"/>
        <v>156.97738147208</v>
      </c>
      <c r="L118">
        <f t="shared" si="88"/>
        <v>6.6164166666666908</v>
      </c>
      <c r="M118" s="1">
        <f t="shared" si="111"/>
        <v>12.5</v>
      </c>
      <c r="N118" s="1">
        <f t="shared" si="150"/>
        <v>14.14308910765059</v>
      </c>
      <c r="O118">
        <f t="shared" si="112"/>
        <v>0.48682234579907069</v>
      </c>
      <c r="P118" s="1">
        <f t="shared" si="89"/>
        <v>27.90701345344991</v>
      </c>
      <c r="Q118" s="1">
        <f t="shared" si="113"/>
        <v>4.9993258532334099E-3</v>
      </c>
      <c r="R118">
        <f t="shared" si="114"/>
        <v>0.46781976810763315</v>
      </c>
      <c r="S118">
        <f t="shared" si="115"/>
        <v>0.88382388775576803</v>
      </c>
      <c r="T118" s="18">
        <f t="shared" si="116"/>
        <v>0.83022811976349875</v>
      </c>
      <c r="U118" s="2">
        <f t="shared" si="85"/>
        <v>47.592694763512661</v>
      </c>
      <c r="V118">
        <f t="shared" si="90"/>
        <v>19.116416666666691</v>
      </c>
      <c r="W118" s="1">
        <f t="shared" si="117"/>
        <v>12.5</v>
      </c>
      <c r="X118" s="1">
        <f t="shared" si="151"/>
        <v>22.840476925266074</v>
      </c>
      <c r="Y118">
        <f t="shared" si="118"/>
        <v>0.99169257768703822</v>
      </c>
      <c r="Z118" s="1">
        <f t="shared" si="119"/>
        <v>56.848619103078619</v>
      </c>
      <c r="AA118" s="1">
        <f t="shared" si="91"/>
        <v>1.9168567738136009E-3</v>
      </c>
      <c r="AB118">
        <f t="shared" si="92"/>
        <v>0.83695348084085586</v>
      </c>
      <c r="AC118">
        <f t="shared" si="93"/>
        <v>0.54727403639161898</v>
      </c>
      <c r="AD118" s="18">
        <f t="shared" si="120"/>
        <v>5.2027107477521772</v>
      </c>
      <c r="AE118" s="2">
        <f t="shared" si="86"/>
        <v>-61.755434842231921</v>
      </c>
      <c r="AF118" s="2"/>
      <c r="AG118" s="1">
        <f t="shared" si="94"/>
        <v>6.1719969528223903E-3</v>
      </c>
      <c r="AH118" s="1">
        <f t="shared" si="121"/>
        <v>7.6329874804648926E-3</v>
      </c>
      <c r="AI118">
        <f t="shared" si="122"/>
        <v>0.6799599811585626</v>
      </c>
      <c r="AJ118" s="2">
        <f t="shared" si="142"/>
        <v>38.978597646032249</v>
      </c>
      <c r="AK118" s="1">
        <f t="shared" si="143"/>
        <v>9.8161114634351346E-3</v>
      </c>
      <c r="AL118" s="1">
        <f t="shared" si="95"/>
        <v>2.2705477622455112</v>
      </c>
      <c r="AM118">
        <f t="shared" si="123"/>
        <v>1.1559356548761106</v>
      </c>
      <c r="AN118" s="17">
        <f t="shared" si="144"/>
        <v>2.3008273385272902</v>
      </c>
      <c r="AP118">
        <v>4</v>
      </c>
      <c r="AQ118">
        <f t="shared" si="124"/>
        <v>0.3399799905792813</v>
      </c>
      <c r="AR118" s="2">
        <f t="shared" si="125"/>
        <v>19.489298823016124</v>
      </c>
      <c r="AT118" s="1">
        <f>ATAN(A118/$G$8/$G$1)</f>
        <v>0.47530407331186386</v>
      </c>
      <c r="AU118" s="2">
        <f t="shared" si="126"/>
        <v>27.246730317240601</v>
      </c>
      <c r="AW118" s="2">
        <f>(AT118+AI118)/(SQRT(AP118)-1)</f>
        <v>1.1552640544704265</v>
      </c>
      <c r="AX118" s="2">
        <f t="shared" si="127"/>
        <v>66.225327963272846</v>
      </c>
      <c r="AZ118" s="17">
        <f>(A118-$A$113)</f>
        <v>0.62458333333333727</v>
      </c>
      <c r="BA118">
        <f t="shared" si="161"/>
        <v>29.439328334826826</v>
      </c>
      <c r="BB118" s="18">
        <f t="shared" si="162"/>
        <v>-1.3252608883011425</v>
      </c>
      <c r="BC118" s="18">
        <v>29.3</v>
      </c>
      <c r="BD118" s="18">
        <f t="shared" si="163"/>
        <v>-1.3189887889285601</v>
      </c>
      <c r="BE118" s="17">
        <f t="shared" si="145"/>
        <v>12.866416666666691</v>
      </c>
      <c r="BF118" s="17">
        <f>(A118-A117)</f>
        <v>0.12491666666666745</v>
      </c>
      <c r="BG118">
        <f t="shared" si="146"/>
        <v>0.30607800355909021</v>
      </c>
      <c r="BH118" s="18">
        <f t="shared" si="147"/>
        <v>0.27941639107084393</v>
      </c>
      <c r="BI118" s="18">
        <f>SUM($BH$16:BH118)</f>
        <v>10.401047905042455</v>
      </c>
      <c r="BJ118">
        <v>9.5</v>
      </c>
      <c r="BK118" s="17">
        <f t="shared" si="128"/>
        <v>1.0989520949575446</v>
      </c>
      <c r="BL118" s="1"/>
      <c r="BM118" s="1">
        <v>1.2</v>
      </c>
      <c r="BO118" s="2">
        <f>BM118*SQRT(AP118)+(2-BM118)</f>
        <v>3.2</v>
      </c>
      <c r="BP118" s="1">
        <f>BO118+AN118</f>
        <v>5.5008273385272908</v>
      </c>
      <c r="BR118" s="1">
        <f t="shared" si="129"/>
        <v>3.2166041666666727</v>
      </c>
      <c r="BS118" s="1">
        <f t="shared" si="148"/>
        <v>3.1229166666667307E-2</v>
      </c>
      <c r="BT118" s="1">
        <f t="shared" si="98"/>
        <v>21.087469769632314</v>
      </c>
      <c r="BU118" s="2">
        <f t="shared" si="130"/>
        <v>1.5882971081596047</v>
      </c>
      <c r="BW118" s="1">
        <v>4</v>
      </c>
      <c r="BX118" s="1">
        <f t="shared" si="99"/>
        <v>0.23765203665593193</v>
      </c>
      <c r="BY118" s="2">
        <f t="shared" si="100"/>
        <v>13.623365158620301</v>
      </c>
      <c r="CA118" s="1">
        <f t="shared" si="131"/>
        <v>0.47530407331186386</v>
      </c>
      <c r="CB118" s="2">
        <f t="shared" si="101"/>
        <v>27.246730317240601</v>
      </c>
      <c r="CD118" s="1">
        <f t="shared" si="132"/>
        <v>8.8639444766349627</v>
      </c>
      <c r="CE118" s="1">
        <f t="shared" si="133"/>
        <v>-1.5994198865500703E-2</v>
      </c>
      <c r="CF118" s="18">
        <f>SUM(CE$15:$CE118)</f>
        <v>-0.82771880605122428</v>
      </c>
      <c r="CG118" s="18">
        <f t="shared" si="134"/>
        <v>1.1722811939487756</v>
      </c>
      <c r="CH118" s="18">
        <f t="shared" si="135"/>
        <v>0.82771880605122428</v>
      </c>
      <c r="CJ118" s="1">
        <f t="shared" si="136"/>
        <v>3.1722811939487756</v>
      </c>
      <c r="CK118" s="18">
        <f t="shared" si="137"/>
        <v>4.7605783021083798</v>
      </c>
      <c r="CL118">
        <f t="shared" si="138"/>
        <v>21.825000811958191</v>
      </c>
      <c r="CN118" s="1">
        <v>3.2166041666666727</v>
      </c>
      <c r="CO118">
        <v>2</v>
      </c>
      <c r="CP118">
        <f t="shared" si="139"/>
        <v>3.5355339059327378</v>
      </c>
      <c r="CR118" s="18">
        <f t="shared" si="102"/>
        <v>8.2961122080411176</v>
      </c>
      <c r="CS118">
        <f t="shared" si="103"/>
        <v>238.92803159158419</v>
      </c>
    </row>
    <row r="119" spans="1:97" x14ac:dyDescent="0.2">
      <c r="A119" s="17">
        <f t="shared" si="140"/>
        <v>12.991333333333358</v>
      </c>
      <c r="B119">
        <f t="shared" si="141"/>
        <v>12.991333333333358</v>
      </c>
      <c r="C119" s="1">
        <f t="shared" si="104"/>
        <v>12.5</v>
      </c>
      <c r="D119" s="1">
        <f t="shared" si="149"/>
        <v>18.028442577709768</v>
      </c>
      <c r="E119">
        <f t="shared" si="105"/>
        <v>0.80467030172885645</v>
      </c>
      <c r="F119" s="1">
        <f t="shared" si="106"/>
        <v>46.127596914393045</v>
      </c>
      <c r="G119" s="1">
        <f t="shared" si="107"/>
        <v>3.0766888530710892E-3</v>
      </c>
      <c r="H119">
        <f t="shared" si="108"/>
        <v>0.72060208624985411</v>
      </c>
      <c r="I119">
        <f t="shared" si="109"/>
        <v>0.69334885396339818</v>
      </c>
      <c r="J119" s="18">
        <f t="shared" si="110"/>
        <v>2.7835319056451509</v>
      </c>
      <c r="K119" s="2">
        <f t="shared" si="84"/>
        <v>159.56552325354366</v>
      </c>
      <c r="L119">
        <f t="shared" si="88"/>
        <v>6.7413333333333583</v>
      </c>
      <c r="M119" s="1">
        <f t="shared" si="111"/>
        <v>12.5</v>
      </c>
      <c r="N119" s="1">
        <f t="shared" si="150"/>
        <v>14.2019567352922</v>
      </c>
      <c r="O119">
        <f t="shared" si="112"/>
        <v>0.49459630597104925</v>
      </c>
      <c r="P119" s="1">
        <f t="shared" si="89"/>
        <v>28.352654482416835</v>
      </c>
      <c r="Q119" s="1">
        <f t="shared" si="113"/>
        <v>4.9579669729943902E-3</v>
      </c>
      <c r="R119">
        <f t="shared" si="114"/>
        <v>0.47467637445909028</v>
      </c>
      <c r="S119">
        <f t="shared" si="115"/>
        <v>0.88016040556842445</v>
      </c>
      <c r="T119" s="18">
        <f t="shared" si="116"/>
        <v>0.85982294577465068</v>
      </c>
      <c r="U119" s="2">
        <f t="shared" si="85"/>
        <v>49.289213452050035</v>
      </c>
      <c r="V119">
        <f t="shared" si="90"/>
        <v>19.241333333333358</v>
      </c>
      <c r="W119" s="1">
        <f t="shared" si="117"/>
        <v>12.5</v>
      </c>
      <c r="X119" s="1">
        <f t="shared" si="151"/>
        <v>22.945128207191289</v>
      </c>
      <c r="Y119">
        <f t="shared" si="118"/>
        <v>0.99467202277477629</v>
      </c>
      <c r="Z119" s="1">
        <f t="shared" si="119"/>
        <v>57.019415318299274</v>
      </c>
      <c r="AA119" s="1">
        <f t="shared" si="91"/>
        <v>1.8994113229618985E-3</v>
      </c>
      <c r="AB119">
        <f t="shared" si="92"/>
        <v>0.83858033651356467</v>
      </c>
      <c r="AC119">
        <f t="shared" si="93"/>
        <v>0.54477795404439466</v>
      </c>
      <c r="AD119" s="18">
        <f t="shared" si="120"/>
        <v>5.2553226263771551</v>
      </c>
      <c r="AE119" s="2">
        <f t="shared" si="86"/>
        <v>-58.739467277742733</v>
      </c>
      <c r="AF119" s="2"/>
      <c r="AG119" s="1">
        <f t="shared" si="94"/>
        <v>6.1633071800806499E-3</v>
      </c>
      <c r="AH119" s="1">
        <f t="shared" si="121"/>
        <v>7.5317823264363388E-3</v>
      </c>
      <c r="AI119">
        <f t="shared" si="122"/>
        <v>0.68580425129098466</v>
      </c>
      <c r="AJ119" s="2">
        <f t="shared" si="142"/>
        <v>39.313619500757078</v>
      </c>
      <c r="AK119" s="1">
        <f t="shared" si="143"/>
        <v>9.7321169541293787E-3</v>
      </c>
      <c r="AL119" s="1">
        <f t="shared" si="95"/>
        <v>2.4032120621521011</v>
      </c>
      <c r="AM119">
        <f t="shared" si="123"/>
        <v>1.1764798229415088</v>
      </c>
      <c r="AN119" s="17">
        <f t="shared" si="144"/>
        <v>2.341719392797589</v>
      </c>
      <c r="AP119">
        <v>4</v>
      </c>
      <c r="AQ119">
        <f t="shared" si="124"/>
        <v>0.34290212564549233</v>
      </c>
      <c r="AR119" s="2">
        <f t="shared" si="125"/>
        <v>19.656809750378539</v>
      </c>
      <c r="AT119" s="1">
        <f>ATAN(A119/$G$8/$G$1)</f>
        <v>0.47924637334005021</v>
      </c>
      <c r="AU119" s="2">
        <f t="shared" si="126"/>
        <v>27.472722038601603</v>
      </c>
      <c r="AW119" s="2">
        <f>(AT119+AI119)/(SQRT(AP119)-1)</f>
        <v>1.1650506246310348</v>
      </c>
      <c r="AX119" s="2">
        <f t="shared" si="127"/>
        <v>66.786341539358673</v>
      </c>
      <c r="AZ119" s="17">
        <f>(A119-$A$113)</f>
        <v>0.74950000000000472</v>
      </c>
      <c r="BA119">
        <f t="shared" si="161"/>
        <v>29.833591651401797</v>
      </c>
      <c r="BB119" s="18">
        <f t="shared" si="162"/>
        <v>-1.6107042512178589</v>
      </c>
      <c r="BC119" s="18">
        <v>29.3</v>
      </c>
      <c r="BD119" s="18">
        <f t="shared" si="163"/>
        <v>-1.5818958411755888</v>
      </c>
      <c r="BE119" s="17">
        <f t="shared" si="145"/>
        <v>12.991333333333358</v>
      </c>
      <c r="BF119" s="17">
        <f>(A119-A118)</f>
        <v>0.12491666666666745</v>
      </c>
      <c r="BG119">
        <f t="shared" si="146"/>
        <v>0.31296448332419163</v>
      </c>
      <c r="BH119" s="18">
        <f t="shared" si="147"/>
        <v>0.28694303649835828</v>
      </c>
      <c r="BI119" s="18">
        <f>SUM($BH$16:BH119)</f>
        <v>10.687990941540814</v>
      </c>
      <c r="BJ119">
        <v>9.5</v>
      </c>
      <c r="BK119" s="17">
        <f t="shared" si="128"/>
        <v>0.8120090584591857</v>
      </c>
      <c r="BL119" s="1"/>
      <c r="BM119" s="1">
        <v>1.2</v>
      </c>
      <c r="BO119" s="2">
        <f>BM119*SQRT(AP119)+(2-BM119)</f>
        <v>3.2</v>
      </c>
      <c r="BP119" s="1">
        <f>BO119+AN119</f>
        <v>5.5417193927975887</v>
      </c>
      <c r="BR119" s="1">
        <f t="shared" si="129"/>
        <v>3.2478333333333396</v>
      </c>
      <c r="BS119" s="1">
        <f t="shared" si="148"/>
        <v>3.1229166666666863E-2</v>
      </c>
      <c r="BT119" s="1">
        <f t="shared" si="98"/>
        <v>21.13050619956844</v>
      </c>
      <c r="BU119" s="2">
        <f t="shared" si="130"/>
        <v>1.6722255923660292</v>
      </c>
      <c r="BW119" s="1">
        <v>4</v>
      </c>
      <c r="BX119" s="1">
        <f t="shared" si="99"/>
        <v>0.23962318667002511</v>
      </c>
      <c r="BY119" s="2">
        <f t="shared" si="100"/>
        <v>13.736361019300801</v>
      </c>
      <c r="CA119" s="1">
        <f t="shared" si="131"/>
        <v>0.47924637334005021</v>
      </c>
      <c r="CB119" s="2">
        <f t="shared" si="101"/>
        <v>27.472722038601603</v>
      </c>
      <c r="CD119" s="1">
        <f t="shared" si="132"/>
        <v>8.918172104877673</v>
      </c>
      <c r="CE119" s="1">
        <f t="shared" si="133"/>
        <v>-1.6150240154088828E-2</v>
      </c>
      <c r="CF119" s="18">
        <f>SUM(CE$15:$CE119)</f>
        <v>-0.84386904620531311</v>
      </c>
      <c r="CG119" s="18">
        <f t="shared" si="134"/>
        <v>1.1561309537946869</v>
      </c>
      <c r="CH119" s="18">
        <f t="shared" si="135"/>
        <v>0.84386904620531311</v>
      </c>
      <c r="CJ119" s="1">
        <f t="shared" si="136"/>
        <v>3.1561309537946869</v>
      </c>
      <c r="CK119" s="18">
        <f t="shared" si="137"/>
        <v>4.8283565461607161</v>
      </c>
      <c r="CL119">
        <f t="shared" si="138"/>
        <v>22.135732016782654</v>
      </c>
      <c r="CN119" s="1">
        <v>3.2478333333333396</v>
      </c>
      <c r="CO119">
        <v>2</v>
      </c>
      <c r="CP119">
        <f t="shared" si="139"/>
        <v>3.5355339059327378</v>
      </c>
      <c r="CR119" s="18">
        <f t="shared" si="102"/>
        <v>8.3638904520934538</v>
      </c>
      <c r="CS119">
        <f t="shared" si="103"/>
        <v>240.88004502029145</v>
      </c>
    </row>
    <row r="120" spans="1:97" x14ac:dyDescent="0.2">
      <c r="A120" s="17">
        <f t="shared" si="140"/>
        <v>13.116250000000026</v>
      </c>
      <c r="B120">
        <f t="shared" si="141"/>
        <v>13.116250000000026</v>
      </c>
      <c r="C120" s="1">
        <f t="shared" si="104"/>
        <v>12.5</v>
      </c>
      <c r="D120" s="1">
        <f t="shared" si="149"/>
        <v>18.11866479800597</v>
      </c>
      <c r="E120">
        <f t="shared" si="105"/>
        <v>0.80945051917261024</v>
      </c>
      <c r="F120" s="1">
        <f t="shared" si="106"/>
        <v>46.401622118175105</v>
      </c>
      <c r="G120" s="1">
        <f t="shared" si="107"/>
        <v>3.0461242854214776E-3</v>
      </c>
      <c r="H120">
        <f t="shared" si="108"/>
        <v>0.7239081988780719</v>
      </c>
      <c r="I120">
        <f t="shared" si="109"/>
        <v>0.68989631075771518</v>
      </c>
      <c r="J120" s="18">
        <f t="shared" si="110"/>
        <v>2.8288897877100054</v>
      </c>
      <c r="K120" s="2">
        <f t="shared" si="84"/>
        <v>162.16565662031877</v>
      </c>
      <c r="L120">
        <f t="shared" si="88"/>
        <v>6.8662500000000257</v>
      </c>
      <c r="M120" s="1">
        <f t="shared" si="111"/>
        <v>12.5</v>
      </c>
      <c r="N120" s="1">
        <f t="shared" si="150"/>
        <v>14.261675534890715</v>
      </c>
      <c r="O120">
        <f t="shared" si="112"/>
        <v>0.50230562405376389</v>
      </c>
      <c r="P120" s="1">
        <f t="shared" si="89"/>
        <v>28.794589913910031</v>
      </c>
      <c r="Q120" s="1">
        <f t="shared" si="113"/>
        <v>4.9165323000154876E-3</v>
      </c>
      <c r="R120">
        <f t="shared" si="114"/>
        <v>0.4814476379862922</v>
      </c>
      <c r="S120">
        <f t="shared" si="115"/>
        <v>0.87647485524538582</v>
      </c>
      <c r="T120" s="18">
        <f t="shared" si="116"/>
        <v>0.88984568585299706</v>
      </c>
      <c r="U120" s="2">
        <f t="shared" si="85"/>
        <v>51.010262246350145</v>
      </c>
      <c r="V120">
        <f t="shared" si="90"/>
        <v>19.366250000000026</v>
      </c>
      <c r="W120" s="1">
        <f t="shared" si="117"/>
        <v>12.5</v>
      </c>
      <c r="X120" s="1">
        <f t="shared" si="151"/>
        <v>23.049981324558615</v>
      </c>
      <c r="Y120">
        <f t="shared" si="118"/>
        <v>0.99762438720390167</v>
      </c>
      <c r="Z120" s="1">
        <f t="shared" si="119"/>
        <v>57.18865913907716</v>
      </c>
      <c r="AA120" s="1">
        <f t="shared" si="91"/>
        <v>1.8821699887177699E-3</v>
      </c>
      <c r="AB120">
        <f t="shared" si="92"/>
        <v>0.84018506250875979</v>
      </c>
      <c r="AC120">
        <f t="shared" si="93"/>
        <v>0.54229978861986605</v>
      </c>
      <c r="AD120" s="18">
        <f t="shared" si="120"/>
        <v>5.3080359747747652</v>
      </c>
      <c r="AE120" s="2">
        <f t="shared" si="86"/>
        <v>-55.717682974695038</v>
      </c>
      <c r="AF120" s="2"/>
      <c r="AG120" s="1">
        <f t="shared" si="94"/>
        <v>6.1535383175669355E-3</v>
      </c>
      <c r="AH120" s="1">
        <f t="shared" si="121"/>
        <v>7.4314272296153987E-3</v>
      </c>
      <c r="AI120">
        <f t="shared" si="122"/>
        <v>0.69160774015645521</v>
      </c>
      <c r="AJ120" s="2">
        <f t="shared" si="142"/>
        <v>39.646303575847746</v>
      </c>
      <c r="AK120" s="1">
        <f t="shared" si="143"/>
        <v>9.6484270477023206E-3</v>
      </c>
      <c r="AL120" s="1">
        <f t="shared" si="95"/>
        <v>2.5537595400887181</v>
      </c>
      <c r="AM120">
        <f t="shared" si="123"/>
        <v>1.1975699722607613</v>
      </c>
      <c r="AN120" s="17">
        <f t="shared" si="144"/>
        <v>2.3836981931941907</v>
      </c>
      <c r="AP120">
        <v>4</v>
      </c>
      <c r="AQ120">
        <f t="shared" si="124"/>
        <v>0.3458038700782276</v>
      </c>
      <c r="AR120" s="2">
        <f t="shared" si="125"/>
        <v>19.823151787923873</v>
      </c>
      <c r="AT120" s="1">
        <f>ATAN(A120/$G$8/$G$1)</f>
        <v>0.48317258673922198</v>
      </c>
      <c r="AU120" s="2">
        <f t="shared" si="126"/>
        <v>27.697791596515909</v>
      </c>
      <c r="AW120" s="2">
        <f>(AT120+AI120)/(SQRT(AP120)-1)</f>
        <v>1.1747803268956771</v>
      </c>
      <c r="AX120" s="2">
        <f t="shared" si="127"/>
        <v>67.344095172363652</v>
      </c>
      <c r="AZ120" s="17">
        <f>(A120-$A$113)</f>
        <v>0.87441666666667217</v>
      </c>
      <c r="BA120">
        <f t="shared" si="161"/>
        <v>30.236241480225043</v>
      </c>
      <c r="BB120" s="18">
        <f t="shared" si="162"/>
        <v>-1.9033076662669484</v>
      </c>
      <c r="BC120" s="18">
        <v>29.3</v>
      </c>
      <c r="BD120" s="18">
        <f t="shared" si="163"/>
        <v>-1.844373238588334</v>
      </c>
      <c r="BE120" s="17">
        <f t="shared" si="145"/>
        <v>13.116250000000026</v>
      </c>
      <c r="BF120" s="17">
        <f>(A120-A119)</f>
        <v>0.12491666666666745</v>
      </c>
      <c r="BG120">
        <f t="shared" si="146"/>
        <v>0.32015673478311912</v>
      </c>
      <c r="BH120" s="18">
        <f t="shared" si="147"/>
        <v>0.29477045780398348</v>
      </c>
      <c r="BI120" s="18">
        <f>SUM($BH$16:BH120)</f>
        <v>10.982761399344797</v>
      </c>
      <c r="BJ120">
        <v>10.7</v>
      </c>
      <c r="BK120" s="17">
        <f t="shared" si="128"/>
        <v>1.7172386006552021</v>
      </c>
      <c r="BL120" s="1"/>
      <c r="BM120" s="1">
        <v>1.2</v>
      </c>
      <c r="BO120" s="2">
        <f>BM120*SQRT(AP120)+(2-BM120)</f>
        <v>3.2</v>
      </c>
      <c r="BP120" s="1">
        <f>BO120+AN120</f>
        <v>5.5836981931941914</v>
      </c>
      <c r="BR120" s="1">
        <f t="shared" si="129"/>
        <v>3.2790625000000064</v>
      </c>
      <c r="BS120" s="1">
        <f t="shared" si="148"/>
        <v>3.1229166666666863E-2</v>
      </c>
      <c r="BT120" s="1">
        <f t="shared" si="98"/>
        <v>21.17386969616458</v>
      </c>
      <c r="BU120" s="2">
        <f t="shared" si="130"/>
        <v>1.7575678893587714</v>
      </c>
      <c r="BW120" s="1">
        <v>4</v>
      </c>
      <c r="BX120" s="1">
        <f t="shared" si="99"/>
        <v>0.24158629336961099</v>
      </c>
      <c r="BY120" s="2">
        <f t="shared" si="100"/>
        <v>13.848895798257955</v>
      </c>
      <c r="CA120" s="1">
        <f t="shared" si="131"/>
        <v>0.48317258673922198</v>
      </c>
      <c r="CB120" s="2">
        <f t="shared" si="101"/>
        <v>27.697791596515909</v>
      </c>
      <c r="CD120" s="1">
        <f t="shared" si="132"/>
        <v>8.9730379615739473</v>
      </c>
      <c r="CE120" s="1">
        <f t="shared" si="133"/>
        <v>-1.630628144943444E-2</v>
      </c>
      <c r="CF120" s="18">
        <f>SUM(CE$15:$CE120)</f>
        <v>-0.86017532765474758</v>
      </c>
      <c r="CG120" s="18">
        <f t="shared" si="134"/>
        <v>1.1398246723452523</v>
      </c>
      <c r="CH120" s="18">
        <f t="shared" si="135"/>
        <v>0.86017532765474758</v>
      </c>
      <c r="CJ120" s="1">
        <f t="shared" si="136"/>
        <v>3.1398246723452523</v>
      </c>
      <c r="CK120" s="18">
        <f t="shared" si="137"/>
        <v>4.8973925617040237</v>
      </c>
      <c r="CL120">
        <f t="shared" si="138"/>
        <v>22.452229509244809</v>
      </c>
      <c r="CN120" s="1">
        <v>3.2790625000000064</v>
      </c>
      <c r="CO120">
        <v>1</v>
      </c>
      <c r="CP120">
        <f t="shared" si="139"/>
        <v>2.5</v>
      </c>
      <c r="CR120" s="18">
        <f t="shared" si="102"/>
        <v>7.3973925617040237</v>
      </c>
      <c r="CS120">
        <f t="shared" si="103"/>
        <v>213.04490577707588</v>
      </c>
    </row>
    <row r="121" spans="1:97" x14ac:dyDescent="0.2">
      <c r="A121" s="17">
        <f t="shared" si="140"/>
        <v>13.241166666666693</v>
      </c>
      <c r="B121">
        <f t="shared" si="141"/>
        <v>13.241166666666693</v>
      </c>
      <c r="C121" s="1">
        <f t="shared" si="104"/>
        <v>12.5</v>
      </c>
      <c r="D121" s="1">
        <f t="shared" si="149"/>
        <v>18.209296930261889</v>
      </c>
      <c r="E121">
        <f t="shared" si="105"/>
        <v>0.81418325924140744</v>
      </c>
      <c r="F121" s="1">
        <f t="shared" si="106"/>
        <v>46.672925688997879</v>
      </c>
      <c r="G121" s="1">
        <f t="shared" si="107"/>
        <v>3.0158771331702805E-3</v>
      </c>
      <c r="H121">
        <f t="shared" si="108"/>
        <v>0.72716517926956847</v>
      </c>
      <c r="I121">
        <f t="shared" si="109"/>
        <v>0.68646252778855765</v>
      </c>
      <c r="J121" s="18">
        <f t="shared" si="110"/>
        <v>2.8744537469281917</v>
      </c>
      <c r="K121" s="2">
        <f t="shared" si="84"/>
        <v>164.77760332709377</v>
      </c>
      <c r="L121">
        <f t="shared" si="88"/>
        <v>6.9911666666666932</v>
      </c>
      <c r="M121" s="1">
        <f t="shared" si="111"/>
        <v>12.5</v>
      </c>
      <c r="N121" s="1">
        <f t="shared" si="150"/>
        <v>14.322234859166061</v>
      </c>
      <c r="O121">
        <f t="shared" si="112"/>
        <v>0.50995019801907726</v>
      </c>
      <c r="P121" s="1">
        <f t="shared" si="89"/>
        <v>29.232813899182769</v>
      </c>
      <c r="Q121" s="1">
        <f t="shared" si="113"/>
        <v>4.8750426303688713E-3</v>
      </c>
      <c r="R121">
        <f t="shared" si="114"/>
        <v>0.48813378187220757</v>
      </c>
      <c r="S121">
        <f t="shared" si="115"/>
        <v>0.87276881875737067</v>
      </c>
      <c r="T121" s="18">
        <f t="shared" si="116"/>
        <v>0.92029098723651981</v>
      </c>
      <c r="U121" s="2">
        <f t="shared" si="85"/>
        <v>52.75553430018266</v>
      </c>
      <c r="V121">
        <f t="shared" si="90"/>
        <v>19.491166666666693</v>
      </c>
      <c r="W121" s="1">
        <f t="shared" si="117"/>
        <v>12.5</v>
      </c>
      <c r="X121" s="1">
        <f t="shared" si="151"/>
        <v>23.155033535449238</v>
      </c>
      <c r="Y121">
        <f t="shared" si="118"/>
        <v>1.0005499877417177</v>
      </c>
      <c r="Z121" s="1">
        <f t="shared" si="119"/>
        <v>57.356368724047506</v>
      </c>
      <c r="AA121" s="1">
        <f t="shared" si="91"/>
        <v>1.8651302737135542E-3</v>
      </c>
      <c r="AB121">
        <f t="shared" si="92"/>
        <v>0.84176801717115457</v>
      </c>
      <c r="AC121">
        <f t="shared" si="93"/>
        <v>0.539839425447737</v>
      </c>
      <c r="AD121" s="18">
        <f t="shared" si="120"/>
        <v>5.3608494144860215</v>
      </c>
      <c r="AE121" s="2">
        <f t="shared" si="86"/>
        <v>-52.690160953030613</v>
      </c>
      <c r="AF121" s="2"/>
      <c r="AG121" s="1">
        <f t="shared" si="94"/>
        <v>6.1427208444167023E-3</v>
      </c>
      <c r="AH121" s="1">
        <f t="shared" si="121"/>
        <v>7.3319426935813505E-3</v>
      </c>
      <c r="AI121">
        <f t="shared" si="122"/>
        <v>0.69737010083181306</v>
      </c>
      <c r="AJ121" s="2">
        <f t="shared" si="142"/>
        <v>39.976629983989284</v>
      </c>
      <c r="AK121" s="1">
        <f t="shared" si="143"/>
        <v>9.565061580271839E-3</v>
      </c>
      <c r="AL121" s="1">
        <f t="shared" si="95"/>
        <v>2.7260577192968807</v>
      </c>
      <c r="AM121">
        <f t="shared" si="123"/>
        <v>1.2192074840932399</v>
      </c>
      <c r="AN121" s="17">
        <f t="shared" si="144"/>
        <v>2.4267664890390916</v>
      </c>
      <c r="AP121">
        <v>4</v>
      </c>
      <c r="AQ121">
        <f t="shared" si="124"/>
        <v>0.34868505041590653</v>
      </c>
      <c r="AR121" s="2">
        <f t="shared" si="125"/>
        <v>19.988314991994642</v>
      </c>
      <c r="AT121" s="1">
        <f>ATAN(A121/$G$8/$G$1)</f>
        <v>0.4870826914663105</v>
      </c>
      <c r="AU121" s="2">
        <f t="shared" si="126"/>
        <v>27.921937727368118</v>
      </c>
      <c r="AW121" s="2">
        <f>(AT121+AI121)/(SQRT(AP121)-1)</f>
        <v>1.1844527922981236</v>
      </c>
      <c r="AX121" s="2">
        <f t="shared" si="127"/>
        <v>67.898567711357401</v>
      </c>
      <c r="AZ121" s="17">
        <f>(A121-$A$113)</f>
        <v>0.99933333333333962</v>
      </c>
      <c r="BA121">
        <f>0.125/(SIN(AW121)-SIN(AW120))</f>
        <v>33.894658439861324</v>
      </c>
      <c r="BB121" s="18">
        <f t="shared" si="162"/>
        <v>-2.4366755888189147</v>
      </c>
      <c r="BC121" s="18">
        <v>29.3</v>
      </c>
      <c r="BD121" s="18">
        <f t="shared" si="163"/>
        <v>-2.1063671397978045</v>
      </c>
      <c r="BE121" s="17">
        <f t="shared" si="145"/>
        <v>13.241166666666693</v>
      </c>
      <c r="BF121" s="17">
        <f>(A121-A120)</f>
        <v>0.12491666666666745</v>
      </c>
      <c r="BG121">
        <f t="shared" si="146"/>
        <v>0.32767395814412692</v>
      </c>
      <c r="BH121" s="18">
        <f t="shared" si="147"/>
        <v>0.30291788630527505</v>
      </c>
      <c r="BI121" s="18">
        <f>SUM($BH$16:BH121)</f>
        <v>11.285679285650073</v>
      </c>
      <c r="BJ121">
        <v>10.7</v>
      </c>
      <c r="BK121" s="17">
        <f t="shared" si="128"/>
        <v>1.4143207143499268</v>
      </c>
      <c r="BL121" s="1"/>
      <c r="BM121" s="1">
        <v>1.2</v>
      </c>
      <c r="BO121" s="2">
        <f>BM121*SQRT(AP121)+(2-BM121)</f>
        <v>3.2</v>
      </c>
      <c r="BP121" s="1">
        <f>BO121+AN121</f>
        <v>5.6267664890390918</v>
      </c>
      <c r="BR121" s="1">
        <f t="shared" si="129"/>
        <v>3.3102916666666733</v>
      </c>
      <c r="BS121" s="1">
        <f t="shared" si="148"/>
        <v>3.1229166666666863E-2</v>
      </c>
      <c r="BT121" s="1">
        <f t="shared" si="98"/>
        <v>21.217558254088178</v>
      </c>
      <c r="BU121" s="2">
        <f t="shared" si="130"/>
        <v>1.8443247431272702</v>
      </c>
      <c r="BW121" s="1">
        <v>4</v>
      </c>
      <c r="BX121" s="1">
        <f t="shared" si="99"/>
        <v>0.24354134573315525</v>
      </c>
      <c r="BY121" s="2">
        <f t="shared" si="100"/>
        <v>13.960968863684059</v>
      </c>
      <c r="CA121" s="1">
        <f t="shared" si="131"/>
        <v>0.4870826914663105</v>
      </c>
      <c r="CB121" s="2">
        <f t="shared" si="101"/>
        <v>27.921937727368118</v>
      </c>
      <c r="CD121" s="1">
        <f t="shared" si="132"/>
        <v>9.0285450531042546</v>
      </c>
      <c r="CE121" s="1">
        <f t="shared" si="133"/>
        <v>-1.6462322751503559E-2</v>
      </c>
      <c r="CF121" s="18">
        <f>SUM(CE$15:$CE121)</f>
        <v>-0.87663765040625119</v>
      </c>
      <c r="CG121" s="18">
        <f t="shared" si="134"/>
        <v>1.1233623495937488</v>
      </c>
      <c r="CH121" s="18">
        <f t="shared" si="135"/>
        <v>0.87663765040625119</v>
      </c>
      <c r="CJ121" s="1">
        <f t="shared" si="136"/>
        <v>3.1233623495937488</v>
      </c>
      <c r="CK121" s="18">
        <f t="shared" si="137"/>
        <v>4.967687092721019</v>
      </c>
      <c r="CL121">
        <f t="shared" si="138"/>
        <v>22.774496700153669</v>
      </c>
      <c r="CN121" s="1">
        <v>3.3102916666666733</v>
      </c>
      <c r="CO121">
        <v>1</v>
      </c>
      <c r="CP121">
        <f t="shared" si="139"/>
        <v>2.5</v>
      </c>
      <c r="CR121" s="18">
        <f t="shared" si="102"/>
        <v>7.467687092721019</v>
      </c>
      <c r="CS121">
        <f t="shared" si="103"/>
        <v>215.06938827036535</v>
      </c>
    </row>
    <row r="122" spans="1:97" x14ac:dyDescent="0.2">
      <c r="A122" s="17">
        <f t="shared" si="140"/>
        <v>13.366083333333361</v>
      </c>
      <c r="B122">
        <f t="shared" si="141"/>
        <v>13.366083333333361</v>
      </c>
      <c r="C122" s="1">
        <f t="shared" si="104"/>
        <v>12.5</v>
      </c>
      <c r="D122" s="1">
        <f t="shared" si="149"/>
        <v>18.300332884229505</v>
      </c>
      <c r="E122">
        <f t="shared" si="105"/>
        <v>0.81886901687767055</v>
      </c>
      <c r="F122" s="1">
        <f t="shared" si="106"/>
        <v>46.941535999356908</v>
      </c>
      <c r="G122" s="1">
        <f t="shared" si="107"/>
        <v>2.9859464904969913E-3</v>
      </c>
      <c r="H122">
        <f t="shared" si="108"/>
        <v>0.73037378160764044</v>
      </c>
      <c r="I122">
        <f t="shared" si="109"/>
        <v>0.68304768438239716</v>
      </c>
      <c r="J122" s="18">
        <f t="shared" si="110"/>
        <v>2.9202207215179148</v>
      </c>
      <c r="K122" s="2">
        <f t="shared" si="84"/>
        <v>167.40118785771486</v>
      </c>
      <c r="L122">
        <f t="shared" si="88"/>
        <v>7.1160833333333606</v>
      </c>
      <c r="M122" s="1">
        <f t="shared" si="111"/>
        <v>12.5</v>
      </c>
      <c r="N122" s="1">
        <f t="shared" si="150"/>
        <v>14.383624091547473</v>
      </c>
      <c r="O122">
        <f t="shared" si="112"/>
        <v>0.51752995781200373</v>
      </c>
      <c r="P122" s="1">
        <f t="shared" si="89"/>
        <v>29.66732242234416</v>
      </c>
      <c r="Q122" s="1">
        <f t="shared" si="113"/>
        <v>4.8335181201799938E-3</v>
      </c>
      <c r="R122">
        <f t="shared" si="114"/>
        <v>0.49473507427902841</v>
      </c>
      <c r="S122">
        <f t="shared" si="115"/>
        <v>0.86904384600440288</v>
      </c>
      <c r="T122" s="18">
        <f t="shared" si="116"/>
        <v>0.95115351260185144</v>
      </c>
      <c r="U122" s="2">
        <f t="shared" si="85"/>
        <v>54.524723652335432</v>
      </c>
      <c r="V122">
        <f t="shared" si="90"/>
        <v>19.616083333333361</v>
      </c>
      <c r="W122" s="1">
        <f t="shared" si="117"/>
        <v>12.5</v>
      </c>
      <c r="X122" s="1">
        <f t="shared" si="151"/>
        <v>23.260282142318886</v>
      </c>
      <c r="Y122">
        <f t="shared" si="118"/>
        <v>1.0034491372711838</v>
      </c>
      <c r="Z122" s="1">
        <f t="shared" si="119"/>
        <v>57.522562009176134</v>
      </c>
      <c r="AA122" s="1">
        <f t="shared" si="91"/>
        <v>1.8482897001349872E-3</v>
      </c>
      <c r="AB122">
        <f t="shared" si="92"/>
        <v>0.8433295526387703</v>
      </c>
      <c r="AC122">
        <f t="shared" si="93"/>
        <v>0.53739674882352206</v>
      </c>
      <c r="AD122" s="18">
        <f t="shared" si="120"/>
        <v>5.4137615893605817</v>
      </c>
      <c r="AE122" s="2">
        <f t="shared" si="86"/>
        <v>-49.656978953852047</v>
      </c>
      <c r="AF122" s="2"/>
      <c r="AG122" s="1">
        <f t="shared" si="94"/>
        <v>6.130885302120314E-3</v>
      </c>
      <c r="AH122" s="1">
        <f t="shared" si="121"/>
        <v>7.233347888653454E-3</v>
      </c>
      <c r="AI122">
        <f t="shared" si="122"/>
        <v>0.70309101462848478</v>
      </c>
      <c r="AJ122" s="2">
        <f t="shared" si="142"/>
        <v>40.304580456409951</v>
      </c>
      <c r="AK122" s="1">
        <f t="shared" si="143"/>
        <v>9.4820396680272475E-3</v>
      </c>
      <c r="AL122" s="1">
        <f t="shared" si="95"/>
        <v>2.9251885559684414</v>
      </c>
      <c r="AM122">
        <f t="shared" si="123"/>
        <v>1.2413930200018493</v>
      </c>
      <c r="AN122" s="17">
        <f t="shared" si="144"/>
        <v>2.4709255971374389</v>
      </c>
      <c r="AP122">
        <v>4</v>
      </c>
      <c r="AQ122">
        <f t="shared" si="124"/>
        <v>0.35154550731424239</v>
      </c>
      <c r="AR122" s="2">
        <f t="shared" si="125"/>
        <v>20.152290228204976</v>
      </c>
      <c r="AT122" s="1">
        <f>ATAN(A122/$G$8/$G$1)</f>
        <v>0.4909766676289834</v>
      </c>
      <c r="AU122" s="2">
        <f t="shared" si="126"/>
        <v>28.14515929083344</v>
      </c>
      <c r="AW122" s="2">
        <f>(AT122+AI122)/(SQRT(AP122)-1)</f>
        <v>1.1940676822574683</v>
      </c>
      <c r="AX122" s="2">
        <f t="shared" si="127"/>
        <v>68.449739747243399</v>
      </c>
      <c r="BB122" s="18"/>
      <c r="BC122" s="18"/>
      <c r="BE122" s="17">
        <f t="shared" si="145"/>
        <v>13.366083333333361</v>
      </c>
      <c r="BF122" s="17">
        <f>(A122-A121)</f>
        <v>0.12491666666666745</v>
      </c>
      <c r="BG122">
        <f t="shared" si="146"/>
        <v>0.33553702062348112</v>
      </c>
      <c r="BH122" s="18">
        <f t="shared" si="147"/>
        <v>0.31140622092424164</v>
      </c>
      <c r="BI122" s="18">
        <f>SUM($BH$16:BH122)</f>
        <v>11.597085506574315</v>
      </c>
      <c r="BJ122">
        <v>10.7</v>
      </c>
      <c r="BK122" s="17">
        <f t="shared" si="128"/>
        <v>1.1029144934256845</v>
      </c>
      <c r="BL122" s="1"/>
      <c r="BM122" s="1">
        <v>1.2</v>
      </c>
      <c r="BO122" s="2">
        <f>BM122*SQRT(AP122)+(2-BM122)</f>
        <v>3.2</v>
      </c>
      <c r="BP122" s="1">
        <f>BO122+AN122</f>
        <v>5.6709255971374386</v>
      </c>
      <c r="BR122" s="1">
        <f t="shared" si="129"/>
        <v>3.3415208333333406</v>
      </c>
      <c r="BS122" s="1">
        <f t="shared" si="148"/>
        <v>3.1229166666667307E-2</v>
      </c>
      <c r="BT122" s="1">
        <f t="shared" si="98"/>
        <v>21.261569869518258</v>
      </c>
      <c r="BU122" s="2">
        <f t="shared" si="130"/>
        <v>1.9324954666556948</v>
      </c>
      <c r="BW122" s="1">
        <v>4</v>
      </c>
      <c r="BX122" s="1">
        <f t="shared" si="99"/>
        <v>0.2454883338144917</v>
      </c>
      <c r="BY122" s="2">
        <f t="shared" si="100"/>
        <v>14.07257964541672</v>
      </c>
      <c r="CA122" s="1">
        <f t="shared" si="131"/>
        <v>0.4909766676289834</v>
      </c>
      <c r="CB122" s="2">
        <f t="shared" si="101"/>
        <v>28.14515929083344</v>
      </c>
      <c r="CD122" s="1">
        <f t="shared" si="132"/>
        <v>9.0846964050367571</v>
      </c>
      <c r="CE122" s="1">
        <f t="shared" si="133"/>
        <v>-1.6618364060265418E-2</v>
      </c>
      <c r="CF122" s="18">
        <f>SUM(CE$15:$CE122)</f>
        <v>-0.89325601446651659</v>
      </c>
      <c r="CG122" s="18">
        <f t="shared" si="134"/>
        <v>1.1067439855334835</v>
      </c>
      <c r="CH122" s="18">
        <f t="shared" si="135"/>
        <v>0.89325601446651659</v>
      </c>
      <c r="CJ122" s="1">
        <f t="shared" si="136"/>
        <v>3.1067439855334835</v>
      </c>
      <c r="CK122" s="18">
        <f t="shared" si="137"/>
        <v>5.0392394521891788</v>
      </c>
      <c r="CL122">
        <f t="shared" si="138"/>
        <v>23.102530439835778</v>
      </c>
      <c r="CN122" s="1">
        <v>3.3415208333333406</v>
      </c>
      <c r="CO122">
        <v>1</v>
      </c>
      <c r="CP122">
        <f>2.5*SQRT(CO122)</f>
        <v>2.5</v>
      </c>
      <c r="CR122" s="18">
        <f t="shared" si="102"/>
        <v>7.5392394521891788</v>
      </c>
      <c r="CS122">
        <f t="shared" si="103"/>
        <v>217.13009622304833</v>
      </c>
    </row>
    <row r="123" spans="1:97" x14ac:dyDescent="0.2">
      <c r="A123" s="17">
        <f t="shared" si="140"/>
        <v>13.491000000000028</v>
      </c>
      <c r="B123">
        <f t="shared" si="141"/>
        <v>13.491000000000028</v>
      </c>
      <c r="C123" s="1">
        <f t="shared" si="104"/>
        <v>12.5</v>
      </c>
      <c r="D123" s="1">
        <f t="shared" si="149"/>
        <v>18.391766663374153</v>
      </c>
      <c r="E123">
        <f t="shared" si="105"/>
        <v>0.82350828549926613</v>
      </c>
      <c r="F123" s="1">
        <f t="shared" si="106"/>
        <v>47.207481334352835</v>
      </c>
      <c r="G123" s="1">
        <f t="shared" si="107"/>
        <v>2.956331311804815E-3</v>
      </c>
      <c r="H123">
        <f t="shared" si="108"/>
        <v>0.73353475209460761</v>
      </c>
      <c r="I123">
        <f t="shared" si="109"/>
        <v>0.67965194582926225</v>
      </c>
      <c r="J123" s="18">
        <f t="shared" si="110"/>
        <v>2.9661876968103811</v>
      </c>
      <c r="K123" s="2">
        <f t="shared" si="84"/>
        <v>170.03623739677343</v>
      </c>
      <c r="L123">
        <f t="shared" si="88"/>
        <v>7.2410000000000281</v>
      </c>
      <c r="M123" s="1">
        <f t="shared" si="111"/>
        <v>12.5</v>
      </c>
      <c r="N123" s="1">
        <f t="shared" si="150"/>
        <v>14.445832651668107</v>
      </c>
      <c r="O123">
        <f t="shared" si="112"/>
        <v>0.52504486434843278</v>
      </c>
      <c r="P123" s="1">
        <f t="shared" si="89"/>
        <v>30.098113242903789</v>
      </c>
      <c r="Q123" s="1">
        <f t="shared" si="113"/>
        <v>4.7919782820260359E-3</v>
      </c>
      <c r="R123">
        <f t="shared" si="114"/>
        <v>0.50125182636418586</v>
      </c>
      <c r="S123">
        <f t="shared" si="115"/>
        <v>0.86530145415720183</v>
      </c>
      <c r="T123" s="18">
        <f t="shared" si="116"/>
        <v>0.98242794282660795</v>
      </c>
      <c r="U123" s="2">
        <f t="shared" si="85"/>
        <v>56.317525384964782</v>
      </c>
      <c r="V123">
        <f t="shared" si="90"/>
        <v>19.741000000000028</v>
      </c>
      <c r="W123" s="1">
        <f t="shared" si="117"/>
        <v>12.5</v>
      </c>
      <c r="X123" s="1">
        <f t="shared" si="151"/>
        <v>23.365724491228626</v>
      </c>
      <c r="Y123">
        <f t="shared" si="118"/>
        <v>1.0063221448218804</v>
      </c>
      <c r="Z123" s="1">
        <f t="shared" si="119"/>
        <v>57.687256709534545</v>
      </c>
      <c r="AA123" s="1">
        <f t="shared" si="91"/>
        <v>1.8316458102683674E-3</v>
      </c>
      <c r="AB123">
        <f t="shared" si="92"/>
        <v>0.84487001494050407</v>
      </c>
      <c r="AC123">
        <f t="shared" si="93"/>
        <v>0.53497164210304871</v>
      </c>
      <c r="AD123" s="18">
        <f t="shared" si="120"/>
        <v>5.4667711651700417</v>
      </c>
      <c r="AE123" s="2">
        <f t="shared" si="86"/>
        <v>-46.61821346158996</v>
      </c>
      <c r="AF123" s="2"/>
      <c r="AG123" s="1">
        <f t="shared" si="94"/>
        <v>6.1180622447644818E-3</v>
      </c>
      <c r="AH123" s="1">
        <f t="shared" si="121"/>
        <v>7.1356606711814145E-3</v>
      </c>
      <c r="AI123">
        <f t="shared" si="122"/>
        <v>0.70877019059383151</v>
      </c>
      <c r="AJ123" s="2">
        <f t="shared" si="142"/>
        <v>40.630138314296069</v>
      </c>
      <c r="AK123" s="1">
        <f t="shared" si="143"/>
        <v>9.399379705334698E-3</v>
      </c>
      <c r="AL123" s="1">
        <f t="shared" si="95"/>
        <v>3.1579665420868106</v>
      </c>
      <c r="AM123">
        <f t="shared" si="123"/>
        <v>1.2641265514875466</v>
      </c>
      <c r="AN123" s="17">
        <f t="shared" si="144"/>
        <v>2.5161754607634288</v>
      </c>
      <c r="AP123">
        <v>4</v>
      </c>
      <c r="AQ123">
        <f t="shared" si="124"/>
        <v>0.35438509529691575</v>
      </c>
      <c r="AR123" s="2">
        <f t="shared" si="125"/>
        <v>20.315069157148034</v>
      </c>
      <c r="AT123" s="1">
        <f>ATAN(A123/$G$8/$G$1)</f>
        <v>0.49485449745509769</v>
      </c>
      <c r="AU123" s="2">
        <f t="shared" si="126"/>
        <v>28.367455268126616</v>
      </c>
      <c r="AW123" s="2">
        <f>(AT123+AI123)/(SQRT(AP123)-1)</f>
        <v>1.2036246880489292</v>
      </c>
      <c r="AX123" s="2">
        <f t="shared" si="127"/>
        <v>68.997593582422681</v>
      </c>
      <c r="AZ123" s="17">
        <f>(A123-$A$122)</f>
        <v>0.12491666666666745</v>
      </c>
      <c r="BA123">
        <f>AZ123/(SIN(AW123)-SIN($AW$113))</f>
        <v>3.1496286136785048</v>
      </c>
      <c r="BB123" s="18">
        <f>BA123*(COS(AW123)-COS($AW$113))</f>
        <v>-0.28257402090147538</v>
      </c>
      <c r="BC123" s="18">
        <v>29.3</v>
      </c>
      <c r="BD123" s="18">
        <f>BC123*(COS(AW123)-COS($AW$113))</f>
        <v>-2.6286968490369262</v>
      </c>
      <c r="BE123" s="17">
        <f t="shared" si="145"/>
        <v>13.491000000000028</v>
      </c>
      <c r="BF123" s="17">
        <f>(A123-A122)</f>
        <v>0.12491666666666745</v>
      </c>
      <c r="BG123">
        <f t="shared" si="146"/>
        <v>0.34376864137931917</v>
      </c>
      <c r="BH123" s="18">
        <f t="shared" si="147"/>
        <v>0.32025821309096381</v>
      </c>
      <c r="BI123" s="18">
        <f>SUM($BH$16:BH123)</f>
        <v>11.917343719665279</v>
      </c>
      <c r="BJ123">
        <v>10.7</v>
      </c>
      <c r="BK123" s="17">
        <f t="shared" si="128"/>
        <v>0.78265628033472012</v>
      </c>
      <c r="BL123" s="1"/>
      <c r="BM123" s="1">
        <v>1.2</v>
      </c>
      <c r="BO123" s="2">
        <f>BM123*SQRT(AP123)+(2-BM123)</f>
        <v>3.2</v>
      </c>
      <c r="BP123" s="1">
        <f>BO123+AN123</f>
        <v>5.716175460763429</v>
      </c>
      <c r="BR123" s="1">
        <f t="shared" si="129"/>
        <v>3.372750000000007</v>
      </c>
      <c r="BS123" s="1">
        <f t="shared" si="148"/>
        <v>3.1229166666666419E-2</v>
      </c>
      <c r="BT123" s="1">
        <f t="shared" si="98"/>
        <v>21.305902540434669</v>
      </c>
      <c r="BU123" s="2">
        <f t="shared" si="130"/>
        <v>2.0220780011980963</v>
      </c>
      <c r="BW123" s="1">
        <v>4</v>
      </c>
      <c r="BX123" s="1">
        <f t="shared" si="99"/>
        <v>0.24742724872754884</v>
      </c>
      <c r="BY123" s="2">
        <f t="shared" si="100"/>
        <v>14.183727634063308</v>
      </c>
      <c r="CA123" s="1">
        <f t="shared" si="131"/>
        <v>0.49485449745509769</v>
      </c>
      <c r="CB123" s="2">
        <f t="shared" si="101"/>
        <v>28.367455268126616</v>
      </c>
      <c r="CD123" s="1">
        <f t="shared" si="132"/>
        <v>9.1414950619353323</v>
      </c>
      <c r="CE123" s="1">
        <f t="shared" si="133"/>
        <v>-1.6774405375688015E-2</v>
      </c>
      <c r="CF123" s="18">
        <f>SUM(CE$15:$CE123)</f>
        <v>-0.91003041984220456</v>
      </c>
      <c r="CG123" s="18">
        <f t="shared" si="134"/>
        <v>1.0899695801577955</v>
      </c>
      <c r="CH123" s="18">
        <f t="shared" si="135"/>
        <v>0.91003041984220456</v>
      </c>
      <c r="CJ123" s="1">
        <f t="shared" si="136"/>
        <v>3.0899695801577955</v>
      </c>
      <c r="CK123" s="18">
        <f t="shared" si="137"/>
        <v>5.1120475813558919</v>
      </c>
      <c r="CL123">
        <f t="shared" si="138"/>
        <v>23.436321289883743</v>
      </c>
      <c r="CN123" s="1">
        <v>3.372750000000007</v>
      </c>
      <c r="CO123">
        <v>1</v>
      </c>
      <c r="CP123">
        <f>2.5*SQRT(CO123)</f>
        <v>2.5</v>
      </c>
      <c r="CR123" s="18">
        <f t="shared" si="102"/>
        <v>7.6120475813558919</v>
      </c>
      <c r="CS123">
        <f t="shared" si="103"/>
        <v>219.22697034304969</v>
      </c>
    </row>
    <row r="124" spans="1:97" x14ac:dyDescent="0.2">
      <c r="A124" s="17">
        <f t="shared" si="140"/>
        <v>13.615916666666696</v>
      </c>
      <c r="B124">
        <f t="shared" si="141"/>
        <v>13.615916666666696</v>
      </c>
      <c r="C124" s="1">
        <f t="shared" si="104"/>
        <v>12.5</v>
      </c>
      <c r="D124" s="1">
        <f t="shared" si="149"/>
        <v>18.483592363867256</v>
      </c>
      <c r="E124">
        <f t="shared" si="105"/>
        <v>0.82810155678734088</v>
      </c>
      <c r="F124" s="1">
        <f t="shared" si="106"/>
        <v>47.470789879529093</v>
      </c>
      <c r="G124" s="1">
        <f t="shared" si="107"/>
        <v>2.9270304194748886E-3</v>
      </c>
      <c r="H124">
        <f t="shared" si="108"/>
        <v>0.73664882878957227</v>
      </c>
      <c r="I124">
        <f t="shared" si="109"/>
        <v>0.67627546387766535</v>
      </c>
      <c r="J124" s="18">
        <f t="shared" si="110"/>
        <v>3.0123517047434047</v>
      </c>
      <c r="K124" s="2">
        <f t="shared" si="84"/>
        <v>172.68258180057734</v>
      </c>
      <c r="L124">
        <f t="shared" si="88"/>
        <v>7.3659166666666955</v>
      </c>
      <c r="M124" s="1">
        <f t="shared" si="111"/>
        <v>12.5</v>
      </c>
      <c r="N124" s="1">
        <f t="shared" si="150"/>
        <v>14.508850000612666</v>
      </c>
      <c r="O124">
        <f t="shared" si="112"/>
        <v>0.53249490850849668</v>
      </c>
      <c r="P124" s="1">
        <f t="shared" si="89"/>
        <v>30.525185838066687</v>
      </c>
      <c r="Q124" s="1">
        <f t="shared" si="113"/>
        <v>4.7504419829447362E-3</v>
      </c>
      <c r="R124">
        <f t="shared" si="114"/>
        <v>0.50768439031044177</v>
      </c>
      <c r="S124">
        <f t="shared" si="115"/>
        <v>0.86154312708947711</v>
      </c>
      <c r="T124" s="18">
        <f t="shared" si="116"/>
        <v>1.0141089796275549</v>
      </c>
      <c r="U124" s="2">
        <f t="shared" si="85"/>
        <v>58.13363577482798</v>
      </c>
      <c r="V124">
        <f t="shared" si="90"/>
        <v>19.865916666666696</v>
      </c>
      <c r="W124" s="1">
        <f t="shared" si="117"/>
        <v>12.5</v>
      </c>
      <c r="X124" s="1">
        <f t="shared" si="151"/>
        <v>23.471357971087777</v>
      </c>
      <c r="Y124">
        <f t="shared" si="118"/>
        <v>1.0091693156017929</v>
      </c>
      <c r="Z124" s="1">
        <f t="shared" si="119"/>
        <v>57.850470321121882</v>
      </c>
      <c r="AA124" s="1">
        <f t="shared" si="91"/>
        <v>1.8151961670016272E-3</v>
      </c>
      <c r="AB124">
        <f t="shared" si="92"/>
        <v>0.8463897440931073</v>
      </c>
      <c r="AC124">
        <f t="shared" si="93"/>
        <v>0.53256398779302028</v>
      </c>
      <c r="AD124" s="18">
        <f t="shared" si="120"/>
        <v>5.519876829227317</v>
      </c>
      <c r="AE124" s="2">
        <f t="shared" si="86"/>
        <v>-43.573939725822584</v>
      </c>
      <c r="AF124" s="2"/>
      <c r="AG124" s="1">
        <f t="shared" si="94"/>
        <v>6.1042821914213483E-3</v>
      </c>
      <c r="AH124" s="1">
        <f t="shared" si="121"/>
        <v>7.0388976050827536E-3</v>
      </c>
      <c r="AI124">
        <f t="shared" si="122"/>
        <v>0.71440736497949042</v>
      </c>
      <c r="AJ124" s="2">
        <f t="shared" si="142"/>
        <v>40.953288438314736</v>
      </c>
      <c r="AK124" s="1">
        <f t="shared" si="143"/>
        <v>9.317099364466579E-3</v>
      </c>
      <c r="AL124" s="1">
        <f t="shared" si="95"/>
        <v>3.4337466577808393</v>
      </c>
      <c r="AM124">
        <f t="shared" si="123"/>
        <v>1.2874073918957492</v>
      </c>
      <c r="AN124" s="17">
        <f t="shared" si="144"/>
        <v>2.5625147131682904</v>
      </c>
      <c r="AP124">
        <v>4</v>
      </c>
      <c r="AQ124">
        <f t="shared" si="124"/>
        <v>0.35720368248974521</v>
      </c>
      <c r="AR124" s="2">
        <f t="shared" si="125"/>
        <v>20.476644219157368</v>
      </c>
      <c r="AT124" s="1">
        <f>ATAN(A124/$G$8/$G$1)</f>
        <v>0.49871616526196022</v>
      </c>
      <c r="AU124" s="2">
        <f t="shared" si="126"/>
        <v>28.588824760239756</v>
      </c>
      <c r="AW124" s="2">
        <f>(AT124+AI124)/(SQRT(AP124)-1)</f>
        <v>1.2131235302414507</v>
      </c>
      <c r="AX124" s="2">
        <f t="shared" si="127"/>
        <v>69.542113198554489</v>
      </c>
      <c r="AZ124" s="17">
        <f>(A124-$A$122)</f>
        <v>0.24983333333333491</v>
      </c>
      <c r="BB124" s="18"/>
      <c r="BC124" s="18"/>
      <c r="BE124" s="17">
        <f t="shared" si="145"/>
        <v>13.615916666666696</v>
      </c>
      <c r="BF124" s="17">
        <f>(A124-A123)</f>
        <v>0.12491666666666745</v>
      </c>
      <c r="BG124">
        <f t="shared" si="146"/>
        <v>0.35239360159799177</v>
      </c>
      <c r="BH124" s="18">
        <f t="shared" si="147"/>
        <v>0.32949867679871703</v>
      </c>
      <c r="BI124" s="18">
        <f>SUM($BH$16:BH124)</f>
        <v>12.246842396463997</v>
      </c>
      <c r="BJ124">
        <v>12</v>
      </c>
      <c r="BK124" s="17">
        <f t="shared" si="128"/>
        <v>1.7531576035360033</v>
      </c>
      <c r="BL124" s="1"/>
      <c r="BM124" s="1">
        <v>1.2</v>
      </c>
      <c r="BO124" s="2">
        <f>BM124*SQRT(AP124)+(2-BM124)</f>
        <v>3.2</v>
      </c>
      <c r="BP124" s="1">
        <f>BO124+AN124</f>
        <v>5.7625147131682901</v>
      </c>
      <c r="BR124" s="1">
        <f t="shared" si="129"/>
        <v>3.403979166666673</v>
      </c>
      <c r="BS124" s="1">
        <f t="shared" si="148"/>
        <v>3.1229166666665975E-2</v>
      </c>
      <c r="BT124" s="1">
        <f t="shared" si="98"/>
        <v>21.350554266901518</v>
      </c>
      <c r="BU124" s="2">
        <f t="shared" si="130"/>
        <v>2.1130689800698086</v>
      </c>
      <c r="BW124" s="1">
        <v>4</v>
      </c>
      <c r="BX124" s="1">
        <f t="shared" si="99"/>
        <v>0.24935808263098011</v>
      </c>
      <c r="BY124" s="2">
        <f t="shared" si="100"/>
        <v>14.294412380119878</v>
      </c>
      <c r="CA124" s="1">
        <f t="shared" si="131"/>
        <v>0.49871616526196022</v>
      </c>
      <c r="CB124" s="2">
        <f t="shared" si="101"/>
        <v>28.588824760239756</v>
      </c>
      <c r="CD124" s="1">
        <f t="shared" si="132"/>
        <v>9.1989440871618697</v>
      </c>
      <c r="CE124" s="1">
        <f t="shared" si="133"/>
        <v>-1.6930446697735194E-2</v>
      </c>
      <c r="CF124" s="18">
        <f>SUM(CE$15:$CE124)</f>
        <v>-0.92696086653993981</v>
      </c>
      <c r="CG124" s="18">
        <f t="shared" si="134"/>
        <v>1.0730391334600602</v>
      </c>
      <c r="CH124" s="18">
        <f t="shared" si="135"/>
        <v>0.92696086653993981</v>
      </c>
      <c r="CJ124" s="1">
        <f t="shared" si="136"/>
        <v>3.0730391334600604</v>
      </c>
      <c r="CK124" s="18">
        <f t="shared" si="137"/>
        <v>5.186108113529869</v>
      </c>
      <c r="CL124">
        <f t="shared" si="138"/>
        <v>23.775853815609718</v>
      </c>
      <c r="CN124" s="1">
        <v>3.403979166666673</v>
      </c>
      <c r="CO124">
        <v>1</v>
      </c>
      <c r="CP124">
        <f t="shared" si="139"/>
        <v>2.5</v>
      </c>
      <c r="CR124" s="18">
        <f t="shared" si="102"/>
        <v>7.686108113529869</v>
      </c>
      <c r="CS124">
        <f t="shared" si="103"/>
        <v>221.35991366966022</v>
      </c>
    </row>
    <row r="125" spans="1:97" x14ac:dyDescent="0.2">
      <c r="A125" s="17">
        <f t="shared" si="140"/>
        <v>13.740833333333363</v>
      </c>
      <c r="B125">
        <f t="shared" si="141"/>
        <v>13.740833333333363</v>
      </c>
      <c r="C125" s="1">
        <f t="shared" si="104"/>
        <v>12.5</v>
      </c>
      <c r="D125" s="1">
        <f t="shared" si="149"/>
        <v>18.575804173559899</v>
      </c>
      <c r="E125">
        <f t="shared" si="105"/>
        <v>0.832649320486051</v>
      </c>
      <c r="F125" s="1">
        <f t="shared" si="106"/>
        <v>47.731489709391454</v>
      </c>
      <c r="G125" s="1">
        <f t="shared" si="107"/>
        <v>2.898042511349366E-3</v>
      </c>
      <c r="H125">
        <f t="shared" si="108"/>
        <v>0.73971674146369126</v>
      </c>
      <c r="I125">
        <f t="shared" si="109"/>
        <v>0.67291837721846959</v>
      </c>
      <c r="J125" s="18">
        <f t="shared" si="110"/>
        <v>3.0587098233453895</v>
      </c>
      <c r="K125" s="2">
        <f t="shared" si="84"/>
        <v>175.3400535675701</v>
      </c>
      <c r="L125">
        <f t="shared" si="88"/>
        <v>7.490833333333363</v>
      </c>
      <c r="M125" s="1">
        <f t="shared" si="111"/>
        <v>12.5</v>
      </c>
      <c r="N125" s="1">
        <f t="shared" si="150"/>
        <v>14.572665645920043</v>
      </c>
      <c r="O125">
        <f t="shared" si="112"/>
        <v>0.53988011012802928</v>
      </c>
      <c r="P125" s="1">
        <f t="shared" si="89"/>
        <v>30.948541344918873</v>
      </c>
      <c r="Q125" s="1">
        <f t="shared" si="113"/>
        <v>4.7089274439662794E-3</v>
      </c>
      <c r="R125">
        <f t="shared" si="114"/>
        <v>0.51403315737437483</v>
      </c>
      <c r="S125">
        <f t="shared" si="115"/>
        <v>0.8577703148977186</v>
      </c>
      <c r="T125" s="18">
        <f t="shared" si="116"/>
        <v>1.0461913480756133</v>
      </c>
      <c r="U125" s="2">
        <f t="shared" si="85"/>
        <v>59.972752437455533</v>
      </c>
      <c r="V125">
        <f t="shared" si="90"/>
        <v>19.990833333333363</v>
      </c>
      <c r="W125" s="1">
        <f t="shared" si="117"/>
        <v>12.5</v>
      </c>
      <c r="X125" s="1">
        <f t="shared" si="151"/>
        <v>23.577180012908929</v>
      </c>
      <c r="Y125">
        <f t="shared" si="118"/>
        <v>1.0119909510298417</v>
      </c>
      <c r="Z125" s="1">
        <f t="shared" si="119"/>
        <v>58.012220122729772</v>
      </c>
      <c r="AA125" s="1">
        <f t="shared" si="91"/>
        <v>1.7989383542815439E-3</v>
      </c>
      <c r="AB125">
        <f t="shared" si="92"/>
        <v>0.84788907419750892</v>
      </c>
      <c r="AC125">
        <f t="shared" si="93"/>
        <v>0.53017366763777629</v>
      </c>
      <c r="AD125" s="18">
        <f t="shared" si="120"/>
        <v>5.5730772900121206</v>
      </c>
      <c r="AE125" s="2">
        <f t="shared" si="86"/>
        <v>-40.524231782744721</v>
      </c>
      <c r="AF125" s="2"/>
      <c r="AG125" s="1">
        <f t="shared" si="94"/>
        <v>6.0895755807376054E-3</v>
      </c>
      <c r="AH125" s="1">
        <f t="shared" si="121"/>
        <v>6.94307398543253E-3</v>
      </c>
      <c r="AI125">
        <f t="shared" si="122"/>
        <v>0.72000230068011994</v>
      </c>
      <c r="AJ125" s="2">
        <f t="shared" si="142"/>
        <v>41.274017236439995</v>
      </c>
      <c r="AK125" s="1">
        <f t="shared" si="143"/>
        <v>9.2352155968718833E-3</v>
      </c>
      <c r="AL125" s="1">
        <f t="shared" si="95"/>
        <v>3.7657308175158</v>
      </c>
      <c r="AM125">
        <f t="shared" si="123"/>
        <v>1.3112342301013247</v>
      </c>
      <c r="AN125" s="17">
        <f t="shared" si="144"/>
        <v>2.6099407446284326</v>
      </c>
      <c r="AP125">
        <v>4</v>
      </c>
      <c r="AQ125">
        <f t="shared" si="124"/>
        <v>0.36000115034005992</v>
      </c>
      <c r="AR125" s="2">
        <f t="shared" si="125"/>
        <v>20.637008618219994</v>
      </c>
      <c r="AT125" s="1">
        <f>ATAN(A125/$G$8/$G$1)</f>
        <v>0.50256165742541714</v>
      </c>
      <c r="AU125" s="2">
        <f t="shared" si="126"/>
        <v>28.809266986170407</v>
      </c>
      <c r="AW125" s="2">
        <f>(AT125+AI125)/(SQRT(AP125)-1)</f>
        <v>1.2225639581055372</v>
      </c>
      <c r="AX125" s="2">
        <f t="shared" si="127"/>
        <v>70.083284222610402</v>
      </c>
      <c r="AZ125" s="17">
        <f>(A125-$A$122)</f>
        <v>0.37475000000000236</v>
      </c>
      <c r="BB125" s="18"/>
      <c r="BC125" s="18"/>
      <c r="BE125" s="17">
        <f t="shared" si="145"/>
        <v>13.740833333333363</v>
      </c>
      <c r="BF125" s="17">
        <f>(A125-A124)</f>
        <v>0.12491666666666745</v>
      </c>
      <c r="BG125">
        <f t="shared" si="146"/>
        <v>0.36143898381846834</v>
      </c>
      <c r="BH125" s="18">
        <f t="shared" si="147"/>
        <v>0.33915472789628476</v>
      </c>
      <c r="BI125" s="18">
        <f>SUM($BH$16:BH125)</f>
        <v>12.585997124360281</v>
      </c>
      <c r="BJ125">
        <v>12</v>
      </c>
      <c r="BK125" s="17">
        <f t="shared" si="128"/>
        <v>1.4140028756397189</v>
      </c>
      <c r="BL125" s="1"/>
      <c r="BM125" s="1">
        <v>1.2</v>
      </c>
      <c r="BO125" s="2">
        <f>BM125*SQRT(AP125)+(2-BM125)</f>
        <v>3.2</v>
      </c>
      <c r="BP125" s="1">
        <f>BO125+AN125</f>
        <v>5.8099407446284328</v>
      </c>
      <c r="BR125" s="1">
        <f t="shared" si="129"/>
        <v>3.4352083333333407</v>
      </c>
      <c r="BS125" s="1">
        <f t="shared" si="148"/>
        <v>3.1229166666667751E-2</v>
      </c>
      <c r="BT125" s="1">
        <f t="shared" si="98"/>
        <v>21.395523051344771</v>
      </c>
      <c r="BU125" s="2">
        <f t="shared" si="130"/>
        <v>2.205463795973202</v>
      </c>
      <c r="BW125" s="1">
        <v>4</v>
      </c>
      <c r="BX125" s="1">
        <f t="shared" si="99"/>
        <v>0.25128082871270857</v>
      </c>
      <c r="BY125" s="2">
        <f t="shared" si="100"/>
        <v>14.404633493085203</v>
      </c>
      <c r="CA125" s="1">
        <f t="shared" si="131"/>
        <v>0.50256165742541714</v>
      </c>
      <c r="CB125" s="2">
        <f t="shared" si="101"/>
        <v>28.809266986170407</v>
      </c>
      <c r="CD125" s="1">
        <f t="shared" si="132"/>
        <v>9.2570465626829126</v>
      </c>
      <c r="CE125" s="1">
        <f t="shared" si="133"/>
        <v>-1.7086488026376648E-2</v>
      </c>
      <c r="CF125" s="18">
        <f>SUM(CE$15:$CE125)</f>
        <v>-0.9440473545663165</v>
      </c>
      <c r="CG125" s="18">
        <f t="shared" si="134"/>
        <v>1.0559526454336834</v>
      </c>
      <c r="CH125" s="18">
        <f t="shared" si="135"/>
        <v>0.9440473545663165</v>
      </c>
      <c r="CJ125" s="1">
        <f t="shared" si="136"/>
        <v>3.0559526454336834</v>
      </c>
      <c r="CK125" s="18">
        <f t="shared" si="137"/>
        <v>5.2614164414068849</v>
      </c>
      <c r="CL125">
        <f t="shared" si="138"/>
        <v>24.121106894702052</v>
      </c>
      <c r="CN125" s="1">
        <v>3.4352083333333407</v>
      </c>
      <c r="CO125">
        <v>1</v>
      </c>
      <c r="CP125">
        <f t="shared" si="139"/>
        <v>2.5</v>
      </c>
      <c r="CR125" s="18">
        <f t="shared" si="102"/>
        <v>7.7614164414068849</v>
      </c>
      <c r="CS125">
        <f t="shared" si="103"/>
        <v>223.52879351251829</v>
      </c>
    </row>
    <row r="126" spans="1:97" x14ac:dyDescent="0.2">
      <c r="A126" s="17">
        <f t="shared" si="140"/>
        <v>13.86575000000003</v>
      </c>
      <c r="B126">
        <f t="shared" si="141"/>
        <v>13.86575000000003</v>
      </c>
      <c r="C126" s="1">
        <f t="shared" si="104"/>
        <v>12.5</v>
      </c>
      <c r="D126" s="1">
        <f t="shared" si="149"/>
        <v>18.668396370939334</v>
      </c>
      <c r="E126">
        <f t="shared" si="105"/>
        <v>0.83715206421376809</v>
      </c>
      <c r="F126" s="1">
        <f t="shared" si="106"/>
        <v>47.989608776585428</v>
      </c>
      <c r="G126" s="1">
        <f t="shared" si="107"/>
        <v>2.8693661679475711E-3</v>
      </c>
      <c r="H126">
        <f t="shared" si="108"/>
        <v>0.74273921147209654</v>
      </c>
      <c r="I126">
        <f t="shared" si="109"/>
        <v>0.66958081195760699</v>
      </c>
      <c r="J126" s="18">
        <f t="shared" si="110"/>
        <v>3.1052591762107284</v>
      </c>
      <c r="K126" s="2">
        <f t="shared" si="84"/>
        <v>178.00848780825831</v>
      </c>
      <c r="L126">
        <f t="shared" si="88"/>
        <v>7.6157500000000304</v>
      </c>
      <c r="M126" s="1">
        <f t="shared" si="111"/>
        <v>12.5</v>
      </c>
      <c r="N126" s="1">
        <f t="shared" si="150"/>
        <v>14.637269146343536</v>
      </c>
      <c r="O126">
        <f t="shared" si="112"/>
        <v>0.5472005169904266</v>
      </c>
      <c r="P126" s="1">
        <f t="shared" si="89"/>
        <v>31.368182502635918</v>
      </c>
      <c r="Q126" s="1">
        <f t="shared" si="113"/>
        <v>4.6674522410803786E-3</v>
      </c>
      <c r="R126">
        <f t="shared" si="114"/>
        <v>0.52029855595724173</v>
      </c>
      <c r="S126">
        <f t="shared" si="115"/>
        <v>0.85398443350497266</v>
      </c>
      <c r="T126" s="18">
        <f t="shared" si="116"/>
        <v>1.0786697989889851</v>
      </c>
      <c r="U126" s="2">
        <f t="shared" si="85"/>
        <v>61.834574464336718</v>
      </c>
      <c r="V126">
        <f t="shared" si="90"/>
        <v>20.11575000000003</v>
      </c>
      <c r="W126" s="1">
        <f t="shared" si="117"/>
        <v>12.5</v>
      </c>
      <c r="X126" s="1">
        <f t="shared" si="151"/>
        <v>23.683188089074942</v>
      </c>
      <c r="Y126">
        <f t="shared" si="118"/>
        <v>1.0147873487690957</v>
      </c>
      <c r="Z126" s="1">
        <f t="shared" si="119"/>
        <v>58.172523177846244</v>
      </c>
      <c r="AA126" s="1">
        <f t="shared" si="91"/>
        <v>1.7828699775292568E-3</v>
      </c>
      <c r="AB126">
        <f t="shared" si="92"/>
        <v>0.84936833353442942</v>
      </c>
      <c r="AC126">
        <f t="shared" si="93"/>
        <v>0.52780056270237752</v>
      </c>
      <c r="AD126" s="18">
        <f t="shared" si="120"/>
        <v>5.6263712768024519</v>
      </c>
      <c r="AE126" s="2">
        <f t="shared" si="86"/>
        <v>-37.469162476292581</v>
      </c>
      <c r="AF126" s="2"/>
      <c r="AG126" s="1">
        <f t="shared" si="94"/>
        <v>6.0739727277621938E-3</v>
      </c>
      <c r="AH126" s="1">
        <f t="shared" si="121"/>
        <v>6.8482038639136817E-3</v>
      </c>
      <c r="AI126">
        <f t="shared" si="122"/>
        <v>0.72555478664584816</v>
      </c>
      <c r="AJ126" s="2">
        <f t="shared" si="142"/>
        <v>41.592312610271549</v>
      </c>
      <c r="AK126" s="1">
        <f t="shared" si="143"/>
        <v>9.1537446359029034E-3</v>
      </c>
      <c r="AL126" s="1">
        <f t="shared" si="95"/>
        <v>4.1731727764675499</v>
      </c>
      <c r="AM126">
        <f t="shared" si="123"/>
        <v>1.3356051655064787</v>
      </c>
      <c r="AN126" s="17">
        <f t="shared" si="144"/>
        <v>2.6584497721068443</v>
      </c>
      <c r="AP126">
        <v>4</v>
      </c>
      <c r="AQ126">
        <f t="shared" si="124"/>
        <v>0.36277739332292414</v>
      </c>
      <c r="AR126" s="2">
        <f t="shared" si="125"/>
        <v>20.796156305135778</v>
      </c>
      <c r="AT126" s="1">
        <f>ATAN(A126/$G$8/$G$1)</f>
        <v>0.50639096234879333</v>
      </c>
      <c r="AU126" s="2">
        <f t="shared" si="126"/>
        <v>29.028781281141018</v>
      </c>
      <c r="AW126" s="2">
        <f>(AT126+AI126)/(SQRT(AP126)-1)</f>
        <v>1.2319457489946415</v>
      </c>
      <c r="AX126" s="2">
        <f t="shared" si="127"/>
        <v>70.621093891412571</v>
      </c>
      <c r="AZ126" s="17">
        <f>(A126-$A$122)</f>
        <v>0.49966666666666981</v>
      </c>
      <c r="BB126" s="18"/>
      <c r="BC126" s="18"/>
      <c r="BE126" s="17">
        <f t="shared" si="145"/>
        <v>13.86575000000003</v>
      </c>
      <c r="BF126" s="17">
        <f>(A126-A125)</f>
        <v>0.12491666666666745</v>
      </c>
      <c r="BG126">
        <f t="shared" si="146"/>
        <v>0.37093444535697107</v>
      </c>
      <c r="BH126" s="18">
        <f t="shared" si="147"/>
        <v>0.34925605747970612</v>
      </c>
      <c r="BI126" s="18">
        <f>SUM($BH$16:BH126)</f>
        <v>12.935253181839988</v>
      </c>
      <c r="BJ126">
        <v>12</v>
      </c>
      <c r="BK126" s="17">
        <f t="shared" si="128"/>
        <v>1.0647468181600122</v>
      </c>
      <c r="BL126" s="1"/>
      <c r="BM126" s="1">
        <v>1.2</v>
      </c>
      <c r="BO126" s="2">
        <f>BM126*SQRT(AP126)+(2-BM126)</f>
        <v>3.2</v>
      </c>
      <c r="BP126" s="1">
        <f>BO126+AN126</f>
        <v>5.8584497721068445</v>
      </c>
      <c r="BR126" s="1">
        <f t="shared" si="129"/>
        <v>3.4664375000000081</v>
      </c>
      <c r="BS126" s="1">
        <f t="shared" si="148"/>
        <v>3.1229166666667307E-2</v>
      </c>
      <c r="BT126" s="1">
        <f t="shared" si="98"/>
        <v>21.440806898823951</v>
      </c>
      <c r="BU126" s="2">
        <f t="shared" si="130"/>
        <v>2.2992566709307951</v>
      </c>
      <c r="BW126" s="1">
        <v>4</v>
      </c>
      <c r="BX126" s="1">
        <f t="shared" si="99"/>
        <v>0.25319548117439666</v>
      </c>
      <c r="BY126" s="2">
        <f t="shared" si="100"/>
        <v>14.514390640570509</v>
      </c>
      <c r="CA126" s="1">
        <f t="shared" si="131"/>
        <v>0.50639096234879333</v>
      </c>
      <c r="CB126" s="2">
        <f t="shared" si="101"/>
        <v>29.028781281141018</v>
      </c>
      <c r="CD126" s="1">
        <f t="shared" si="132"/>
        <v>9.315805588875417</v>
      </c>
      <c r="CE126" s="1">
        <f t="shared" si="133"/>
        <v>-1.7242529361571897E-2</v>
      </c>
      <c r="CF126" s="18">
        <f>SUM(CE$15:$CE126)</f>
        <v>-0.96128988392788839</v>
      </c>
      <c r="CG126" s="18">
        <f t="shared" si="134"/>
        <v>1.0387101160721115</v>
      </c>
      <c r="CH126" s="18">
        <f t="shared" si="135"/>
        <v>0.96128988392788839</v>
      </c>
      <c r="CJ126" s="1">
        <f t="shared" si="136"/>
        <v>3.0387101160721115</v>
      </c>
      <c r="CK126" s="18">
        <f t="shared" si="137"/>
        <v>5.3379667870029071</v>
      </c>
      <c r="CL126">
        <f t="shared" si="138"/>
        <v>24.472054037835676</v>
      </c>
      <c r="CN126" s="1">
        <v>3.4664375000000081</v>
      </c>
      <c r="CO126">
        <v>1</v>
      </c>
      <c r="CP126">
        <f t="shared" si="139"/>
        <v>2.5</v>
      </c>
      <c r="CR126" s="18">
        <f t="shared" si="102"/>
        <v>7.8379667870029071</v>
      </c>
      <c r="CS126">
        <f t="shared" si="103"/>
        <v>225.73344346568373</v>
      </c>
    </row>
    <row r="127" spans="1:97" x14ac:dyDescent="0.2">
      <c r="A127" s="17">
        <f t="shared" si="140"/>
        <v>13.990666666666698</v>
      </c>
      <c r="B127">
        <f t="shared" si="141"/>
        <v>13.990666666666698</v>
      </c>
      <c r="C127" s="1">
        <f t="shared" si="104"/>
        <v>12.5</v>
      </c>
      <c r="D127" s="1">
        <f t="shared" si="149"/>
        <v>18.761363324070526</v>
      </c>
      <c r="E127">
        <f t="shared" si="105"/>
        <v>0.84161027328534799</v>
      </c>
      <c r="F127" s="1">
        <f t="shared" si="106"/>
        <v>48.245174901707841</v>
      </c>
      <c r="G127" s="1">
        <f t="shared" si="107"/>
        <v>2.8409998594197436E-3</v>
      </c>
      <c r="H127">
        <f t="shared" si="108"/>
        <v>0.74571695164161644</v>
      </c>
      <c r="I127">
        <f t="shared" si="109"/>
        <v>0.66626288207758877</v>
      </c>
      <c r="J127" s="18">
        <f t="shared" si="110"/>
        <v>3.1519969319676777</v>
      </c>
      <c r="K127" s="2">
        <f t="shared" si="84"/>
        <v>-179.31227778529237</v>
      </c>
      <c r="L127">
        <f t="shared" si="88"/>
        <v>7.7406666666666979</v>
      </c>
      <c r="M127" s="1">
        <f t="shared" si="111"/>
        <v>12.5</v>
      </c>
      <c r="N127" s="1">
        <f t="shared" si="150"/>
        <v>14.702650116371705</v>
      </c>
      <c r="O127">
        <f t="shared" si="112"/>
        <v>0.55445620382107985</v>
      </c>
      <c r="P127" s="1">
        <f t="shared" si="89"/>
        <v>31.784113594838971</v>
      </c>
      <c r="Q127" s="1">
        <f t="shared" si="113"/>
        <v>4.6260333075508284E-3</v>
      </c>
      <c r="R127">
        <f t="shared" si="114"/>
        <v>0.52648104970187004</v>
      </c>
      <c r="S127">
        <f t="shared" si="115"/>
        <v>0.85018686434501978</v>
      </c>
      <c r="T127" s="18">
        <f t="shared" si="116"/>
        <v>1.1115391112059485</v>
      </c>
      <c r="U127" s="2">
        <f t="shared" si="85"/>
        <v>63.718802553207233</v>
      </c>
      <c r="V127">
        <f t="shared" si="90"/>
        <v>20.240666666666698</v>
      </c>
      <c r="W127" s="1">
        <f t="shared" si="117"/>
        <v>12.5</v>
      </c>
      <c r="X127" s="1">
        <f t="shared" si="151"/>
        <v>23.789379712617823</v>
      </c>
      <c r="Y127">
        <f t="shared" si="118"/>
        <v>1.0175588027606004</v>
      </c>
      <c r="Z127" s="1">
        <f t="shared" si="119"/>
        <v>58.331396336594921</v>
      </c>
      <c r="AA127" s="1">
        <f t="shared" si="91"/>
        <v>1.7669886640161571E-3</v>
      </c>
      <c r="AB127">
        <f t="shared" si="92"/>
        <v>0.85082784465923267</v>
      </c>
      <c r="AC127">
        <f t="shared" si="93"/>
        <v>0.52544455345214547</v>
      </c>
      <c r="AD127" s="18">
        <f t="shared" si="120"/>
        <v>5.6797575393120683</v>
      </c>
      <c r="AE127" s="2">
        <f t="shared" si="86"/>
        <v>-34.408803478926018</v>
      </c>
      <c r="AF127" s="2"/>
      <c r="AG127" s="1">
        <f t="shared" si="94"/>
        <v>6.0575037830380898E-3</v>
      </c>
      <c r="AH127" s="1">
        <f t="shared" si="121"/>
        <v>6.7543000759402554E-3</v>
      </c>
      <c r="AI127">
        <f t="shared" si="122"/>
        <v>0.73106463727158644</v>
      </c>
      <c r="AJ127" s="2">
        <f t="shared" si="142"/>
        <v>41.908163920027242</v>
      </c>
      <c r="AK127" s="1">
        <f t="shared" si="143"/>
        <v>9.07270200091281E-3</v>
      </c>
      <c r="AL127" s="1">
        <f t="shared" si="95"/>
        <v>4.6852957038486336</v>
      </c>
      <c r="AM127">
        <f t="shared" si="123"/>
        <v>1.3605177439181513</v>
      </c>
      <c r="AN127" s="17">
        <f t="shared" si="144"/>
        <v>2.7080369106651099</v>
      </c>
      <c r="AP127">
        <v>4</v>
      </c>
      <c r="AQ127">
        <f t="shared" si="124"/>
        <v>0.36553231863579327</v>
      </c>
      <c r="AR127" s="2">
        <f t="shared" si="125"/>
        <v>20.954081960013625</v>
      </c>
      <c r="AT127" s="1">
        <f>ATAN(A127/$G$8/$G$1)</f>
        <v>0.51020407043170601</v>
      </c>
      <c r="AU127" s="2">
        <f t="shared" si="126"/>
        <v>29.247367094811171</v>
      </c>
      <c r="AW127" s="2">
        <f>(AT127+AI127)/(SQRT(AP127)-1)</f>
        <v>1.2412687077032925</v>
      </c>
      <c r="AX127" s="2">
        <f t="shared" si="127"/>
        <v>71.155531014838417</v>
      </c>
      <c r="AZ127" s="17">
        <f>(A127-$A$122)</f>
        <v>0.62458333333333727</v>
      </c>
      <c r="BB127" s="18"/>
      <c r="BC127" s="18"/>
      <c r="BE127" s="17">
        <f t="shared" si="145"/>
        <v>13.990666666666698</v>
      </c>
      <c r="BF127" s="17">
        <f>(A127-A126)</f>
        <v>0.12491666666666745</v>
      </c>
      <c r="BG127">
        <f t="shared" si="146"/>
        <v>0.38091253164070965</v>
      </c>
      <c r="BH127" s="18">
        <f t="shared" si="147"/>
        <v>0.35983524519239435</v>
      </c>
      <c r="BI127" s="18">
        <f>SUM($BH$16:BH127)</f>
        <v>13.295088427032383</v>
      </c>
      <c r="BJ127">
        <v>12</v>
      </c>
      <c r="BK127" s="17">
        <f t="shared" si="128"/>
        <v>0.70491157296761742</v>
      </c>
      <c r="BL127" s="1"/>
      <c r="BM127" s="1">
        <v>1.2</v>
      </c>
      <c r="BO127" s="2">
        <f>BM127*SQRT(AP127)+(2-BM127)</f>
        <v>3.2</v>
      </c>
      <c r="BP127" s="1">
        <f>BO127+AN127</f>
        <v>5.9080369106651105</v>
      </c>
      <c r="BR127" s="1">
        <f t="shared" si="129"/>
        <v>3.4976666666666745</v>
      </c>
      <c r="BS127" s="1">
        <f t="shared" si="148"/>
        <v>3.1229166666666419E-2</v>
      </c>
      <c r="BT127" s="1">
        <f t="shared" si="98"/>
        <v>21.486403817298058</v>
      </c>
      <c r="BU127" s="2">
        <f t="shared" si="130"/>
        <v>2.3944407279631683</v>
      </c>
      <c r="BW127" s="1">
        <v>4</v>
      </c>
      <c r="BX127" s="1">
        <f t="shared" si="99"/>
        <v>0.25510203521585301</v>
      </c>
      <c r="BY127" s="2">
        <f t="shared" si="100"/>
        <v>14.623683547405586</v>
      </c>
      <c r="CA127" s="1">
        <f t="shared" si="131"/>
        <v>0.51020407043170601</v>
      </c>
      <c r="CB127" s="2">
        <f t="shared" si="101"/>
        <v>29.247367094811171</v>
      </c>
      <c r="CD127" s="1">
        <f t="shared" si="132"/>
        <v>9.3752242843357294</v>
      </c>
      <c r="CE127" s="1">
        <f t="shared" si="133"/>
        <v>-1.7398570703285481E-2</v>
      </c>
      <c r="CF127" s="18">
        <f>SUM(CE$15:$CE127)</f>
        <v>-0.97868845463117382</v>
      </c>
      <c r="CG127" s="18">
        <f t="shared" si="134"/>
        <v>1.0213115453688262</v>
      </c>
      <c r="CH127" s="18">
        <f t="shared" si="135"/>
        <v>0.97868845463117382</v>
      </c>
      <c r="CJ127" s="1">
        <f t="shared" si="136"/>
        <v>3.0213115453688264</v>
      </c>
      <c r="CK127" s="18">
        <f t="shared" si="137"/>
        <v>5.4157522733319947</v>
      </c>
      <c r="CL127">
        <f t="shared" si="138"/>
        <v>24.828663717281351</v>
      </c>
      <c r="CN127" s="1">
        <v>3.4976666666666745</v>
      </c>
      <c r="CO127">
        <v>1</v>
      </c>
      <c r="CP127">
        <f t="shared" si="139"/>
        <v>2.5</v>
      </c>
      <c r="CR127" s="18">
        <f t="shared" si="102"/>
        <v>7.9157522733319947</v>
      </c>
      <c r="CS127">
        <f t="shared" si="103"/>
        <v>227.97366547196143</v>
      </c>
    </row>
    <row r="128" spans="1:97" x14ac:dyDescent="0.2">
      <c r="A128" s="17">
        <f t="shared" si="140"/>
        <v>14.115583333333365</v>
      </c>
      <c r="B128">
        <f t="shared" si="141"/>
        <v>14.115583333333365</v>
      </c>
      <c r="C128" s="1">
        <f t="shared" si="104"/>
        <v>12.5</v>
      </c>
      <c r="D128" s="1">
        <f t="shared" si="149"/>
        <v>18.854699489524585</v>
      </c>
      <c r="E128">
        <f t="shared" si="105"/>
        <v>0.84602443054505416</v>
      </c>
      <c r="F128" s="1">
        <f t="shared" si="106"/>
        <v>48.498215763729213</v>
      </c>
      <c r="G128" s="1">
        <f t="shared" si="107"/>
        <v>2.8129419522432246E-3</v>
      </c>
      <c r="H128">
        <f t="shared" si="108"/>
        <v>0.74865066617348053</v>
      </c>
      <c r="I128">
        <f t="shared" si="109"/>
        <v>0.66296468988778257</v>
      </c>
      <c r="J128" s="18">
        <f t="shared" si="110"/>
        <v>3.1989203037396443</v>
      </c>
      <c r="K128" s="2">
        <f t="shared" si="84"/>
        <v>-176.62240297033887</v>
      </c>
      <c r="L128">
        <f t="shared" si="88"/>
        <v>7.8655833333333653</v>
      </c>
      <c r="M128" s="1">
        <f t="shared" si="111"/>
        <v>12.5</v>
      </c>
      <c r="N128" s="1">
        <f t="shared" si="150"/>
        <v>14.76879823051326</v>
      </c>
      <c r="O128">
        <f t="shared" si="112"/>
        <v>0.56164727128641889</v>
      </c>
      <c r="P128" s="1">
        <f t="shared" si="89"/>
        <v>32.196340392215092</v>
      </c>
      <c r="Q128" s="1">
        <f t="shared" si="113"/>
        <v>4.5846869374903529E-3</v>
      </c>
      <c r="R128">
        <f t="shared" si="114"/>
        <v>0.53258113561891429</v>
      </c>
      <c r="S128">
        <f t="shared" si="115"/>
        <v>0.84637895412330966</v>
      </c>
      <c r="T128" s="18">
        <f t="shared" si="116"/>
        <v>1.1447940937390211</v>
      </c>
      <c r="U128" s="2">
        <f t="shared" si="85"/>
        <v>65.62513913153623</v>
      </c>
      <c r="V128">
        <f t="shared" si="90"/>
        <v>20.365583333333365</v>
      </c>
      <c r="W128" s="1">
        <f t="shared" si="117"/>
        <v>12.5</v>
      </c>
      <c r="X128" s="1">
        <f t="shared" si="151"/>
        <v>23.895752436509419</v>
      </c>
      <c r="Y128">
        <f t="shared" si="118"/>
        <v>1.0203056032577669</v>
      </c>
      <c r="Z128" s="1">
        <f t="shared" si="119"/>
        <v>58.488856237706379</v>
      </c>
      <c r="AA128" s="1">
        <f t="shared" si="91"/>
        <v>1.7512920632021371E-3</v>
      </c>
      <c r="AB128">
        <f t="shared" si="92"/>
        <v>0.85226792449596855</v>
      </c>
      <c r="AC128">
        <f t="shared" si="93"/>
        <v>0.52310551982877607</v>
      </c>
      <c r="AD128" s="18">
        <f t="shared" si="120"/>
        <v>5.7332348473338879</v>
      </c>
      <c r="AE128" s="2">
        <f t="shared" si="86"/>
        <v>-31.34322531207016</v>
      </c>
      <c r="AF128" s="2"/>
      <c r="AG128" s="1">
        <f t="shared" si="94"/>
        <v>6.0401986939715834E-3</v>
      </c>
      <c r="AH128" s="1">
        <f t="shared" si="121"/>
        <v>6.6613742692705116E-3</v>
      </c>
      <c r="AI128">
        <f t="shared" si="122"/>
        <v>0.73653169176624733</v>
      </c>
      <c r="AJ128" s="2">
        <f t="shared" si="142"/>
        <v>42.221561948383602</v>
      </c>
      <c r="AK128" s="1">
        <f t="shared" si="143"/>
        <v>8.992102502638372E-3</v>
      </c>
      <c r="AL128" s="1">
        <f t="shared" si="95"/>
        <v>5.3487052984086576</v>
      </c>
      <c r="AM128">
        <f t="shared" si="123"/>
        <v>1.3859689939071058</v>
      </c>
      <c r="AN128" s="17">
        <f t="shared" si="144"/>
        <v>2.7586962458342073</v>
      </c>
      <c r="AP128">
        <v>4</v>
      </c>
      <c r="AQ128">
        <f t="shared" si="124"/>
        <v>0.36826584588312367</v>
      </c>
      <c r="AR128" s="2">
        <f t="shared" si="125"/>
        <v>21.110780974191801</v>
      </c>
      <c r="AT128" s="1">
        <f>ATAN(A128/$G$8/$G$1)</f>
        <v>0.51400097403877043</v>
      </c>
      <c r="AU128" s="2">
        <f t="shared" si="126"/>
        <v>29.465023989483655</v>
      </c>
      <c r="AW128" s="2">
        <f>(AT128+AI128)/(SQRT(AP128)-1)</f>
        <v>1.2505326658050178</v>
      </c>
      <c r="AX128" s="2">
        <f t="shared" si="127"/>
        <v>71.68658593786725</v>
      </c>
      <c r="AZ128" s="17">
        <f>(A128-$A$122)</f>
        <v>0.74950000000000472</v>
      </c>
      <c r="BB128" s="18"/>
      <c r="BC128" s="18"/>
      <c r="BE128" s="17">
        <f t="shared" si="145"/>
        <v>14.115583333333365</v>
      </c>
      <c r="BF128" s="17">
        <f>(A128-A127)</f>
        <v>0.12491666666666745</v>
      </c>
      <c r="BG128">
        <f t="shared" si="146"/>
        <v>0.39140903641885605</v>
      </c>
      <c r="BH128" s="18">
        <f t="shared" si="147"/>
        <v>0.37092811940179937</v>
      </c>
      <c r="BI128" s="18">
        <f>SUM($BH$16:BH128)</f>
        <v>13.666016546434182</v>
      </c>
      <c r="BJ128">
        <v>13.4</v>
      </c>
      <c r="BK128" s="17">
        <f t="shared" si="128"/>
        <v>1.7339834535658181</v>
      </c>
      <c r="BL128" s="1"/>
      <c r="BM128" s="1">
        <v>1.2</v>
      </c>
      <c r="BO128" s="2">
        <f>BM128*SQRT(AP128)+(2-BM128)</f>
        <v>3.2</v>
      </c>
      <c r="BP128" s="1">
        <f>BO128+AN128</f>
        <v>5.9586962458342079</v>
      </c>
      <c r="BR128" s="1">
        <f t="shared" si="129"/>
        <v>3.5288958333333413</v>
      </c>
      <c r="BS128" s="1">
        <f t="shared" si="148"/>
        <v>3.1229166666666863E-2</v>
      </c>
      <c r="BT128" s="1">
        <f t="shared" si="98"/>
        <v>21.532311817885621</v>
      </c>
      <c r="BU128" s="2">
        <f t="shared" si="130"/>
        <v>2.4910080637198284</v>
      </c>
      <c r="BW128" s="1">
        <v>4</v>
      </c>
      <c r="BX128" s="1">
        <f t="shared" si="99"/>
        <v>0.25700048701938522</v>
      </c>
      <c r="BY128" s="2">
        <f t="shared" si="100"/>
        <v>14.732511994741827</v>
      </c>
      <c r="CA128" s="1">
        <f t="shared" si="131"/>
        <v>0.51400097403877043</v>
      </c>
      <c r="CB128" s="2">
        <f t="shared" si="101"/>
        <v>29.465023989483655</v>
      </c>
      <c r="CD128" s="1">
        <f t="shared" si="132"/>
        <v>9.4353057856880831</v>
      </c>
      <c r="CE128" s="1">
        <f t="shared" si="133"/>
        <v>-1.7554612051481934E-2</v>
      </c>
      <c r="CF128" s="18">
        <f>SUM(CE$15:$CE128)</f>
        <v>-0.99624306668265572</v>
      </c>
      <c r="CG128" s="18">
        <f t="shared" si="134"/>
        <v>1.0037569333173444</v>
      </c>
      <c r="CH128" s="18">
        <f t="shared" si="135"/>
        <v>0.99624306668265572</v>
      </c>
      <c r="CJ128" s="1">
        <f t="shared" si="136"/>
        <v>3.0037569333173444</v>
      </c>
      <c r="CK128" s="18">
        <f t="shared" si="137"/>
        <v>5.4947649970371728</v>
      </c>
      <c r="CL128">
        <f t="shared" si="138"/>
        <v>25.190899699883889</v>
      </c>
      <c r="CN128" s="1">
        <v>3.5288958333333413</v>
      </c>
      <c r="CO128">
        <v>1</v>
      </c>
      <c r="CP128">
        <f t="shared" si="139"/>
        <v>2.5</v>
      </c>
      <c r="CR128" s="18">
        <f t="shared" si="102"/>
        <v>7.9947649970371728</v>
      </c>
      <c r="CS128">
        <f t="shared" si="103"/>
        <v>230.24923191467056</v>
      </c>
    </row>
    <row r="129" spans="1:97" x14ac:dyDescent="0.2">
      <c r="A129" s="17">
        <f t="shared" si="140"/>
        <v>14.240500000000033</v>
      </c>
      <c r="B129">
        <f t="shared" si="141"/>
        <v>14.240500000000033</v>
      </c>
      <c r="C129" s="1">
        <f t="shared" si="104"/>
        <v>12.5</v>
      </c>
      <c r="D129" s="1">
        <f t="shared" si="149"/>
        <v>18.948399411295956</v>
      </c>
      <c r="E129">
        <f t="shared" si="105"/>
        <v>0.85039501620974089</v>
      </c>
      <c r="F129" s="1">
        <f t="shared" si="106"/>
        <v>48.74875889100425</v>
      </c>
      <c r="G129" s="1">
        <f t="shared" si="107"/>
        <v>2.7851907156661733E-3</v>
      </c>
      <c r="H129">
        <f t="shared" si="108"/>
        <v>0.7515410505602208</v>
      </c>
      <c r="I129">
        <f t="shared" si="109"/>
        <v>0.65968632646344849</v>
      </c>
      <c r="J129" s="18">
        <f t="shared" si="110"/>
        <v>3.2460265486008222</v>
      </c>
      <c r="K129" s="2">
        <f t="shared" si="84"/>
        <v>-173.92204498466626</v>
      </c>
      <c r="L129">
        <f t="shared" si="88"/>
        <v>7.9905000000000328</v>
      </c>
      <c r="M129" s="1">
        <f t="shared" si="111"/>
        <v>12.5</v>
      </c>
      <c r="N129" s="1">
        <f t="shared" si="150"/>
        <v>14.83570322734991</v>
      </c>
      <c r="O129">
        <f t="shared" si="112"/>
        <v>0.56877384499946448</v>
      </c>
      <c r="P129" s="1">
        <f t="shared" si="89"/>
        <v>32.604870095510698</v>
      </c>
      <c r="Q129" s="1">
        <f t="shared" si="113"/>
        <v>4.5434287906094065E-3</v>
      </c>
      <c r="R129">
        <f t="shared" si="114"/>
        <v>0.53859934224549522</v>
      </c>
      <c r="S129">
        <f t="shared" si="115"/>
        <v>0.84256201465098102</v>
      </c>
      <c r="T129" s="18">
        <f t="shared" si="116"/>
        <v>1.1784295878124695</v>
      </c>
      <c r="U129" s="2">
        <f t="shared" si="85"/>
        <v>67.553288473326276</v>
      </c>
      <c r="V129">
        <f t="shared" si="90"/>
        <v>20.490500000000033</v>
      </c>
      <c r="W129" s="1">
        <f t="shared" si="117"/>
        <v>12.5</v>
      </c>
      <c r="X129" s="1">
        <f t="shared" si="151"/>
        <v>24.002303852963809</v>
      </c>
      <c r="Y129">
        <f t="shared" si="118"/>
        <v>1.0230280368612579</v>
      </c>
      <c r="Z129" s="1">
        <f t="shared" si="119"/>
        <v>58.644919310517963</v>
      </c>
      <c r="AA129" s="1">
        <f t="shared" si="91"/>
        <v>1.7357778470381065E-3</v>
      </c>
      <c r="AB129">
        <f t="shared" si="92"/>
        <v>0.85368888443056112</v>
      </c>
      <c r="AC129">
        <f t="shared" si="93"/>
        <v>0.52078334132314952</v>
      </c>
      <c r="AD129" s="18">
        <f t="shared" si="120"/>
        <v>5.7868019903892769</v>
      </c>
      <c r="AE129" s="2">
        <f t="shared" si="86"/>
        <v>-28.272497366219795</v>
      </c>
      <c r="AF129" s="2"/>
      <c r="AG129" s="1">
        <f t="shared" si="94"/>
        <v>6.0220871684810431E-3</v>
      </c>
      <c r="AH129" s="1">
        <f t="shared" si="121"/>
        <v>6.5694369339322611E-3</v>
      </c>
      <c r="AI129">
        <f t="shared" si="122"/>
        <v>0.74195581350476569</v>
      </c>
      <c r="AJ129" s="2">
        <f t="shared" si="142"/>
        <v>42.532498863330517</v>
      </c>
      <c r="AK129" s="1">
        <f t="shared" si="143"/>
        <v>8.911960249782162E-3</v>
      </c>
      <c r="AL129" s="1">
        <f t="shared" si="95"/>
        <v>6.242572962469092</v>
      </c>
      <c r="AM129">
        <f t="shared" si="123"/>
        <v>1.4119554632887967</v>
      </c>
      <c r="AN129" s="17">
        <f t="shared" si="144"/>
        <v>2.8104209062277006</v>
      </c>
      <c r="AP129">
        <v>4</v>
      </c>
      <c r="AQ129">
        <f t="shared" si="124"/>
        <v>0.37097790675238285</v>
      </c>
      <c r="AR129" s="2">
        <f t="shared" si="125"/>
        <v>21.266249431665258</v>
      </c>
      <c r="AT129" s="1">
        <f>ATAN(A129/$G$8/$G$1)</f>
        <v>0.51778166746821963</v>
      </c>
      <c r="AU129" s="2">
        <f t="shared" si="126"/>
        <v>29.681751638305581</v>
      </c>
      <c r="AW129" s="2">
        <f>(AT129+AI129)/(SQRT(AP129)-1)</f>
        <v>1.2597374809729853</v>
      </c>
      <c r="AX129" s="2">
        <f t="shared" si="127"/>
        <v>72.214250501636101</v>
      </c>
      <c r="AZ129" s="17">
        <f>(A129-$A$122)</f>
        <v>0.87441666666667217</v>
      </c>
      <c r="BB129" s="18"/>
      <c r="BC129" s="18"/>
      <c r="BE129" s="17">
        <f t="shared" si="145"/>
        <v>14.240500000000033</v>
      </c>
      <c r="BF129" s="17">
        <f>(A129-A128)</f>
        <v>0.12491666666666745</v>
      </c>
      <c r="BG129">
        <f t="shared" si="146"/>
        <v>0.40246341724514745</v>
      </c>
      <c r="BH129" s="18">
        <f t="shared" si="147"/>
        <v>0.38257417264701554</v>
      </c>
      <c r="BI129" s="18">
        <f>SUM($BH$16:BH129)</f>
        <v>14.048590719081197</v>
      </c>
      <c r="BJ129">
        <v>13.4</v>
      </c>
      <c r="BK129" s="17">
        <f t="shared" si="128"/>
        <v>1.3514092809188032</v>
      </c>
      <c r="BL129" s="1"/>
      <c r="BM129" s="1">
        <v>1.2</v>
      </c>
      <c r="BO129" s="2">
        <f>BM129*SQRT(AP129)+(2-BM129)</f>
        <v>3.2</v>
      </c>
      <c r="BP129" s="1">
        <f>BO129+AN129</f>
        <v>6.0104209062277008</v>
      </c>
      <c r="BR129" s="1">
        <f t="shared" si="129"/>
        <v>3.5601250000000091</v>
      </c>
      <c r="BS129" s="1">
        <f t="shared" si="148"/>
        <v>3.1229166666667751E-2</v>
      </c>
      <c r="BT129" s="1">
        <f t="shared" si="98"/>
        <v>21.578528915118973</v>
      </c>
      <c r="BU129" s="2">
        <f t="shared" si="130"/>
        <v>2.5889498213466737</v>
      </c>
      <c r="BW129" s="1">
        <v>4</v>
      </c>
      <c r="BX129" s="1">
        <f t="shared" si="99"/>
        <v>0.25889083373410982</v>
      </c>
      <c r="BY129" s="2">
        <f t="shared" si="100"/>
        <v>14.840875819152791</v>
      </c>
      <c r="CA129" s="1">
        <f t="shared" si="131"/>
        <v>0.51778166746821963</v>
      </c>
      <c r="CB129" s="2">
        <f t="shared" si="101"/>
        <v>29.681751638305581</v>
      </c>
      <c r="CD129" s="1">
        <f t="shared" si="132"/>
        <v>9.4960532473943928</v>
      </c>
      <c r="CE129" s="1">
        <f t="shared" si="133"/>
        <v>-1.771065340612267E-2</v>
      </c>
      <c r="CF129" s="18">
        <f>SUM(CE$15:$CE129)</f>
        <v>-1.0139537200887785</v>
      </c>
      <c r="CG129" s="18">
        <f t="shared" si="134"/>
        <v>0.98604627991122151</v>
      </c>
      <c r="CH129" s="18">
        <f t="shared" si="135"/>
        <v>1.0139537200887785</v>
      </c>
      <c r="CJ129" s="1">
        <f t="shared" si="136"/>
        <v>2.9860462799112213</v>
      </c>
      <c r="CK129" s="18">
        <f t="shared" si="137"/>
        <v>5.574996101257895</v>
      </c>
      <c r="CL129">
        <f t="shared" si="138"/>
        <v>25.558721381125022</v>
      </c>
      <c r="CN129" s="1">
        <v>3.5601250000000091</v>
      </c>
      <c r="CO129">
        <v>1</v>
      </c>
      <c r="CP129">
        <f t="shared" si="139"/>
        <v>2.5</v>
      </c>
      <c r="CR129" s="18">
        <f t="shared" si="102"/>
        <v>8.074996101257895</v>
      </c>
      <c r="CS129">
        <f t="shared" si="103"/>
        <v>232.55988771622737</v>
      </c>
    </row>
    <row r="130" spans="1:97" x14ac:dyDescent="0.2">
      <c r="A130" s="17">
        <f t="shared" si="140"/>
        <v>14.3654166666667</v>
      </c>
      <c r="B130">
        <f t="shared" si="141"/>
        <v>14.3654166666667</v>
      </c>
      <c r="C130" s="1">
        <f t="shared" si="104"/>
        <v>12.5</v>
      </c>
      <c r="D130" s="1">
        <f t="shared" si="149"/>
        <v>19.042457719710065</v>
      </c>
      <c r="E130">
        <f t="shared" si="105"/>
        <v>0.85472250772190317</v>
      </c>
      <c r="F130" s="1">
        <f t="shared" si="106"/>
        <v>48.996831652847952</v>
      </c>
      <c r="G130" s="1">
        <f t="shared" si="107"/>
        <v>2.7577443279041356E-3</v>
      </c>
      <c r="H130">
        <f t="shared" si="108"/>
        <v>0.75438879151600524</v>
      </c>
      <c r="I130">
        <f t="shared" si="109"/>
        <v>0.65642787207355935</v>
      </c>
      <c r="J130" s="18">
        <f t="shared" si="110"/>
        <v>3.2933129670270214</v>
      </c>
      <c r="K130" s="2">
        <f t="shared" si="84"/>
        <v>-171.21135857806885</v>
      </c>
      <c r="L130">
        <f t="shared" si="88"/>
        <v>8.1154166666667003</v>
      </c>
      <c r="M130" s="1">
        <f t="shared" si="111"/>
        <v>12.5</v>
      </c>
      <c r="N130" s="1">
        <f t="shared" si="150"/>
        <v>14.903354913361342</v>
      </c>
      <c r="O130">
        <f t="shared" si="112"/>
        <v>0.57583607453365715</v>
      </c>
      <c r="P130" s="1">
        <f t="shared" si="89"/>
        <v>33.009711278999454</v>
      </c>
      <c r="Q130" s="1">
        <f t="shared" si="113"/>
        <v>4.5022738980540116E-3</v>
      </c>
      <c r="R130">
        <f t="shared" si="114"/>
        <v>0.54453622783893885</v>
      </c>
      <c r="S130">
        <f t="shared" si="115"/>
        <v>0.83873732274827217</v>
      </c>
      <c r="T130" s="18">
        <f t="shared" si="116"/>
        <v>1.2124404687852617</v>
      </c>
      <c r="U130" s="2">
        <f t="shared" si="85"/>
        <v>69.502956809346202</v>
      </c>
      <c r="V130">
        <f t="shared" si="90"/>
        <v>20.6154166666667</v>
      </c>
      <c r="W130" s="1">
        <f t="shared" si="117"/>
        <v>12.5</v>
      </c>
      <c r="X130" s="1">
        <f t="shared" si="151"/>
        <v>24.109031592751275</v>
      </c>
      <c r="Y130">
        <f t="shared" si="118"/>
        <v>1.02572638655432</v>
      </c>
      <c r="Z130" s="1">
        <f t="shared" si="119"/>
        <v>58.799601776999232</v>
      </c>
      <c r="AA130" s="1">
        <f t="shared" si="91"/>
        <v>1.7204437102346E-3</v>
      </c>
      <c r="AB130">
        <f t="shared" si="92"/>
        <v>0.85509103040310497</v>
      </c>
      <c r="AC130">
        <f t="shared" si="93"/>
        <v>0.5184778970449524</v>
      </c>
      <c r="AD130" s="18">
        <f t="shared" si="120"/>
        <v>5.840457777383163</v>
      </c>
      <c r="AE130" s="2">
        <f t="shared" si="86"/>
        <v>-25.196687920710417</v>
      </c>
      <c r="AF130" s="2"/>
      <c r="AG130" s="1">
        <f t="shared" si="94"/>
        <v>6.0031986409168105E-3</v>
      </c>
      <c r="AH130" s="1">
        <f t="shared" si="121"/>
        <v>6.4784974332889392E-3</v>
      </c>
      <c r="AI130">
        <f t="shared" si="122"/>
        <v>0.74733688936568687</v>
      </c>
      <c r="AJ130" s="2">
        <f t="shared" si="142"/>
        <v>42.840968180198608</v>
      </c>
      <c r="AK130" s="1">
        <f t="shared" si="143"/>
        <v>8.8322886567093594E-3</v>
      </c>
      <c r="AL130" s="1">
        <f t="shared" si="95"/>
        <v>7.5131018365646431</v>
      </c>
      <c r="AM130">
        <f t="shared" si="123"/>
        <v>1.4384732554048731</v>
      </c>
      <c r="AN130" s="17">
        <f t="shared" si="144"/>
        <v>2.8632031357581069</v>
      </c>
      <c r="AP130">
        <v>4</v>
      </c>
      <c r="AQ130">
        <f t="shared" si="124"/>
        <v>0.37366844468284344</v>
      </c>
      <c r="AR130" s="2">
        <f t="shared" si="125"/>
        <v>21.420484090099304</v>
      </c>
      <c r="AT130" s="1">
        <f>ATAN(A130/$G$8/$G$1)</f>
        <v>0.52154614692045764</v>
      </c>
      <c r="AU130" s="2">
        <f t="shared" si="126"/>
        <v>29.897549823465724</v>
      </c>
      <c r="AW130" s="2">
        <f>(AT130+AI130)/(SQRT(AP130)-1)</f>
        <v>1.2688830362861445</v>
      </c>
      <c r="AX130" s="2">
        <f t="shared" si="127"/>
        <v>72.738518003664325</v>
      </c>
      <c r="AZ130" s="17">
        <f>(A130-$A$122)</f>
        <v>0.99933333333333962</v>
      </c>
      <c r="BB130" s="18"/>
      <c r="BC130" s="18"/>
      <c r="BE130" s="17">
        <f t="shared" si="145"/>
        <v>14.3654166666667</v>
      </c>
      <c r="BF130" s="17">
        <f>(A130-A129)</f>
        <v>0.12491666666666745</v>
      </c>
      <c r="BG130">
        <f t="shared" si="146"/>
        <v>0.4141192763898317</v>
      </c>
      <c r="BH130" s="18">
        <f t="shared" si="147"/>
        <v>0.39481704251502681</v>
      </c>
      <c r="BI130" s="18">
        <f>SUM($BH$16:BH130)</f>
        <v>14.443407761596223</v>
      </c>
      <c r="BJ130">
        <v>13.4</v>
      </c>
      <c r="BK130" s="17">
        <f t="shared" si="128"/>
        <v>0.95659223840377727</v>
      </c>
      <c r="BL130" s="1"/>
      <c r="BM130" s="1">
        <v>1.2</v>
      </c>
      <c r="BO130" s="2">
        <f>BM130*SQRT(AP130)+(2-BM130)</f>
        <v>3.2</v>
      </c>
      <c r="BP130" s="1">
        <f>BO130+AN130</f>
        <v>6.0632031357581067</v>
      </c>
      <c r="BR130" s="1">
        <f t="shared" si="129"/>
        <v>3.5913541666666751</v>
      </c>
      <c r="BS130" s="1">
        <f t="shared" si="148"/>
        <v>3.1229166666665975E-2</v>
      </c>
      <c r="BT130" s="1">
        <f t="shared" si="98"/>
        <v>21.6250531271927</v>
      </c>
      <c r="BU130" s="2">
        <f t="shared" si="130"/>
        <v>2.6882562629508087</v>
      </c>
      <c r="BW130" s="1">
        <v>4</v>
      </c>
      <c r="BX130" s="1">
        <f t="shared" si="99"/>
        <v>0.26077307346022882</v>
      </c>
      <c r="BY130" s="2">
        <f t="shared" si="100"/>
        <v>14.948774911732862</v>
      </c>
      <c r="CA130" s="1">
        <f t="shared" si="131"/>
        <v>0.52154614692045764</v>
      </c>
      <c r="CB130" s="2">
        <f t="shared" si="101"/>
        <v>29.897549823465724</v>
      </c>
      <c r="CD130" s="1">
        <f t="shared" si="132"/>
        <v>9.5574698415650587</v>
      </c>
      <c r="CE130" s="1">
        <f t="shared" si="133"/>
        <v>-1.786669476716457E-2</v>
      </c>
      <c r="CF130" s="18">
        <f>SUM(CE$15:$CE130)</f>
        <v>-1.0318204148559431</v>
      </c>
      <c r="CG130" s="18">
        <f t="shared" si="134"/>
        <v>0.96817958514405689</v>
      </c>
      <c r="CH130" s="18">
        <f t="shared" si="135"/>
        <v>1.0318204148559431</v>
      </c>
      <c r="CJ130" s="1">
        <f t="shared" si="136"/>
        <v>2.9681795851440569</v>
      </c>
      <c r="CK130" s="18">
        <f t="shared" si="137"/>
        <v>5.6564358480948655</v>
      </c>
      <c r="CL130">
        <f t="shared" si="138"/>
        <v>25.932084117340356</v>
      </c>
      <c r="CN130" s="1">
        <v>3.5913541666666751</v>
      </c>
      <c r="CO130">
        <v>1</v>
      </c>
      <c r="CP130">
        <f t="shared" si="139"/>
        <v>2.5</v>
      </c>
      <c r="CR130" s="18">
        <f t="shared" si="102"/>
        <v>8.1564358480948655</v>
      </c>
      <c r="CS130">
        <f t="shared" si="103"/>
        <v>234.90535242513215</v>
      </c>
    </row>
    <row r="131" spans="1:97" x14ac:dyDescent="0.2">
      <c r="A131" s="17">
        <f t="shared" si="140"/>
        <v>14.490333333333368</v>
      </c>
      <c r="B131">
        <f t="shared" si="141"/>
        <v>14.490333333333368</v>
      </c>
      <c r="C131" s="1">
        <f t="shared" si="104"/>
        <v>12.5</v>
      </c>
      <c r="D131" s="1">
        <f t="shared" si="149"/>
        <v>19.13686913032307</v>
      </c>
      <c r="E131">
        <f t="shared" si="105"/>
        <v>0.85900737961221352</v>
      </c>
      <c r="F131" s="1">
        <f t="shared" si="106"/>
        <v>49.242461251655548</v>
      </c>
      <c r="G131" s="1">
        <f t="shared" si="107"/>
        <v>2.7306008820949402E-3</v>
      </c>
      <c r="H131">
        <f t="shared" si="108"/>
        <v>0.75719456691966935</v>
      </c>
      <c r="I131">
        <f t="shared" si="109"/>
        <v>0.65318939659744502</v>
      </c>
      <c r="J131" s="18">
        <f t="shared" si="110"/>
        <v>3.3407769023425389</v>
      </c>
      <c r="K131" s="2">
        <f t="shared" si="84"/>
        <v>-168.49049604405829</v>
      </c>
      <c r="L131">
        <f t="shared" si="88"/>
        <v>8.2403333333333677</v>
      </c>
      <c r="M131" s="1">
        <f t="shared" si="111"/>
        <v>12.5</v>
      </c>
      <c r="N131" s="1">
        <f t="shared" si="150"/>
        <v>14.971743166526903</v>
      </c>
      <c r="O131">
        <f t="shared" si="112"/>
        <v>0.58283413244659732</v>
      </c>
      <c r="P131" s="1">
        <f t="shared" si="89"/>
        <v>33.410873834518313</v>
      </c>
      <c r="Q131" s="1">
        <f t="shared" si="113"/>
        <v>4.4612366692491981E-3</v>
      </c>
      <c r="R131">
        <f t="shared" si="114"/>
        <v>0.55039237860803714</v>
      </c>
      <c r="S131">
        <f t="shared" si="115"/>
        <v>0.83490612021363642</v>
      </c>
      <c r="T131" s="18">
        <f t="shared" si="116"/>
        <v>1.2468216479617569</v>
      </c>
      <c r="U131" s="2">
        <f t="shared" si="85"/>
        <v>71.47385243092873</v>
      </c>
      <c r="V131">
        <f t="shared" si="90"/>
        <v>20.740333333333368</v>
      </c>
      <c r="W131" s="1">
        <f t="shared" si="117"/>
        <v>12.5</v>
      </c>
      <c r="X131" s="1">
        <f t="shared" si="151"/>
        <v>24.215933324523736</v>
      </c>
      <c r="Y131">
        <f t="shared" si="118"/>
        <v>1.0284009317385128</v>
      </c>
      <c r="Z131" s="1">
        <f t="shared" si="119"/>
        <v>58.952919653800095</v>
      </c>
      <c r="AA131" s="1">
        <f t="shared" si="91"/>
        <v>1.7052873704982395E-3</v>
      </c>
      <c r="AB131">
        <f t="shared" si="92"/>
        <v>0.85647466299923325</v>
      </c>
      <c r="AC131">
        <f t="shared" si="93"/>
        <v>0.51618906578922208</v>
      </c>
      <c r="AD131" s="18">
        <f t="shared" si="120"/>
        <v>5.8942010362649011</v>
      </c>
      <c r="AE131" s="2">
        <f t="shared" si="86"/>
        <v>-22.115864163158562</v>
      </c>
      <c r="AF131" s="2"/>
      <c r="AG131" s="1">
        <f t="shared" si="94"/>
        <v>5.9835622402341368E-3</v>
      </c>
      <c r="AH131" s="1">
        <f t="shared" si="121"/>
        <v>6.3885640360813439E-3</v>
      </c>
      <c r="AI131">
        <f t="shared" si="122"/>
        <v>0.75267482905693928</v>
      </c>
      <c r="AJ131" s="2">
        <f t="shared" si="142"/>
        <v>43.146964723009255</v>
      </c>
      <c r="AK131" s="1">
        <f t="shared" si="143"/>
        <v>8.7531004521750871E-3</v>
      </c>
      <c r="AL131" s="1">
        <f t="shared" si="95"/>
        <v>9.4635183502172868</v>
      </c>
      <c r="AM131">
        <f t="shared" si="123"/>
        <v>1.4655180649231618</v>
      </c>
      <c r="AN131" s="17">
        <f t="shared" si="144"/>
        <v>2.9170343648948287</v>
      </c>
      <c r="AP131">
        <v>4</v>
      </c>
      <c r="AQ131">
        <f t="shared" si="124"/>
        <v>0.37633741452846964</v>
      </c>
      <c r="AR131" s="2">
        <f t="shared" si="125"/>
        <v>21.573482361504627</v>
      </c>
      <c r="AT131" s="1">
        <f>ATAN(A131/$G$8/$G$1)</f>
        <v>0.52529441046656711</v>
      </c>
      <c r="AU131" s="2">
        <f t="shared" si="126"/>
        <v>30.112418434389195</v>
      </c>
      <c r="AW131" s="2">
        <f>(AT131+AI131)/(SQRT(AP131)-1)</f>
        <v>1.2779692395235065</v>
      </c>
      <c r="AX131" s="2">
        <f t="shared" si="127"/>
        <v>73.25938315739846</v>
      </c>
      <c r="BB131" s="18"/>
      <c r="BC131" s="18"/>
      <c r="BE131" s="17">
        <f t="shared" si="145"/>
        <v>14.490333333333368</v>
      </c>
      <c r="BF131" s="17">
        <f>(A131-A130)</f>
        <v>0.12491666666666745</v>
      </c>
      <c r="BG131">
        <f t="shared" si="146"/>
        <v>0.42642491953001121</v>
      </c>
      <c r="BH131" s="18">
        <f t="shared" si="147"/>
        <v>0.40770507029459024</v>
      </c>
      <c r="BI131" s="18">
        <f>SUM($BH$16:BH131)</f>
        <v>14.851112831890813</v>
      </c>
      <c r="BJ131">
        <v>13.4</v>
      </c>
      <c r="BK131" s="17">
        <f t="shared" si="128"/>
        <v>0.54888716810918758</v>
      </c>
      <c r="BL131" s="1"/>
      <c r="BM131" s="1">
        <v>1.2</v>
      </c>
      <c r="BO131" s="2">
        <f>BM131*SQRT(AP131)+(2-BM131)</f>
        <v>3.2</v>
      </c>
      <c r="BP131" s="1">
        <f>BO131+AN131</f>
        <v>6.1170343648948293</v>
      </c>
      <c r="BR131" s="1">
        <f t="shared" si="129"/>
        <v>3.6225833333333424</v>
      </c>
      <c r="BS131" s="1">
        <f t="shared" si="148"/>
        <v>3.1229166666667307E-2</v>
      </c>
      <c r="BT131" s="1">
        <f t="shared" si="98"/>
        <v>21.671882476206367</v>
      </c>
      <c r="BU131" s="2">
        <f t="shared" si="130"/>
        <v>2.788916841101198</v>
      </c>
      <c r="BW131" s="1">
        <v>4</v>
      </c>
      <c r="BX131" s="1">
        <f t="shared" si="99"/>
        <v>0.26264720523328355</v>
      </c>
      <c r="BY131" s="2">
        <f t="shared" si="100"/>
        <v>15.056209217194597</v>
      </c>
      <c r="CA131" s="1">
        <f t="shared" si="131"/>
        <v>0.52529441046656711</v>
      </c>
      <c r="CB131" s="2">
        <f t="shared" si="101"/>
        <v>30.112418434389195</v>
      </c>
      <c r="CD131" s="1">
        <f t="shared" si="132"/>
        <v>9.6195587577721327</v>
      </c>
      <c r="CE131" s="1">
        <f t="shared" si="133"/>
        <v>-1.8022736134574099E-2</v>
      </c>
      <c r="CF131" s="18">
        <f>SUM(CE$15:$CE131)</f>
        <v>-1.0498431509905173</v>
      </c>
      <c r="CG131" s="18">
        <f t="shared" si="134"/>
        <v>0.95015684900948272</v>
      </c>
      <c r="CH131" s="18">
        <f t="shared" si="135"/>
        <v>1.0498431509905173</v>
      </c>
      <c r="CJ131" s="1">
        <f t="shared" si="136"/>
        <v>2.9501568490094829</v>
      </c>
      <c r="CK131" s="18">
        <f t="shared" si="137"/>
        <v>5.7390736901106809</v>
      </c>
      <c r="CL131">
        <f t="shared" si="138"/>
        <v>26.310939553516015</v>
      </c>
      <c r="CN131" s="1">
        <v>3.6225833333333424</v>
      </c>
      <c r="CO131">
        <v>1</v>
      </c>
      <c r="CP131">
        <f t="shared" si="139"/>
        <v>2.5</v>
      </c>
      <c r="CR131" s="18">
        <f t="shared" si="102"/>
        <v>8.2390736901106809</v>
      </c>
      <c r="CS131">
        <f t="shared" si="103"/>
        <v>237.28532227518761</v>
      </c>
    </row>
    <row r="132" spans="1:97" x14ac:dyDescent="0.2">
      <c r="A132" s="17">
        <f t="shared" si="140"/>
        <v>14.615250000000035</v>
      </c>
      <c r="B132">
        <f t="shared" si="141"/>
        <v>14.615250000000035</v>
      </c>
      <c r="C132" s="1">
        <f t="shared" si="104"/>
        <v>12.5</v>
      </c>
      <c r="D132" s="1">
        <f t="shared" si="149"/>
        <v>19.231628442815264</v>
      </c>
      <c r="E132">
        <f t="shared" si="105"/>
        <v>0.86325010337117181</v>
      </c>
      <c r="F132" s="1">
        <f t="shared" si="106"/>
        <v>49.485674715544874</v>
      </c>
      <c r="G132" s="1">
        <f t="shared" si="107"/>
        <v>2.7037583920175973E-3</v>
      </c>
      <c r="H132">
        <f t="shared" si="108"/>
        <v>0.75995904576973772</v>
      </c>
      <c r="I132">
        <f t="shared" si="109"/>
        <v>0.64997095993032616</v>
      </c>
      <c r="J132" s="18">
        <f t="shared" si="110"/>
        <v>3.3884157401638313</v>
      </c>
      <c r="K132" s="2">
        <f t="shared" si="84"/>
        <v>-165.75960725175491</v>
      </c>
      <c r="L132">
        <f t="shared" si="88"/>
        <v>8.3652500000000352</v>
      </c>
      <c r="M132" s="1">
        <f t="shared" si="111"/>
        <v>12.5</v>
      </c>
      <c r="N132" s="1">
        <f t="shared" si="150"/>
        <v>15.040857939708777</v>
      </c>
      <c r="O132">
        <f t="shared" si="112"/>
        <v>0.58976821331520335</v>
      </c>
      <c r="P132" s="1">
        <f t="shared" si="89"/>
        <v>33.808368916158152</v>
      </c>
      <c r="Q132" s="1">
        <f t="shared" si="113"/>
        <v>4.4203308996666408E-3</v>
      </c>
      <c r="R132">
        <f t="shared" si="114"/>
        <v>0.55616840698397041</v>
      </c>
      <c r="S132">
        <f t="shared" si="115"/>
        <v>0.83106961385488798</v>
      </c>
      <c r="T132" s="18">
        <f t="shared" si="116"/>
        <v>1.2815680742925513</v>
      </c>
      <c r="U132" s="2">
        <f t="shared" si="85"/>
        <v>73.465685787471088</v>
      </c>
      <c r="V132">
        <f t="shared" si="90"/>
        <v>20.865250000000035</v>
      </c>
      <c r="W132" s="1">
        <f t="shared" si="117"/>
        <v>12.5</v>
      </c>
      <c r="X132" s="1">
        <f t="shared" si="151"/>
        <v>24.323006754151542</v>
      </c>
      <c r="Y132">
        <f t="shared" si="118"/>
        <v>1.031051948269778</v>
      </c>
      <c r="Z132" s="1">
        <f t="shared" si="119"/>
        <v>59.10488875431848</v>
      </c>
      <c r="AA132" s="1">
        <f t="shared" si="91"/>
        <v>1.6903065687377187E-3</v>
      </c>
      <c r="AB132">
        <f t="shared" si="92"/>
        <v>0.85784007754052349</v>
      </c>
      <c r="AC132">
        <f t="shared" si="93"/>
        <v>0.51391672609992811</v>
      </c>
      <c r="AD132" s="18">
        <f t="shared" si="120"/>
        <v>5.9480306136948649</v>
      </c>
      <c r="AE132" s="2">
        <f t="shared" si="86"/>
        <v>-19.030092208574672</v>
      </c>
      <c r="AF132" s="2"/>
      <c r="AG132" s="1">
        <f t="shared" si="94"/>
        <v>5.9632067603924508E-3</v>
      </c>
      <c r="AH132" s="1">
        <f t="shared" si="121"/>
        <v>6.2996439492870298E-3</v>
      </c>
      <c r="AI132">
        <f t="shared" si="122"/>
        <v>0.75796956443227737</v>
      </c>
      <c r="AJ132" s="2">
        <f t="shared" si="142"/>
        <v>43.450484585289786</v>
      </c>
      <c r="AK132" s="1">
        <f t="shared" si="143"/>
        <v>8.6744076889998037E-3</v>
      </c>
      <c r="AL132" s="1">
        <f t="shared" si="95"/>
        <v>12.842258121036144</v>
      </c>
      <c r="AM132">
        <f t="shared" si="123"/>
        <v>1.4930852129121956</v>
      </c>
      <c r="AN132" s="17">
        <f t="shared" si="144"/>
        <v>2.9719052804780963</v>
      </c>
      <c r="AP132">
        <v>4</v>
      </c>
      <c r="AQ132">
        <f t="shared" si="124"/>
        <v>0.37898478221613868</v>
      </c>
      <c r="AR132" s="2">
        <f t="shared" si="125"/>
        <v>21.725242292644893</v>
      </c>
      <c r="AT132" s="1">
        <f>ATAN(A132/$G$8/$G$1)</f>
        <v>0.52902645801678605</v>
      </c>
      <c r="AU132" s="2">
        <f t="shared" si="126"/>
        <v>30.326357465930407</v>
      </c>
      <c r="AW132" s="2">
        <f>(AT132+AI132)/(SQRT(AP132)-1)</f>
        <v>1.2869960224490633</v>
      </c>
      <c r="AX132" s="2">
        <f t="shared" si="127"/>
        <v>73.776842051220186</v>
      </c>
      <c r="BB132" s="18"/>
      <c r="BC132" s="18"/>
      <c r="BE132" s="17">
        <f t="shared" si="145"/>
        <v>14.615250000000035</v>
      </c>
      <c r="BF132" s="17">
        <f>(A132-A131)</f>
        <v>0.12491666666666745</v>
      </c>
      <c r="BG132">
        <f t="shared" si="146"/>
        <v>0.43943400730545323</v>
      </c>
      <c r="BH132" s="18">
        <f t="shared" si="147"/>
        <v>0.42129195249472717</v>
      </c>
      <c r="BI132" s="18">
        <f>SUM($BH$16:BH132)</f>
        <v>15.27240478438554</v>
      </c>
      <c r="BJ132">
        <v>15</v>
      </c>
      <c r="BK132" s="17">
        <f t="shared" si="128"/>
        <v>1.7275952156144605</v>
      </c>
      <c r="BL132" s="1"/>
      <c r="BM132" s="1">
        <v>1.2</v>
      </c>
      <c r="BO132" s="2">
        <f>BM132*SQRT(AP132)+(2-BM132)</f>
        <v>3.2</v>
      </c>
      <c r="BP132" s="1">
        <f>BO132+AN132</f>
        <v>6.1719052804780965</v>
      </c>
      <c r="BR132" s="1">
        <f t="shared" si="129"/>
        <v>3.6538125000000088</v>
      </c>
      <c r="BS132" s="1">
        <f t="shared" si="148"/>
        <v>3.1229166666666419E-2</v>
      </c>
      <c r="BT132" s="1">
        <f t="shared" si="98"/>
        <v>21.719014988401447</v>
      </c>
      <c r="BU132" s="2">
        <f t="shared" si="130"/>
        <v>2.8909202688795439</v>
      </c>
      <c r="BW132" s="1">
        <v>4</v>
      </c>
      <c r="BX132" s="1">
        <f t="shared" si="99"/>
        <v>0.26451322900839302</v>
      </c>
      <c r="BY132" s="2">
        <f t="shared" si="100"/>
        <v>15.163178732965203</v>
      </c>
      <c r="CA132" s="1">
        <f t="shared" si="131"/>
        <v>0.52902645801678605</v>
      </c>
      <c r="CB132" s="2">
        <f t="shared" si="101"/>
        <v>30.326357465930407</v>
      </c>
      <c r="CD132" s="1">
        <f t="shared" si="132"/>
        <v>9.6823232028615944</v>
      </c>
      <c r="CE132" s="1">
        <f t="shared" si="133"/>
        <v>-1.8178777508304371E-2</v>
      </c>
      <c r="CF132" s="18">
        <f>SUM(CE$15:$CE132)</f>
        <v>-1.0680219284988217</v>
      </c>
      <c r="CG132" s="18">
        <f t="shared" si="134"/>
        <v>0.93197807150117828</v>
      </c>
      <c r="CH132" s="18">
        <f t="shared" si="135"/>
        <v>1.0680219284988217</v>
      </c>
      <c r="CJ132" s="1">
        <f t="shared" si="136"/>
        <v>2.9319780715011783</v>
      </c>
      <c r="CK132" s="18">
        <f t="shared" si="137"/>
        <v>5.8228983403807222</v>
      </c>
      <c r="CL132">
        <f t="shared" si="138"/>
        <v>26.695235944438839</v>
      </c>
      <c r="CN132" s="1">
        <v>3.6538125000000088</v>
      </c>
      <c r="CO132">
        <v>1</v>
      </c>
      <c r="CP132">
        <f t="shared" si="139"/>
        <v>2.5</v>
      </c>
      <c r="CR132" s="18">
        <f t="shared" si="102"/>
        <v>8.3228983403807213</v>
      </c>
      <c r="CS132">
        <f t="shared" si="103"/>
        <v>239.69947220296478</v>
      </c>
    </row>
    <row r="133" spans="1:97" x14ac:dyDescent="0.2">
      <c r="A133" s="17">
        <f t="shared" si="140"/>
        <v>14.740166666666703</v>
      </c>
      <c r="B133">
        <f t="shared" si="141"/>
        <v>14.740166666666703</v>
      </c>
      <c r="C133" s="1">
        <f t="shared" si="104"/>
        <v>12.5</v>
      </c>
      <c r="D133" s="1">
        <f t="shared" si="149"/>
        <v>19.326730539879531</v>
      </c>
      <c r="E133">
        <f t="shared" si="105"/>
        <v>0.86745114732950468</v>
      </c>
      <c r="F133" s="1">
        <f t="shared" si="106"/>
        <v>49.726498891500263</v>
      </c>
      <c r="G133" s="1">
        <f t="shared" si="107"/>
        <v>2.6772147975809564E-3</v>
      </c>
      <c r="H133">
        <f t="shared" si="108"/>
        <v>0.76268288815075402</v>
      </c>
      <c r="I133">
        <f t="shared" si="109"/>
        <v>0.6467726123778158</v>
      </c>
      <c r="J133" s="18">
        <f t="shared" si="110"/>
        <v>3.4362269078407031</v>
      </c>
      <c r="K133" s="2">
        <f t="shared" si="84"/>
        <v>-163.01883967792151</v>
      </c>
      <c r="L133">
        <f t="shared" si="88"/>
        <v>8.4901666666667026</v>
      </c>
      <c r="M133" s="1">
        <f t="shared" si="111"/>
        <v>12.5</v>
      </c>
      <c r="N133" s="1">
        <f t="shared" si="150"/>
        <v>15.110689263821767</v>
      </c>
      <c r="O133">
        <f t="shared" si="112"/>
        <v>0.5966385327836683</v>
      </c>
      <c r="P133" s="1">
        <f t="shared" si="89"/>
        <v>34.202208885687988</v>
      </c>
      <c r="Q133" s="1">
        <f t="shared" si="113"/>
        <v>4.3795697794371691E-3</v>
      </c>
      <c r="R133">
        <f t="shared" si="114"/>
        <v>0.56186494993275948</v>
      </c>
      <c r="S133">
        <f t="shared" si="115"/>
        <v>0.82722897557874364</v>
      </c>
      <c r="T133" s="18">
        <f t="shared" si="116"/>
        <v>1.3166747359680342</v>
      </c>
      <c r="U133" s="2">
        <f t="shared" si="85"/>
        <v>75.478169577785394</v>
      </c>
      <c r="V133">
        <f t="shared" si="90"/>
        <v>20.990166666666703</v>
      </c>
      <c r="W133" s="1">
        <f t="shared" si="117"/>
        <v>12.5</v>
      </c>
      <c r="X133" s="1">
        <f t="shared" si="151"/>
        <v>24.430249624071507</v>
      </c>
      <c r="Y133">
        <f t="shared" si="118"/>
        <v>1.0336797084948128</v>
      </c>
      <c r="Z133" s="1">
        <f t="shared" si="119"/>
        <v>59.255524690785442</v>
      </c>
      <c r="AA133" s="1">
        <f t="shared" si="91"/>
        <v>1.6754990692409244E-3</v>
      </c>
      <c r="AB133">
        <f t="shared" si="92"/>
        <v>0.85918756417391506</v>
      </c>
      <c r="AC133">
        <f t="shared" si="93"/>
        <v>0.51166075633069086</v>
      </c>
      <c r="AD133" s="18">
        <f t="shared" si="120"/>
        <v>6.0019453747166693</v>
      </c>
      <c r="AE133" s="2">
        <f t="shared" si="86"/>
        <v>-15.939437118152739</v>
      </c>
      <c r="AF133" s="2"/>
      <c r="AG133" s="1">
        <f t="shared" si="94"/>
        <v>5.9421606329462433E-3</v>
      </c>
      <c r="AH133" s="1">
        <f t="shared" si="121"/>
        <v>6.2117433516465943E-3</v>
      </c>
      <c r="AI133">
        <f t="shared" si="122"/>
        <v>0.76322104880073027</v>
      </c>
      <c r="AJ133" s="2">
        <f t="shared" si="142"/>
        <v>43.751525090487718</v>
      </c>
      <c r="AK133" s="1">
        <f t="shared" si="143"/>
        <v>8.5962217546118342E-3</v>
      </c>
      <c r="AL133" s="1">
        <f>((G133*SIN(J133)+Q133*SIN(T133)+AA133*SIN(AD133))/(G133*COS(J133)+Q133*COS(T133)+AA133*COS(AD133)))</f>
        <v>20.133920279768912</v>
      </c>
      <c r="AM133">
        <f t="shared" si="123"/>
        <v>1.5211696809832775</v>
      </c>
      <c r="AN133" s="17">
        <f t="shared" si="144"/>
        <v>3.0278058936769057</v>
      </c>
      <c r="AP133">
        <v>4</v>
      </c>
      <c r="AQ133">
        <f t="shared" si="124"/>
        <v>0.38161052440036514</v>
      </c>
      <c r="AR133" s="2">
        <f t="shared" si="125"/>
        <v>21.875762545243859</v>
      </c>
      <c r="AT133" s="1">
        <f>ATAN(A133/$G$8/$G$1)</f>
        <v>0.53274229128897765</v>
      </c>
      <c r="AU133" s="2">
        <f t="shared" si="126"/>
        <v>30.539367016565595</v>
      </c>
      <c r="AW133" s="2">
        <f>(AT133+AI133)/(SQRT(AP133)-1)</f>
        <v>1.2959633400897079</v>
      </c>
      <c r="AX133" s="2">
        <f t="shared" si="127"/>
        <v>74.29089210705331</v>
      </c>
      <c r="BB133" s="18"/>
      <c r="BC133" s="18"/>
      <c r="BE133" s="17">
        <f t="shared" si="145"/>
        <v>14.740166666666703</v>
      </c>
      <c r="BF133" s="17">
        <f>(A133-A132)</f>
        <v>0.12491666666666745</v>
      </c>
      <c r="BG133">
        <f t="shared" si="146"/>
        <v>0.45320631826749957</v>
      </c>
      <c r="BH133" s="18">
        <f t="shared" si="147"/>
        <v>0.43563750375530874</v>
      </c>
      <c r="BI133" s="18">
        <f>SUM($BH$16:BH133)</f>
        <v>15.708042288140849</v>
      </c>
      <c r="BJ133">
        <v>15</v>
      </c>
      <c r="BK133" s="17">
        <f t="shared" si="128"/>
        <v>1.2919577118591512</v>
      </c>
      <c r="BL133" s="1"/>
      <c r="BM133" s="1">
        <v>1.2</v>
      </c>
      <c r="BO133" s="2">
        <f>BM133*SQRT(AP133)+(2-BM133)</f>
        <v>3.2</v>
      </c>
      <c r="BP133" s="1">
        <f>BO133+AN133</f>
        <v>6.2278058936769058</v>
      </c>
      <c r="BR133" s="1">
        <f t="shared" si="129"/>
        <v>3.6850416666666748</v>
      </c>
      <c r="BS133" s="1">
        <f t="shared" si="148"/>
        <v>3.1229166666665975E-2</v>
      </c>
      <c r="BT133" s="1">
        <f t="shared" si="98"/>
        <v>21.766448694392604</v>
      </c>
      <c r="BU133" s="2">
        <f t="shared" si="130"/>
        <v>2.9942545880695093</v>
      </c>
      <c r="BW133" s="1">
        <v>4</v>
      </c>
      <c r="BX133" s="1">
        <f t="shared" si="99"/>
        <v>0.26637114564448883</v>
      </c>
      <c r="BY133" s="2">
        <f t="shared" si="100"/>
        <v>15.269683508282798</v>
      </c>
      <c r="CA133" s="1">
        <f t="shared" si="131"/>
        <v>0.53274229128897765</v>
      </c>
      <c r="CB133" s="2">
        <f t="shared" si="101"/>
        <v>30.539367016565595</v>
      </c>
      <c r="CD133" s="1">
        <f t="shared" si="132"/>
        <v>9.745766400769293</v>
      </c>
      <c r="CE133" s="1">
        <f t="shared" si="133"/>
        <v>-1.8334818888319355E-2</v>
      </c>
      <c r="CF133" s="18">
        <f>SUM(CE$15:$CE133)</f>
        <v>-1.0863567473871412</v>
      </c>
      <c r="CG133" s="18">
        <f t="shared" si="134"/>
        <v>0.91364325261285884</v>
      </c>
      <c r="CH133" s="18">
        <f t="shared" si="135"/>
        <v>1.0863567473871412</v>
      </c>
      <c r="CJ133" s="1">
        <f t="shared" si="136"/>
        <v>2.9136432526128591</v>
      </c>
      <c r="CK133" s="18">
        <f t="shared" si="137"/>
        <v>5.9078978406823683</v>
      </c>
      <c r="CL133">
        <f t="shared" si="138"/>
        <v>27.084918467311716</v>
      </c>
      <c r="CN133" s="1">
        <v>3.6850416666666748</v>
      </c>
      <c r="CO133">
        <v>1</v>
      </c>
      <c r="CP133">
        <f t="shared" si="139"/>
        <v>2.5</v>
      </c>
      <c r="CR133" s="18">
        <f t="shared" si="102"/>
        <v>8.4078978406823683</v>
      </c>
      <c r="CS133">
        <f t="shared" si="103"/>
        <v>242.1474578116522</v>
      </c>
    </row>
    <row r="134" spans="1:97" x14ac:dyDescent="0.2">
      <c r="A134" s="17">
        <f t="shared" si="140"/>
        <v>14.86508333333337</v>
      </c>
      <c r="B134">
        <f t="shared" si="141"/>
        <v>14.86508333333337</v>
      </c>
      <c r="C134" s="1">
        <f t="shared" si="104"/>
        <v>12.5</v>
      </c>
      <c r="D134" s="1">
        <f t="shared" si="149"/>
        <v>19.422170386106327</v>
      </c>
      <c r="E134">
        <f t="shared" si="105"/>
        <v>0.87161097654695885</v>
      </c>
      <c r="F134" s="1">
        <f t="shared" si="106"/>
        <v>49.964960438997636</v>
      </c>
      <c r="G134" s="1">
        <f t="shared" si="107"/>
        <v>2.6509679700879819E-3</v>
      </c>
      <c r="H134">
        <f t="shared" si="108"/>
        <v>0.76536674521026382</v>
      </c>
      <c r="I134">
        <f t="shared" si="109"/>
        <v>0.64359439503949001</v>
      </c>
      <c r="J134" s="18">
        <f t="shared" si="110"/>
        <v>3.4842078738957487</v>
      </c>
      <c r="K134" s="2">
        <f t="shared" si="84"/>
        <v>-160.26833843909722</v>
      </c>
      <c r="L134">
        <f t="shared" si="88"/>
        <v>8.6150833333333701</v>
      </c>
      <c r="M134" s="1">
        <f t="shared" si="111"/>
        <v>12.5</v>
      </c>
      <c r="N134" s="1">
        <f t="shared" si="150"/>
        <v>15.181227250794924</v>
      </c>
      <c r="O134">
        <f t="shared" si="112"/>
        <v>0.60344532662547368</v>
      </c>
      <c r="P134" s="1">
        <f t="shared" si="89"/>
        <v>34.592407258785116</v>
      </c>
      <c r="Q134" s="1">
        <f t="shared" si="113"/>
        <v>4.3389659027312346E-3</v>
      </c>
      <c r="R134">
        <f t="shared" si="114"/>
        <v>0.56748266731085684</v>
      </c>
      <c r="S134">
        <f t="shared" si="115"/>
        <v>0.8233853425351676</v>
      </c>
      <c r="T134" s="18">
        <f t="shared" si="116"/>
        <v>1.3521366619073079</v>
      </c>
      <c r="U134" s="2">
        <f t="shared" si="85"/>
        <v>77.51101883545077</v>
      </c>
      <c r="V134">
        <f t="shared" si="90"/>
        <v>21.11508333333337</v>
      </c>
      <c r="W134" s="1">
        <f t="shared" si="117"/>
        <v>12.5</v>
      </c>
      <c r="X134" s="1">
        <f t="shared" si="151"/>
        <v>24.537659712646043</v>
      </c>
      <c r="Y134">
        <f t="shared" si="118"/>
        <v>1.0362844812876952</v>
      </c>
      <c r="Z134" s="1">
        <f t="shared" si="119"/>
        <v>59.40484287636469</v>
      </c>
      <c r="AA134" s="1">
        <f t="shared" si="91"/>
        <v>1.660862659824736E-3</v>
      </c>
      <c r="AB134">
        <f t="shared" si="92"/>
        <v>0.86051740796010912</v>
      </c>
      <c r="AC134">
        <f t="shared" si="93"/>
        <v>0.50942103470274469</v>
      </c>
      <c r="AD134" s="18">
        <f t="shared" si="120"/>
        <v>6.0559442024349952</v>
      </c>
      <c r="AE134" s="2">
        <f t="shared" si="86"/>
        <v>-12.843962917739134</v>
      </c>
      <c r="AF134" s="2"/>
      <c r="AG134" s="1">
        <f t="shared" si="94"/>
        <v>5.9204519017857938E-3</v>
      </c>
      <c r="AH134" s="1">
        <f t="shared" si="121"/>
        <v>6.1248674277136796E-3</v>
      </c>
      <c r="AI134">
        <f t="shared" si="122"/>
        <v>0.76842925623125513</v>
      </c>
      <c r="AJ134" s="2">
        <f t="shared" si="142"/>
        <v>44.050084752110166</v>
      </c>
      <c r="AK134" s="1">
        <f t="shared" si="143"/>
        <v>8.5185533823781967E-3</v>
      </c>
      <c r="AL134" s="1">
        <f>((G134*SIN(J134)+Q134*SIN(T134)+AA134*SIN(AD134))/(G134*COS(J134)+Q134*COS(T134)+AA134*COS(AD134)))</f>
        <v>47.543694609903071</v>
      </c>
      <c r="AM134">
        <f t="shared" si="123"/>
        <v>1.5497661443280368</v>
      </c>
      <c r="AN134" s="17">
        <f t="shared" si="144"/>
        <v>3.0847256057484809</v>
      </c>
      <c r="AP134">
        <v>4</v>
      </c>
      <c r="AQ134">
        <f t="shared" si="124"/>
        <v>0.38421462811562757</v>
      </c>
      <c r="AR134" s="2">
        <f t="shared" si="125"/>
        <v>22.025042376055083</v>
      </c>
      <c r="AT134" s="1">
        <f>ATAN(A134/$G$8/$G$1)</f>
        <v>0.53644191377710593</v>
      </c>
      <c r="AU134" s="2">
        <f t="shared" si="126"/>
        <v>30.751447286585687</v>
      </c>
      <c r="AW134" s="2">
        <f>(AT134+AI134)/(SQRT(AP134)-1)</f>
        <v>1.3048711700083611</v>
      </c>
      <c r="AX134" s="2">
        <f t="shared" si="127"/>
        <v>74.801532038695854</v>
      </c>
      <c r="BB134" s="18"/>
      <c r="BC134" s="18"/>
      <c r="BE134" s="17">
        <f t="shared" si="145"/>
        <v>14.86508333333337</v>
      </c>
      <c r="BF134" s="17">
        <f>(A134-A133)</f>
        <v>0.12491666666666745</v>
      </c>
      <c r="BG134">
        <f t="shared" si="146"/>
        <v>0.46780864609804101</v>
      </c>
      <c r="BH134" s="18">
        <f t="shared" si="147"/>
        <v>0.45080855402649034</v>
      </c>
      <c r="BI134" s="18">
        <f>SUM($BH$16:BH134)</f>
        <v>16.15885084216734</v>
      </c>
      <c r="BJ134">
        <v>15</v>
      </c>
      <c r="BK134" s="17">
        <f t="shared" si="128"/>
        <v>0.84114915783266042</v>
      </c>
      <c r="BL134" s="1"/>
      <c r="BM134" s="1">
        <v>1.2</v>
      </c>
      <c r="BO134" s="2">
        <f>BM134*SQRT(AP134)+(2-BM134)</f>
        <v>3.2</v>
      </c>
      <c r="BP134" s="1">
        <f>BO134+AN134</f>
        <v>6.2847256057484806</v>
      </c>
      <c r="BR134" s="1">
        <f t="shared" si="129"/>
        <v>3.7162708333333425</v>
      </c>
      <c r="BS134" s="1">
        <f t="shared" si="148"/>
        <v>3.1229166666667751E-2</v>
      </c>
      <c r="BT134" s="1">
        <f t="shared" si="98"/>
        <v>21.814181629393225</v>
      </c>
      <c r="BU134" s="2">
        <f t="shared" si="130"/>
        <v>3.0989072351417057</v>
      </c>
      <c r="BW134" s="1">
        <v>4</v>
      </c>
      <c r="BX134" s="1">
        <f t="shared" si="99"/>
        <v>0.26822095688855296</v>
      </c>
      <c r="BY134" s="2">
        <f t="shared" si="100"/>
        <v>15.375723643292844</v>
      </c>
      <c r="CA134" s="1">
        <f t="shared" si="131"/>
        <v>0.53644191377710593</v>
      </c>
      <c r="CB134" s="2">
        <f t="shared" si="101"/>
        <v>30.751447286585687</v>
      </c>
      <c r="CD134" s="1">
        <f t="shared" si="132"/>
        <v>9.8098915923346421</v>
      </c>
      <c r="CE134" s="1">
        <f t="shared" si="133"/>
        <v>-1.8490860274574417E-2</v>
      </c>
      <c r="CF134" s="18">
        <f>SUM(CE$15:$CE134)</f>
        <v>-1.1048476076617155</v>
      </c>
      <c r="CG134" s="18">
        <f t="shared" si="134"/>
        <v>0.89515239233828447</v>
      </c>
      <c r="CH134" s="18">
        <f t="shared" si="135"/>
        <v>1.1048476076617155</v>
      </c>
      <c r="CJ134" s="1">
        <f t="shared" si="136"/>
        <v>2.8951523923382845</v>
      </c>
      <c r="CK134" s="18">
        <f t="shared" si="137"/>
        <v>5.9940596274799898</v>
      </c>
      <c r="CL134">
        <f t="shared" si="138"/>
        <v>27.479929524263564</v>
      </c>
      <c r="CN134" s="1">
        <v>3.7162708333333425</v>
      </c>
      <c r="CO134">
        <v>1</v>
      </c>
      <c r="CP134">
        <f t="shared" si="139"/>
        <v>2.5</v>
      </c>
      <c r="CR134" s="18">
        <f t="shared" si="102"/>
        <v>8.4940596274799898</v>
      </c>
      <c r="CS134">
        <f t="shared" si="103"/>
        <v>244.62891727142372</v>
      </c>
    </row>
    <row r="135" spans="1:97" x14ac:dyDescent="0.2">
      <c r="A135" s="17">
        <f t="shared" si="140"/>
        <v>14.990000000000038</v>
      </c>
      <c r="B135">
        <f t="shared" si="141"/>
        <v>14.990000000000038</v>
      </c>
      <c r="C135" s="1">
        <f t="shared" si="104"/>
        <v>12.5</v>
      </c>
      <c r="D135" s="1">
        <f t="shared" si="149"/>
        <v>19.517943026866359</v>
      </c>
      <c r="E135">
        <f t="shared" si="105"/>
        <v>0.8757300527091435</v>
      </c>
      <c r="F135" s="1">
        <f t="shared" si="106"/>
        <v>50.201085824091024</v>
      </c>
      <c r="G135" s="1">
        <f t="shared" si="107"/>
        <v>2.6250157172815992E-3</v>
      </c>
      <c r="H135">
        <f t="shared" si="108"/>
        <v>0.76801125914582136</v>
      </c>
      <c r="I135">
        <f t="shared" si="109"/>
        <v>0.64043634018163731</v>
      </c>
      <c r="J135" s="18">
        <f t="shared" si="110"/>
        <v>3.5323561474626333</v>
      </c>
      <c r="K135" s="2">
        <f t="shared" si="84"/>
        <v>-157.50824632379812</v>
      </c>
      <c r="L135">
        <f t="shared" si="88"/>
        <v>8.7400000000000375</v>
      </c>
      <c r="M135" s="1">
        <f t="shared" si="111"/>
        <v>12.5</v>
      </c>
      <c r="N135" s="1">
        <f t="shared" si="150"/>
        <v>15.252462096330568</v>
      </c>
      <c r="O135">
        <f t="shared" si="112"/>
        <v>0.61018884982060184</v>
      </c>
      <c r="P135" s="1">
        <f t="shared" si="89"/>
        <v>34.978978652136412</v>
      </c>
      <c r="Q135" s="1">
        <f t="shared" si="113"/>
        <v>4.2985312778329784E-3</v>
      </c>
      <c r="R135">
        <f t="shared" si="114"/>
        <v>0.57302224026524251</v>
      </c>
      <c r="S135">
        <f t="shared" si="115"/>
        <v>0.8195398173129862</v>
      </c>
      <c r="T135" s="18">
        <f t="shared" si="116"/>
        <v>1.3879489231452407</v>
      </c>
      <c r="U135" s="2">
        <f t="shared" si="85"/>
        <v>79.563951008325887</v>
      </c>
      <c r="V135">
        <f t="shared" si="90"/>
        <v>21.240000000000038</v>
      </c>
      <c r="W135" s="1">
        <f t="shared" si="117"/>
        <v>12.5</v>
      </c>
      <c r="X135" s="1">
        <f t="shared" si="151"/>
        <v>24.645234833533269</v>
      </c>
      <c r="Y135">
        <f t="shared" si="118"/>
        <v>1.038866532086723</v>
      </c>
      <c r="Z135" s="1">
        <f t="shared" si="119"/>
        <v>59.55285852726437</v>
      </c>
      <c r="AA135" s="1">
        <f t="shared" si="91"/>
        <v>1.6463951519589751E-3</v>
      </c>
      <c r="AB135">
        <f t="shared" si="92"/>
        <v>0.86182988896093071</v>
      </c>
      <c r="AC135">
        <f t="shared" si="93"/>
        <v>0.50719743936024553</v>
      </c>
      <c r="AD135" s="18">
        <f t="shared" si="120"/>
        <v>6.1100259976989131</v>
      </c>
      <c r="AE135" s="2">
        <f t="shared" si="86"/>
        <v>-9.7437326159858912</v>
      </c>
      <c r="AF135" s="2"/>
      <c r="AG135" s="1">
        <f t="shared" si="94"/>
        <v>5.8981081999796986E-3</v>
      </c>
      <c r="AH135" s="1">
        <f t="shared" si="121"/>
        <v>6.0390204022932135E-3</v>
      </c>
      <c r="AI135">
        <f t="shared" si="122"/>
        <v>0.77359418085465781</v>
      </c>
      <c r="AJ135" s="2">
        <f t="shared" si="142"/>
        <v>44.346163233706498</v>
      </c>
      <c r="AK135" s="1">
        <f t="shared" si="143"/>
        <v>8.4414126636470892E-3</v>
      </c>
      <c r="AL135" s="1">
        <f>((G135*SIN(J135)+Q135*SIN(T135)+AA135*SIN(AD135))/(G135*COS(J135)+Q135*COS(T135)+AA135*COS(AD135)))</f>
        <v>-123.87195873289595</v>
      </c>
      <c r="AM135">
        <f>ABS(ATAN((G135*SIN(J135)+Q135*SIN(T135)+AA135*SIN(AD135))/(G135*COS(J135)+Q135*COS(T135)+AA135*COS(AD135))))</f>
        <v>1.5627236500774908</v>
      </c>
      <c r="AN135" s="17">
        <f t="shared" si="144"/>
        <v>3.1105168194217572</v>
      </c>
      <c r="AP135">
        <v>4</v>
      </c>
      <c r="AQ135">
        <f t="shared" si="124"/>
        <v>0.38679709042732896</v>
      </c>
      <c r="AR135" s="2">
        <f t="shared" si="125"/>
        <v>22.173081616853253</v>
      </c>
      <c r="AT135" s="1">
        <f>ATAN(A135/$G$8/$G$1)</f>
        <v>0.54012533071973667</v>
      </c>
      <c r="AU135" s="2">
        <f t="shared" si="126"/>
        <v>30.962598576290635</v>
      </c>
      <c r="AW135" s="2">
        <f>(AT135+AI135)/(SQRT(AP135)-1)</f>
        <v>1.3137195115743945</v>
      </c>
      <c r="AX135" s="2">
        <f t="shared" si="127"/>
        <v>75.308761809997137</v>
      </c>
      <c r="BB135" s="18"/>
      <c r="BC135" s="18"/>
      <c r="BE135" s="17">
        <f t="shared" si="145"/>
        <v>14.990000000000038</v>
      </c>
      <c r="BF135" s="17">
        <f>(A135-A134)</f>
        <v>0.12491666666666745</v>
      </c>
      <c r="BG135">
        <f t="shared" si="146"/>
        <v>0.48331585950847039</v>
      </c>
      <c r="BH135" s="18">
        <f t="shared" si="147"/>
        <v>0.46688000842662819</v>
      </c>
      <c r="BI135" s="18">
        <f>SUM($BH$16:BH135)</f>
        <v>16.625730850593968</v>
      </c>
      <c r="BJ135">
        <v>15</v>
      </c>
      <c r="BK135" s="17">
        <f t="shared" si="128"/>
        <v>0.3742691494060324</v>
      </c>
      <c r="BL135" s="1"/>
      <c r="BM135" s="1">
        <v>1.2</v>
      </c>
      <c r="BO135" s="2">
        <f>BM135*SQRT(AP135)+(2-BM135)</f>
        <v>3.2</v>
      </c>
      <c r="BP135" s="1">
        <f>BO135+AN135</f>
        <v>6.3105168194217569</v>
      </c>
      <c r="BR135" s="1">
        <f>0.5*12.5*TAN(AT135)</f>
        <v>3.7475000000000098</v>
      </c>
      <c r="BS135" s="1">
        <f t="shared" si="148"/>
        <v>3.1229166666667307E-2</v>
      </c>
      <c r="BT135" s="1">
        <f>1.5*12.5/COS(AT135)</f>
        <v>21.862211833435349</v>
      </c>
      <c r="BU135" s="2">
        <f t="shared" si="130"/>
        <v>3.1727286528571064</v>
      </c>
      <c r="BW135" s="1">
        <v>4</v>
      </c>
      <c r="BX135" s="1">
        <f>AT135/SQRT(BW135)</f>
        <v>0.27006266535986834</v>
      </c>
      <c r="BY135" s="2">
        <f t="shared" si="100"/>
        <v>15.481299288145317</v>
      </c>
      <c r="CA135" s="1">
        <f t="shared" si="131"/>
        <v>0.54012533071973667</v>
      </c>
      <c r="CB135" s="2">
        <f t="shared" si="101"/>
        <v>30.962598576290635</v>
      </c>
      <c r="CD135" s="1">
        <f>BS135/(SIN(CA135)-SIN(CA134))</f>
        <v>9.8747020351201069</v>
      </c>
      <c r="CE135" s="1">
        <f>CD135*(COS(CA135)-COS(CA134))</f>
        <v>-1.8646901667026015E-2</v>
      </c>
      <c r="CF135" s="18">
        <f>SUM(CE$15:$CE135)</f>
        <v>-1.1234945093287416</v>
      </c>
      <c r="CG135" s="18">
        <f t="shared" si="134"/>
        <v>0.87650549067125838</v>
      </c>
      <c r="CH135" s="18">
        <f t="shared" si="135"/>
        <v>1.1234945093287416</v>
      </c>
      <c r="CJ135" s="1">
        <f t="shared" si="136"/>
        <v>2.8765054906712582</v>
      </c>
      <c r="CK135" s="18">
        <f>MOD(CJ135+BU135,12.5)</f>
        <v>6.0492341435283645</v>
      </c>
      <c r="CL135">
        <f t="shared" si="138"/>
        <v>27.732878594972448</v>
      </c>
      <c r="CN135" s="1">
        <v>3.7475000000000098</v>
      </c>
      <c r="CO135">
        <v>1</v>
      </c>
      <c r="CP135">
        <f t="shared" si="139"/>
        <v>2.5</v>
      </c>
      <c r="CR135" s="18">
        <f>CK135+CP135</f>
        <v>8.5492341435283645</v>
      </c>
      <c r="CS135">
        <f>CR135/12.5*360</f>
        <v>246.21794333361689</v>
      </c>
    </row>
    <row r="136" spans="1:97" x14ac:dyDescent="0.2">
      <c r="A136" s="17">
        <f t="shared" si="140"/>
        <v>15.114916666666705</v>
      </c>
      <c r="B136">
        <f t="shared" si="141"/>
        <v>15.114916666666705</v>
      </c>
      <c r="C136" s="1">
        <f t="shared" si="104"/>
        <v>12.5</v>
      </c>
      <c r="D136" s="1">
        <f t="shared" si="149"/>
        <v>19.614043587192288</v>
      </c>
      <c r="E136">
        <f t="shared" si="105"/>
        <v>0.87980883403208499</v>
      </c>
      <c r="F136" s="1">
        <f t="shared" si="106"/>
        <v>50.434901313941175</v>
      </c>
      <c r="G136" s="1">
        <f t="shared" si="107"/>
        <v>2.5993557881780704E-3</v>
      </c>
      <c r="H136">
        <f t="shared" si="108"/>
        <v>0.77061706320141687</v>
      </c>
      <c r="I136">
        <f t="shared" si="109"/>
        <v>0.63729847159931552</v>
      </c>
      <c r="J136" s="18">
        <f t="shared" si="110"/>
        <v>3.5806692777238878</v>
      </c>
      <c r="K136" s="2">
        <f t="shared" si="84"/>
        <v>-154.7387038247453</v>
      </c>
      <c r="L136">
        <f t="shared" si="88"/>
        <v>8.864916666666705</v>
      </c>
      <c r="M136" s="1">
        <f t="shared" si="111"/>
        <v>12.5</v>
      </c>
      <c r="N136" s="1">
        <f t="shared" si="150"/>
        <v>15.324384082466254</v>
      </c>
      <c r="O136">
        <f t="shared" si="112"/>
        <v>0.61686937564897326</v>
      </c>
      <c r="P136" s="1">
        <f t="shared" si="89"/>
        <v>35.361938731469806</v>
      </c>
      <c r="Q136" s="1">
        <f t="shared" si="113"/>
        <v>4.2582773378362585E-3</v>
      </c>
      <c r="R136">
        <f t="shared" si="114"/>
        <v>0.57848436967915096</v>
      </c>
      <c r="S136">
        <f t="shared" si="115"/>
        <v>0.81569346818330923</v>
      </c>
      <c r="T136" s="18">
        <f t="shared" si="116"/>
        <v>1.4241066341204596</v>
      </c>
      <c r="U136" s="2">
        <f t="shared" si="85"/>
        <v>81.636686032383025</v>
      </c>
      <c r="V136">
        <f t="shared" si="90"/>
        <v>21.364916666666705</v>
      </c>
      <c r="W136" s="1">
        <f t="shared" si="117"/>
        <v>12.5</v>
      </c>
      <c r="X136" s="1">
        <f t="shared" si="151"/>
        <v>24.752972835067968</v>
      </c>
      <c r="Y136">
        <f t="shared" si="118"/>
        <v>1.0414261229314281</v>
      </c>
      <c r="Z136" s="1">
        <f t="shared" si="119"/>
        <v>59.699586664858934</v>
      </c>
      <c r="AA136" s="1">
        <f t="shared" si="91"/>
        <v>1.6320943808659227E-3</v>
      </c>
      <c r="AB136">
        <f t="shared" si="92"/>
        <v>0.86312528232563057</v>
      </c>
      <c r="AC136">
        <f t="shared" si="93"/>
        <v>0.50498984842301575</v>
      </c>
      <c r="AD136" s="18">
        <f t="shared" si="120"/>
        <v>6.1641896787906747</v>
      </c>
      <c r="AE136" s="2">
        <f t="shared" si="86"/>
        <v>-6.6388082221906188</v>
      </c>
      <c r="AF136" s="2"/>
      <c r="AG136" s="1">
        <f t="shared" si="94"/>
        <v>5.8751567286655839E-3</v>
      </c>
      <c r="AH136" s="1">
        <f t="shared" si="121"/>
        <v>5.954205575140304E-3</v>
      </c>
      <c r="AI136">
        <f t="shared" si="122"/>
        <v>0.77871583616470286</v>
      </c>
      <c r="AJ136" s="2">
        <f t="shared" si="142"/>
        <v>44.639761308804623</v>
      </c>
      <c r="AK136" s="1">
        <f t="shared" si="143"/>
        <v>8.3648090604278805E-3</v>
      </c>
      <c r="AL136" s="1">
        <f>((G136*SIN(J136)+Q136*SIN(T136)+AA136*SIN(AD136))/(G136*COS(J136)+Q136*COS(T136)+AA136*COS(AD136)))</f>
        <v>-26.529473798677412</v>
      </c>
      <c r="AM136">
        <f>ATAN((G136*SIN(J136)+Q136*SIN(T136)+AA136*SIN(AD136))/(G136*COS(J136)+Q136*COS(T136)+AA136*COS(AD136)))</f>
        <v>-1.5331202386725424</v>
      </c>
      <c r="AN136" s="17">
        <f t="shared" si="144"/>
        <v>-3.0515928317526719</v>
      </c>
      <c r="AR136" s="2"/>
      <c r="AT136" s="1">
        <f t="shared" ref="AT136:AT180" si="164">ATAN(A136/$G$8/$G$1)</f>
        <v>0.5437925490685811</v>
      </c>
      <c r="BB136" s="18"/>
      <c r="BC136" s="18"/>
      <c r="BE136" s="17"/>
      <c r="BG136" s="18"/>
      <c r="BI136" s="18"/>
      <c r="BL136" s="1"/>
      <c r="BM136" s="1"/>
      <c r="BO136" s="18"/>
      <c r="BR136" s="1">
        <f t="shared" ref="BR136:BR180" si="165">0.5*12.5*TAN(AT136)</f>
        <v>3.7787291666666762</v>
      </c>
      <c r="BS136" s="1">
        <f t="shared" si="148"/>
        <v>3.1229166666666419E-2</v>
      </c>
      <c r="BT136" s="1">
        <f t="shared" ref="BT136:BT180" si="166">1.5*12.5/COS(AT136)</f>
        <v>21.910537351583983</v>
      </c>
      <c r="BU136" s="2">
        <f t="shared" si="130"/>
        <v>9.410537351583983</v>
      </c>
      <c r="BW136" s="1">
        <v>4</v>
      </c>
      <c r="BX136" s="1">
        <f t="shared" ref="BX136:BX180" si="167">AT136/SQRT(BW136)</f>
        <v>0.27189627453429055</v>
      </c>
      <c r="BY136" s="2">
        <f t="shared" si="100"/>
        <v>15.586410642093087</v>
      </c>
      <c r="CA136" s="1">
        <f t="shared" si="131"/>
        <v>0.5437925490685811</v>
      </c>
      <c r="CB136" s="2">
        <f t="shared" si="101"/>
        <v>31.172821284186174</v>
      </c>
      <c r="CD136" s="1">
        <f t="shared" ref="CD136:CD180" si="168">BS136/(SIN(CA136)-SIN(CA135))</f>
        <v>9.9402010032271395</v>
      </c>
      <c r="CE136" s="1">
        <f t="shared" ref="CE136:CE180" si="169">CD136*(COS(CA136)-COS(CA135))</f>
        <v>-1.8802943065632679E-2</v>
      </c>
      <c r="CF136" s="18">
        <f>SUM(CE$15:$CE136)</f>
        <v>-1.1422974523943743</v>
      </c>
      <c r="CG136" s="18">
        <f t="shared" si="134"/>
        <v>0.8577025476056257</v>
      </c>
      <c r="CH136" s="18">
        <f t="shared" si="135"/>
        <v>1.1422974523943743</v>
      </c>
    </row>
    <row r="137" spans="1:97" x14ac:dyDescent="0.2">
      <c r="A137" s="17">
        <f t="shared" si="140"/>
        <v>15.239833333333372</v>
      </c>
      <c r="B137">
        <f t="shared" si="141"/>
        <v>15.239833333333372</v>
      </c>
      <c r="C137" s="1">
        <f t="shared" si="104"/>
        <v>12.5</v>
      </c>
      <c r="D137" s="1">
        <f t="shared" si="149"/>
        <v>19.710467270660505</v>
      </c>
      <c r="E137">
        <f t="shared" si="105"/>
        <v>0.88384777517416602</v>
      </c>
      <c r="F137" s="1">
        <f t="shared" si="106"/>
        <v>50.666432971767478</v>
      </c>
      <c r="G137" s="1">
        <f t="shared" si="107"/>
        <v>2.5739858776939141E-3</v>
      </c>
      <c r="H137">
        <f t="shared" si="108"/>
        <v>0.77318478167274207</v>
      </c>
      <c r="I137">
        <f t="shared" si="109"/>
        <v>0.63418080496785312</v>
      </c>
      <c r="J137" s="18">
        <f t="shared" si="110"/>
        <v>3.6291448533487363</v>
      </c>
      <c r="K137" s="2">
        <f t="shared" si="84"/>
        <v>-151.95984917109158</v>
      </c>
      <c r="L137">
        <f t="shared" si="88"/>
        <v>8.9898333333333724</v>
      </c>
      <c r="M137" s="1">
        <f t="shared" si="111"/>
        <v>12.5</v>
      </c>
      <c r="N137" s="1">
        <f t="shared" si="150"/>
        <v>15.396983579945516</v>
      </c>
      <c r="O137">
        <f t="shared" si="112"/>
        <v>0.62348719480102577</v>
      </c>
      <c r="P137" s="1">
        <f t="shared" si="89"/>
        <v>35.741304160568355</v>
      </c>
      <c r="Q137" s="1">
        <f t="shared" si="113"/>
        <v>4.2182149518938221E-3</v>
      </c>
      <c r="R137">
        <f t="shared" si="114"/>
        <v>0.58386977466434264</v>
      </c>
      <c r="S137">
        <f t="shared" si="115"/>
        <v>0.81184732938737303</v>
      </c>
      <c r="T137" s="18">
        <f t="shared" si="116"/>
        <v>1.4606049538672052</v>
      </c>
      <c r="U137" s="2">
        <f t="shared" si="85"/>
        <v>83.728946400030864</v>
      </c>
      <c r="V137">
        <f t="shared" si="90"/>
        <v>21.489833333333372</v>
      </c>
      <c r="W137" s="1">
        <f t="shared" si="117"/>
        <v>12.5</v>
      </c>
      <c r="X137" s="1">
        <f t="shared" si="151"/>
        <v>24.860871599653262</v>
      </c>
      <c r="Y137">
        <f t="shared" si="118"/>
        <v>1.0439635124997282</v>
      </c>
      <c r="Z137" s="1">
        <f t="shared" si="119"/>
        <v>59.845042117818807</v>
      </c>
      <c r="AA137" s="1">
        <f t="shared" si="91"/>
        <v>1.6179582055967441E-3</v>
      </c>
      <c r="AB137">
        <f t="shared" si="92"/>
        <v>0.86440385837611167</v>
      </c>
      <c r="AC137">
        <f t="shared" si="93"/>
        <v>0.50279814003682544</v>
      </c>
      <c r="AD137" s="18">
        <f t="shared" si="120"/>
        <v>6.2184341811198784</v>
      </c>
      <c r="AE137" s="2">
        <f t="shared" si="86"/>
        <v>-3.5292507638286565</v>
      </c>
      <c r="AF137" s="2"/>
      <c r="AG137" s="1">
        <f t="shared" si="94"/>
        <v>5.8516242379306133E-3</v>
      </c>
      <c r="AH137" s="1">
        <f t="shared" si="121"/>
        <v>5.8704253558000598E-3</v>
      </c>
      <c r="AI137">
        <f t="shared" si="122"/>
        <v>0.78379425432020067</v>
      </c>
      <c r="AJ137" s="2">
        <f t="shared" si="142"/>
        <v>44.930880820903219</v>
      </c>
      <c r="AK137" s="1">
        <f t="shared" si="143"/>
        <v>8.2887514186370248E-3</v>
      </c>
      <c r="AL137" s="1">
        <f>((G137*SIN(J137)+Q137*SIN(T137)+AA137*SIN(AD137))/(G137*COS(J137)+Q137*COS(T137)+AA137*COS(AD137)))</f>
        <v>-14.732324048616778</v>
      </c>
      <c r="AM137">
        <f>ATAN((G137*SIN(J137)+Q137*SIN(T137)+AA137*SIN(AD137))/(G137*COS(J137)+Q137*COS(T137)+AA137*COS(AD137)))</f>
        <v>-1.5030223338432989</v>
      </c>
      <c r="AN137" s="17">
        <f t="shared" si="144"/>
        <v>-2.9916845816944639</v>
      </c>
      <c r="AR137" s="2"/>
      <c r="AT137" s="1">
        <f t="shared" si="164"/>
        <v>0.54744357745709638</v>
      </c>
      <c r="BB137" s="18"/>
      <c r="BC137" s="18"/>
      <c r="BE137" s="18"/>
      <c r="BG137" s="18"/>
      <c r="BI137" s="18"/>
      <c r="BL137" s="1"/>
      <c r="BM137" s="1"/>
      <c r="BO137" s="18"/>
      <c r="BR137" s="1">
        <f t="shared" si="165"/>
        <v>3.8099583333333435</v>
      </c>
      <c r="BS137" s="1">
        <f t="shared" si="148"/>
        <v>3.1229166666667307E-2</v>
      </c>
      <c r="BT137" s="1">
        <f t="shared" si="166"/>
        <v>21.95915623414583</v>
      </c>
      <c r="BU137" s="2">
        <f t="shared" si="130"/>
        <v>9.45915623414583</v>
      </c>
      <c r="BW137" s="1">
        <v>4</v>
      </c>
      <c r="BX137" s="1">
        <f t="shared" si="167"/>
        <v>0.27372178872854819</v>
      </c>
      <c r="BY137" s="2">
        <f t="shared" si="100"/>
        <v>15.691057952591933</v>
      </c>
      <c r="CA137" s="1">
        <f t="shared" si="131"/>
        <v>0.54744357745709638</v>
      </c>
      <c r="CB137" s="2">
        <f t="shared" si="101"/>
        <v>31.382115905183866</v>
      </c>
      <c r="CD137" s="1">
        <f t="shared" si="168"/>
        <v>10.006391787117426</v>
      </c>
      <c r="CE137" s="1">
        <f t="shared" si="169"/>
        <v>-1.8958984470348481E-2</v>
      </c>
      <c r="CF137" s="18">
        <f>SUM(CE$15:$CE137)</f>
        <v>-1.1612564368647227</v>
      </c>
      <c r="CG137" s="18">
        <f t="shared" si="134"/>
        <v>0.83874356313527731</v>
      </c>
      <c r="CH137" s="18">
        <f t="shared" si="135"/>
        <v>1.1612564368647227</v>
      </c>
    </row>
    <row r="138" spans="1:97" x14ac:dyDescent="0.2">
      <c r="A138" s="17">
        <f t="shared" si="140"/>
        <v>15.36475000000004</v>
      </c>
      <c r="C138" s="1"/>
      <c r="D138" s="1"/>
      <c r="F138" s="1"/>
      <c r="G138" s="1"/>
      <c r="K138" s="2"/>
      <c r="M138" s="1"/>
      <c r="N138" s="1"/>
      <c r="P138" s="1"/>
      <c r="Q138" s="1"/>
      <c r="U138" s="2"/>
      <c r="W138" s="1"/>
      <c r="X138" s="1"/>
      <c r="Z138" s="1"/>
      <c r="AA138" s="1"/>
      <c r="AE138" s="2"/>
      <c r="AF138" s="2"/>
      <c r="AG138" s="1"/>
      <c r="AH138" s="1"/>
      <c r="AJ138" s="21">
        <f>((G133*SIN(J133)+Q133*SIN(T133)+AA133*SIN(AD133)))</f>
        <v>2.9964517239778809E-3</v>
      </c>
      <c r="AK138" s="1">
        <f>((G134*SIN(J134)+Q134*SIN(T134)+AA134*SIN(AD134)))</f>
        <v>2.9708781052144298E-3</v>
      </c>
      <c r="AL138" s="1">
        <f>((G135*SIN(J135)+Q135*SIN(T135)+AA135*SIN(AD135)))</f>
        <v>2.9433544312324859E-3</v>
      </c>
      <c r="AN138" s="17"/>
      <c r="AR138" s="2"/>
      <c r="AT138" s="1">
        <f t="shared" si="164"/>
        <v>0.55107842616915992</v>
      </c>
      <c r="BB138" s="18"/>
      <c r="BC138" s="18"/>
      <c r="BE138" s="18"/>
      <c r="BG138" s="18"/>
      <c r="BI138" s="18"/>
      <c r="BL138" s="1"/>
      <c r="BM138" s="1"/>
      <c r="BO138" s="18"/>
      <c r="BR138" s="1">
        <f t="shared" si="165"/>
        <v>3.8411875000000104</v>
      </c>
      <c r="BS138" s="1">
        <f t="shared" si="148"/>
        <v>3.1229166666666863E-2</v>
      </c>
      <c r="BT138" s="1">
        <f t="shared" si="166"/>
        <v>22.008066536872494</v>
      </c>
      <c r="BU138" s="2">
        <f t="shared" si="130"/>
        <v>9.5080665368724944</v>
      </c>
      <c r="BW138" s="1">
        <v>4</v>
      </c>
      <c r="BX138" s="1">
        <f t="shared" si="167"/>
        <v>0.27553921308457996</v>
      </c>
      <c r="BY138" s="2">
        <f t="shared" si="100"/>
        <v>15.795241514402672</v>
      </c>
      <c r="CA138" s="1">
        <f t="shared" si="131"/>
        <v>0.55107842616915992</v>
      </c>
      <c r="CB138" s="2">
        <f t="shared" si="101"/>
        <v>31.590483028805345</v>
      </c>
      <c r="CD138" s="1">
        <f t="shared" si="168"/>
        <v>10.073277693432797</v>
      </c>
      <c r="CE138" s="1">
        <f t="shared" si="169"/>
        <v>-1.9115025881132047E-2</v>
      </c>
      <c r="CF138" s="18">
        <f>SUM(CE$15:$CE138)</f>
        <v>-1.1803714627458548</v>
      </c>
      <c r="CG138" s="18">
        <f t="shared" si="134"/>
        <v>0.8196285372541452</v>
      </c>
      <c r="CH138" s="18">
        <f t="shared" si="135"/>
        <v>1.1803714627458548</v>
      </c>
    </row>
    <row r="139" spans="1:97" x14ac:dyDescent="0.2">
      <c r="A139" s="17">
        <f t="shared" si="140"/>
        <v>15.489666666666707</v>
      </c>
      <c r="C139" s="1"/>
      <c r="D139" s="1"/>
      <c r="F139" s="1"/>
      <c r="G139" s="1"/>
      <c r="K139" s="2"/>
      <c r="M139" s="1"/>
      <c r="N139" s="1"/>
      <c r="P139" s="1"/>
      <c r="Q139" s="1"/>
      <c r="U139" s="2"/>
      <c r="W139" s="1"/>
      <c r="X139" s="1"/>
      <c r="Z139" s="1"/>
      <c r="AA139" s="1"/>
      <c r="AE139" s="2"/>
      <c r="AF139" s="2"/>
      <c r="AG139" s="1"/>
      <c r="AH139" s="1"/>
      <c r="AJ139" s="21">
        <f>((G133*COS(J133)+Q133*COS(T133)+AA133*COS(AD133)))</f>
        <v>1.4882604492026295E-4</v>
      </c>
      <c r="AK139" s="1">
        <f>((G134*COS(J134)+Q134*COS(T134)+AA134*COS(AD134)))</f>
        <v>6.2487320970541771E-5</v>
      </c>
      <c r="AL139" s="1">
        <f>((G135*COS(J135)+Q135*COS(T135)+AA135*COS(AD135)))</f>
        <v>-2.3761264949230488E-5</v>
      </c>
      <c r="AM139">
        <f>AM134*180/3.141</f>
        <v>88.811813428540802</v>
      </c>
      <c r="AN139" s="17"/>
      <c r="AR139" s="2"/>
      <c r="AT139" s="1">
        <f t="shared" si="164"/>
        <v>0.55469710710783215</v>
      </c>
      <c r="BB139" s="18"/>
      <c r="BC139" s="18"/>
      <c r="BE139" s="18"/>
      <c r="BG139" s="18"/>
      <c r="BI139" s="18"/>
      <c r="BL139" s="1"/>
      <c r="BM139" s="1"/>
      <c r="BO139" s="18"/>
      <c r="BR139" s="1">
        <f t="shared" si="165"/>
        <v>3.8724166666666768</v>
      </c>
      <c r="BS139" s="1">
        <f>BR139-BR138</f>
        <v>3.1229166666666419E-2</v>
      </c>
      <c r="BT139" s="1">
        <f t="shared" si="166"/>
        <v>22.05726632115822</v>
      </c>
      <c r="BU139" s="2">
        <f t="shared" si="130"/>
        <v>9.5572663211582203</v>
      </c>
      <c r="BW139" s="1">
        <v>4</v>
      </c>
      <c r="BX139" s="1">
        <f t="shared" si="167"/>
        <v>0.27734855355391608</v>
      </c>
      <c r="BY139" s="2">
        <f t="shared" si="100"/>
        <v>15.898961668695826</v>
      </c>
      <c r="CA139" s="1">
        <f t="shared" si="131"/>
        <v>0.55469710710783215</v>
      </c>
      <c r="CB139" s="2">
        <f t="shared" si="101"/>
        <v>31.797923337391651</v>
      </c>
      <c r="CD139" s="1">
        <f t="shared" si="168"/>
        <v>10.140862044816705</v>
      </c>
      <c r="CE139" s="1">
        <f t="shared" si="169"/>
        <v>-1.9271067297935644E-2</v>
      </c>
      <c r="CF139" s="18">
        <f>SUM(CE$15:$CE139)</f>
        <v>-1.1996425300437905</v>
      </c>
      <c r="CG139" s="18">
        <f t="shared" si="134"/>
        <v>0.80035746995620949</v>
      </c>
      <c r="CH139" s="18">
        <f t="shared" si="135"/>
        <v>1.1996425300437905</v>
      </c>
    </row>
    <row r="140" spans="1:97" x14ac:dyDescent="0.2">
      <c r="A140" s="17">
        <f t="shared" si="140"/>
        <v>15.614583333333375</v>
      </c>
      <c r="C140" s="1"/>
      <c r="D140" s="1"/>
      <c r="F140" s="1"/>
      <c r="G140" s="1"/>
      <c r="K140" s="2"/>
      <c r="M140" s="1"/>
      <c r="N140" s="1"/>
      <c r="P140" s="1"/>
      <c r="Q140" s="1"/>
      <c r="U140" s="2"/>
      <c r="W140" s="1"/>
      <c r="X140" s="1"/>
      <c r="Z140" s="1"/>
      <c r="AA140" s="1"/>
      <c r="AE140" s="2"/>
      <c r="AF140" s="2"/>
      <c r="AG140" s="1"/>
      <c r="AH140" s="1"/>
      <c r="AJ140" s="21">
        <f>((G133*SIN(J133)+Q133*SIN(T133)+AA133*SIN(AD133))/(G133*COS(J133)+Q133*COS(T133)+AA133*COS(AD133)))</f>
        <v>20.133920279768912</v>
      </c>
      <c r="AL140" s="1">
        <f>((G135*SIN(J135)+Q135*SIN(T135)+AA135*SIN(AD135))/(G135*COS(J135)+Q135*COS(T135)+AA135*COS(AD135)))</f>
        <v>-123.87195873289595</v>
      </c>
      <c r="AM140">
        <f>AM135*180/3.141</f>
        <v>89.554363901288866</v>
      </c>
      <c r="AN140" s="17"/>
      <c r="AR140" s="2"/>
      <c r="AT140" s="1">
        <f t="shared" si="164"/>
        <v>0.55829963376422265</v>
      </c>
      <c r="BR140" s="1">
        <f t="shared" si="165"/>
        <v>3.9036458333333446</v>
      </c>
      <c r="BS140" s="1">
        <f t="shared" si="148"/>
        <v>3.1229166666667751E-2</v>
      </c>
      <c r="BT140" s="1">
        <f t="shared" si="166"/>
        <v>22.106753654232161</v>
      </c>
      <c r="BU140" s="2">
        <f t="shared" si="130"/>
        <v>9.6067536542321612</v>
      </c>
      <c r="BW140" s="1">
        <v>4</v>
      </c>
      <c r="BX140" s="1">
        <f t="shared" si="167"/>
        <v>0.27914981688211132</v>
      </c>
      <c r="BY140" s="2">
        <f t="shared" si="100"/>
        <v>16.002218802159248</v>
      </c>
      <c r="CA140" s="1">
        <f t="shared" si="131"/>
        <v>0.55829963376422265</v>
      </c>
      <c r="CB140" s="2">
        <f t="shared" si="101"/>
        <v>32.004437604318497</v>
      </c>
      <c r="CD140" s="1">
        <f t="shared" si="168"/>
        <v>10.20914817973876</v>
      </c>
      <c r="CE140" s="1">
        <f t="shared" si="169"/>
        <v>-1.9427108720716041E-2</v>
      </c>
      <c r="CF140" s="18">
        <f>SUM(CE$15:$CE140)</f>
        <v>-1.2190696387645066</v>
      </c>
      <c r="CG140" s="18">
        <f t="shared" si="134"/>
        <v>0.78093036123549342</v>
      </c>
      <c r="CH140" s="18">
        <f t="shared" si="135"/>
        <v>1.2190696387645066</v>
      </c>
    </row>
    <row r="141" spans="1:97" x14ac:dyDescent="0.2">
      <c r="A141" s="17">
        <f t="shared" si="140"/>
        <v>15.739500000000042</v>
      </c>
      <c r="C141" s="1"/>
      <c r="D141" s="1"/>
      <c r="F141" s="1"/>
      <c r="G141" s="1"/>
      <c r="K141" s="2"/>
      <c r="M141" s="1"/>
      <c r="N141" s="1"/>
      <c r="P141" s="1"/>
      <c r="Q141" s="1"/>
      <c r="U141" s="2"/>
      <c r="W141" s="1"/>
      <c r="X141" s="1"/>
      <c r="Z141" s="1"/>
      <c r="AA141" s="1"/>
      <c r="AE141" s="2"/>
      <c r="AF141" s="2"/>
      <c r="AG141" s="1"/>
      <c r="AH141" s="1"/>
      <c r="AL141" s="1"/>
      <c r="AM141">
        <f>AM136*180/3.141</f>
        <v>-87.857893333670049</v>
      </c>
      <c r="AN141" s="17"/>
      <c r="AR141" s="2"/>
      <c r="AT141" s="1">
        <f t="shared" si="164"/>
        <v>0.56188602118647235</v>
      </c>
      <c r="BR141" s="1">
        <f t="shared" si="165"/>
        <v>3.9348750000000114</v>
      </c>
      <c r="BS141" s="1">
        <f t="shared" si="148"/>
        <v>3.1229166666666863E-2</v>
      </c>
      <c r="BT141" s="1">
        <f t="shared" si="166"/>
        <v>22.156526609345288</v>
      </c>
      <c r="BU141" s="2">
        <f t="shared" si="130"/>
        <v>9.6565266093452884</v>
      </c>
      <c r="BW141" s="1">
        <v>4</v>
      </c>
      <c r="BX141" s="1">
        <f t="shared" si="167"/>
        <v>0.28094301059323618</v>
      </c>
      <c r="BY141" s="2">
        <f t="shared" si="100"/>
        <v>16.105013346109079</v>
      </c>
      <c r="CA141" s="1">
        <f t="shared" si="131"/>
        <v>0.56188602118647235</v>
      </c>
      <c r="CB141" s="2">
        <f t="shared" si="101"/>
        <v>32.210026692218158</v>
      </c>
      <c r="CD141" s="1">
        <f t="shared" si="168"/>
        <v>10.278139452318641</v>
      </c>
      <c r="CE141" s="1">
        <f t="shared" si="169"/>
        <v>-1.958315014942396E-2</v>
      </c>
      <c r="CF141" s="18">
        <f>SUM(CE$15:$CE141)</f>
        <v>-1.2386527889139305</v>
      </c>
      <c r="CG141" s="18">
        <f t="shared" si="134"/>
        <v>0.76134721108606951</v>
      </c>
      <c r="CH141" s="18">
        <f t="shared" si="135"/>
        <v>1.2386527889139305</v>
      </c>
    </row>
    <row r="142" spans="1:97" x14ac:dyDescent="0.2">
      <c r="A142" s="17">
        <f t="shared" si="140"/>
        <v>15.86441666666671</v>
      </c>
      <c r="C142" s="1"/>
      <c r="D142" s="1"/>
      <c r="F142" s="1"/>
      <c r="G142" s="1"/>
      <c r="K142" s="2"/>
      <c r="M142" s="1"/>
      <c r="N142" s="1"/>
      <c r="P142" s="1"/>
      <c r="Q142" s="1"/>
      <c r="U142" s="2"/>
      <c r="W142" s="1"/>
      <c r="X142" s="1"/>
      <c r="Z142" s="1"/>
      <c r="AA142" s="1"/>
      <c r="AE142" s="2"/>
      <c r="AF142" s="2"/>
      <c r="AG142" s="1"/>
      <c r="AH142" s="1"/>
      <c r="AL142" s="1"/>
      <c r="AN142" s="17"/>
      <c r="AR142" s="2"/>
      <c r="AT142" s="1">
        <f t="shared" si="164"/>
        <v>0.5654562859488681</v>
      </c>
      <c r="BR142" s="1">
        <f t="shared" si="165"/>
        <v>3.966104166666677</v>
      </c>
      <c r="BS142" s="1">
        <f t="shared" si="148"/>
        <v>3.1229166666665531E-2</v>
      </c>
      <c r="BT142" s="1">
        <f t="shared" si="166"/>
        <v>22.206583265951949</v>
      </c>
      <c r="BU142" s="2">
        <f t="shared" si="130"/>
        <v>9.7065832659519486</v>
      </c>
      <c r="BW142" s="1">
        <v>4</v>
      </c>
      <c r="BX142" s="1">
        <f t="shared" si="167"/>
        <v>0.28272814297443405</v>
      </c>
      <c r="BY142" s="2">
        <f t="shared" si="100"/>
        <v>16.207345775604498</v>
      </c>
      <c r="CA142" s="1">
        <f t="shared" si="131"/>
        <v>0.5654562859488681</v>
      </c>
      <c r="CB142" s="2">
        <f t="shared" si="101"/>
        <v>32.414691551208996</v>
      </c>
      <c r="CD142" s="1">
        <f t="shared" si="168"/>
        <v>10.347839232151191</v>
      </c>
      <c r="CE142" s="1">
        <f t="shared" si="169"/>
        <v>-1.9739191584014548E-2</v>
      </c>
      <c r="CF142" s="18">
        <f>SUM(CE$15:$CE142)</f>
        <v>-1.2583919804979451</v>
      </c>
      <c r="CG142" s="18">
        <f t="shared" si="134"/>
        <v>0.7416080195020549</v>
      </c>
      <c r="CH142" s="18">
        <f t="shared" si="135"/>
        <v>1.2583919804979451</v>
      </c>
    </row>
    <row r="143" spans="1:97" x14ac:dyDescent="0.2">
      <c r="A143" s="17">
        <f t="shared" si="140"/>
        <v>15.989333333333377</v>
      </c>
      <c r="C143" s="1"/>
      <c r="D143" s="1"/>
      <c r="F143" s="1"/>
      <c r="G143" s="1"/>
      <c r="K143" s="2"/>
      <c r="M143" s="1"/>
      <c r="N143" s="1"/>
      <c r="P143" s="1"/>
      <c r="Q143" s="1"/>
      <c r="U143" s="2"/>
      <c r="W143" s="1"/>
      <c r="X143" s="1"/>
      <c r="Z143" s="1"/>
      <c r="AA143" s="1"/>
      <c r="AE143" s="2"/>
      <c r="AF143" s="2"/>
      <c r="AG143" s="1"/>
      <c r="AH143" s="1"/>
      <c r="AL143" s="1"/>
      <c r="AN143" s="17"/>
      <c r="AR143" s="2"/>
      <c r="AT143" s="1">
        <f t="shared" si="164"/>
        <v>0.56901044612109886</v>
      </c>
      <c r="BR143" s="1">
        <f t="shared" si="165"/>
        <v>3.9973333333333443</v>
      </c>
      <c r="BS143" s="1">
        <f t="shared" si="148"/>
        <v>3.1229166666667307E-2</v>
      </c>
      <c r="BT143" s="1">
        <f t="shared" si="166"/>
        <v>22.256921709886136</v>
      </c>
      <c r="BU143" s="2">
        <f t="shared" si="130"/>
        <v>9.7569217098861358</v>
      </c>
      <c r="BW143" s="1">
        <v>4</v>
      </c>
      <c r="BX143" s="1">
        <f t="shared" si="167"/>
        <v>0.28450522306054943</v>
      </c>
      <c r="BY143" s="2">
        <f t="shared" ref="BY143:BY180" si="170">BX143*(180/$D$6)</f>
        <v>16.309216608566526</v>
      </c>
      <c r="CA143" s="1">
        <f t="shared" si="131"/>
        <v>0.56901044612109886</v>
      </c>
      <c r="CB143" s="2">
        <f t="shared" ref="CB143:CB180" si="171">CA143*(180/$D$6)</f>
        <v>32.618433217133052</v>
      </c>
      <c r="CD143" s="1">
        <f t="shared" si="168"/>
        <v>10.418250904136563</v>
      </c>
      <c r="CE143" s="1">
        <f t="shared" si="169"/>
        <v>-1.989523302444356E-2</v>
      </c>
      <c r="CF143" s="18">
        <f>SUM(CE$15:$CE143)</f>
        <v>-1.2782872135223886</v>
      </c>
      <c r="CG143" s="18">
        <f t="shared" si="134"/>
        <v>0.72171278647761139</v>
      </c>
      <c r="CH143" s="18">
        <f t="shared" si="135"/>
        <v>1.2782872135223886</v>
      </c>
    </row>
    <row r="144" spans="1:97" x14ac:dyDescent="0.2">
      <c r="A144" s="17">
        <f t="shared" si="140"/>
        <v>16.114250000000045</v>
      </c>
      <c r="C144" s="1"/>
      <c r="D144" s="1"/>
      <c r="F144" s="1"/>
      <c r="G144" s="1"/>
      <c r="K144" s="2"/>
      <c r="M144" s="1"/>
      <c r="N144" s="1"/>
      <c r="P144" s="1"/>
      <c r="Q144" s="1"/>
      <c r="U144" s="2"/>
      <c r="W144" s="1"/>
      <c r="X144" s="1"/>
      <c r="Z144" s="1"/>
      <c r="AA144" s="1"/>
      <c r="AE144" s="2"/>
      <c r="AF144" s="2"/>
      <c r="AG144" s="1"/>
      <c r="AH144" s="1"/>
      <c r="AL144" s="1"/>
      <c r="AN144" s="17"/>
      <c r="AR144" s="2"/>
      <c r="AT144" s="1">
        <f t="shared" si="164"/>
        <v>0.57254852123766942</v>
      </c>
      <c r="BR144" s="1">
        <f t="shared" si="165"/>
        <v>4.0285625000000103</v>
      </c>
      <c r="BS144" s="1">
        <f t="shared" si="148"/>
        <v>3.1229166666665975E-2</v>
      </c>
      <c r="BT144" s="1">
        <f t="shared" si="166"/>
        <v>22.30754003353254</v>
      </c>
      <c r="BU144" s="2">
        <f t="shared" ref="BU144:BU180" si="172">MOD(BT144+BP144,12.5)</f>
        <v>9.8075400335325398</v>
      </c>
      <c r="BW144" s="1">
        <v>4</v>
      </c>
      <c r="BX144" s="1">
        <f t="shared" si="167"/>
        <v>0.28627426061883471</v>
      </c>
      <c r="BY144" s="2">
        <f t="shared" si="170"/>
        <v>16.41062640490135</v>
      </c>
      <c r="CA144" s="1">
        <f t="shared" ref="CA144:CA180" si="173">AT144/((SQRT(BW144)-1))</f>
        <v>0.57254852123766942</v>
      </c>
      <c r="CB144" s="2">
        <f t="shared" si="171"/>
        <v>32.821252809802701</v>
      </c>
      <c r="CD144" s="1">
        <f t="shared" si="168"/>
        <v>10.489377868304592</v>
      </c>
      <c r="CE144" s="1">
        <f t="shared" si="169"/>
        <v>-2.0051274470659332E-2</v>
      </c>
      <c r="CF144" s="18">
        <f>SUM(CE$15:$CE144)</f>
        <v>-1.298338487993048</v>
      </c>
      <c r="CG144" s="18">
        <f t="shared" ref="CG144:CG179" si="174">2+CF144</f>
        <v>0.70166151200695204</v>
      </c>
      <c r="CH144" s="18">
        <f t="shared" ref="CH144:CH180" si="175">-CF144</f>
        <v>1.298338487993048</v>
      </c>
    </row>
    <row r="145" spans="1:86" x14ac:dyDescent="0.2">
      <c r="A145" s="17">
        <f t="shared" ref="A145:A180" si="176">$D$5*$D$4+A144</f>
        <v>16.239166666666712</v>
      </c>
      <c r="C145" s="1"/>
      <c r="D145" s="1"/>
      <c r="F145" s="1"/>
      <c r="G145" s="1"/>
      <c r="K145" s="2"/>
      <c r="M145" s="1"/>
      <c r="N145" s="1"/>
      <c r="P145" s="1"/>
      <c r="Q145" s="1"/>
      <c r="U145" s="2"/>
      <c r="W145" s="1"/>
      <c r="X145" s="1"/>
      <c r="Z145" s="1"/>
      <c r="AA145" s="1"/>
      <c r="AE145" s="2"/>
      <c r="AF145" s="2"/>
      <c r="AG145" s="1"/>
      <c r="AH145" s="1"/>
      <c r="AL145" s="1"/>
      <c r="AN145" s="17"/>
      <c r="AR145" s="2"/>
      <c r="AT145" s="1">
        <f t="shared" si="164"/>
        <v>0.57607053226748139</v>
      </c>
      <c r="BR145" s="1">
        <f t="shared" si="165"/>
        <v>4.059791666666678</v>
      </c>
      <c r="BS145" s="1">
        <f t="shared" ref="BS145:BS180" si="177">BR145-BR144</f>
        <v>3.1229166666667751E-2</v>
      </c>
      <c r="BT145" s="1">
        <f t="shared" si="166"/>
        <v>22.358436335992415</v>
      </c>
      <c r="BU145" s="2">
        <f t="shared" si="172"/>
        <v>9.8584363359924154</v>
      </c>
      <c r="BW145" s="1">
        <v>4</v>
      </c>
      <c r="BX145" s="1">
        <f t="shared" si="167"/>
        <v>0.2880352661337407</v>
      </c>
      <c r="BY145" s="2">
        <f t="shared" si="170"/>
        <v>16.511575765628447</v>
      </c>
      <c r="CA145" s="1">
        <f t="shared" si="173"/>
        <v>0.57607053226748139</v>
      </c>
      <c r="CB145" s="2">
        <f t="shared" si="171"/>
        <v>33.023151531256893</v>
      </c>
      <c r="CD145" s="1">
        <f t="shared" si="168"/>
        <v>10.561223539648422</v>
      </c>
      <c r="CE145" s="1">
        <f t="shared" si="169"/>
        <v>-2.0207315922620553E-2</v>
      </c>
      <c r="CF145" s="18">
        <f>SUM(CE$15:$CE145)</f>
        <v>-1.3185458039156686</v>
      </c>
      <c r="CG145" s="18">
        <f t="shared" si="174"/>
        <v>0.68145419608433144</v>
      </c>
      <c r="CH145" s="18">
        <f t="shared" si="175"/>
        <v>1.3185458039156686</v>
      </c>
    </row>
    <row r="146" spans="1:86" x14ac:dyDescent="0.2">
      <c r="A146" s="17">
        <f t="shared" si="176"/>
        <v>16.364083333333379</v>
      </c>
      <c r="C146" s="1"/>
      <c r="D146" s="1"/>
      <c r="F146" s="1"/>
      <c r="G146" s="1"/>
      <c r="K146" s="2"/>
      <c r="M146" s="1"/>
      <c r="N146" s="1"/>
      <c r="P146" s="1"/>
      <c r="Q146" s="1"/>
      <c r="U146" s="2"/>
      <c r="W146" s="1"/>
      <c r="X146" s="1"/>
      <c r="Z146" s="1"/>
      <c r="AA146" s="1"/>
      <c r="AE146" s="2"/>
      <c r="AF146" s="2"/>
      <c r="AG146" s="1"/>
      <c r="AH146" s="1"/>
      <c r="AL146" s="1"/>
      <c r="AN146" s="17"/>
      <c r="AR146" s="2"/>
      <c r="AT146" s="1">
        <f t="shared" si="164"/>
        <v>0.57957650158359375</v>
      </c>
      <c r="BR146" s="1">
        <f t="shared" si="165"/>
        <v>4.091020833333344</v>
      </c>
      <c r="BS146" s="1">
        <f t="shared" si="177"/>
        <v>3.1229166666665975E-2</v>
      </c>
      <c r="BT146" s="1">
        <f t="shared" si="166"/>
        <v>22.4096087232443</v>
      </c>
      <c r="BU146" s="2">
        <f t="shared" si="172"/>
        <v>9.9096087232443004</v>
      </c>
      <c r="BW146" s="1">
        <v>4</v>
      </c>
      <c r="BX146" s="1">
        <f t="shared" si="167"/>
        <v>0.28978825079179688</v>
      </c>
      <c r="BY146" s="2">
        <f t="shared" si="170"/>
        <v>16.612065332013831</v>
      </c>
      <c r="CA146" s="1">
        <f t="shared" si="173"/>
        <v>0.57957650158359375</v>
      </c>
      <c r="CB146" s="2">
        <f t="shared" si="171"/>
        <v>33.224130664027662</v>
      </c>
      <c r="CD146" s="1">
        <f t="shared" si="168"/>
        <v>10.63379134795332</v>
      </c>
      <c r="CE146" s="1">
        <f t="shared" si="169"/>
        <v>-2.0363357380269644E-2</v>
      </c>
      <c r="CF146" s="18">
        <f>SUM(CE$15:$CE146)</f>
        <v>-1.3389091612959383</v>
      </c>
      <c r="CG146" s="18">
        <f t="shared" si="174"/>
        <v>0.66109083870406171</v>
      </c>
      <c r="CH146" s="18">
        <f t="shared" si="175"/>
        <v>1.3389091612959383</v>
      </c>
    </row>
    <row r="147" spans="1:86" x14ac:dyDescent="0.2">
      <c r="A147" s="17">
        <f t="shared" si="176"/>
        <v>16.489000000000047</v>
      </c>
      <c r="C147" s="1"/>
      <c r="D147" s="1"/>
      <c r="F147" s="1"/>
      <c r="G147" s="1"/>
      <c r="K147" s="2"/>
      <c r="M147" s="1"/>
      <c r="N147" s="1"/>
      <c r="P147" s="1"/>
      <c r="Q147" s="1"/>
      <c r="U147" s="2"/>
      <c r="W147" s="1"/>
      <c r="X147" s="1"/>
      <c r="Z147" s="1"/>
      <c r="AA147" s="1"/>
      <c r="AE147" s="2"/>
      <c r="AF147" s="2"/>
      <c r="AG147" s="1"/>
      <c r="AH147" s="1"/>
      <c r="AL147" s="1"/>
      <c r="AN147" s="17"/>
      <c r="AR147" s="2"/>
      <c r="AT147" s="1">
        <f t="shared" si="164"/>
        <v>0.58306645293317449</v>
      </c>
      <c r="BR147" s="1">
        <f>0.5*12.5*TAN(AT147)</f>
        <v>4.1222500000000117</v>
      </c>
      <c r="BS147" s="1">
        <f t="shared" si="177"/>
        <v>3.1229166666667751E-2</v>
      </c>
      <c r="BT147" s="1">
        <f t="shared" si="166"/>
        <v>22.461055308299763</v>
      </c>
      <c r="BU147" s="2">
        <f t="shared" si="172"/>
        <v>9.9610553082997626</v>
      </c>
      <c r="BW147" s="1">
        <v>4</v>
      </c>
      <c r="BX147" s="1">
        <f t="shared" si="167"/>
        <v>0.29153322646658725</v>
      </c>
      <c r="BY147" s="2">
        <f t="shared" si="170"/>
        <v>16.712095784708822</v>
      </c>
      <c r="CA147" s="1">
        <f t="shared" si="173"/>
        <v>0.58306645293317449</v>
      </c>
      <c r="CB147" s="2">
        <f t="shared" si="171"/>
        <v>33.424191569417644</v>
      </c>
      <c r="CD147" s="1">
        <f t="shared" si="168"/>
        <v>10.707084737631497</v>
      </c>
      <c r="CE147" s="1">
        <f t="shared" si="169"/>
        <v>-2.051939884356787E-2</v>
      </c>
      <c r="CF147" s="18">
        <f>SUM(CE$15:$CE147)</f>
        <v>-1.3594285601395062</v>
      </c>
      <c r="CG147" s="18">
        <f t="shared" si="174"/>
        <v>0.64057143986049381</v>
      </c>
      <c r="CH147" s="18">
        <f t="shared" si="175"/>
        <v>1.3594285601395062</v>
      </c>
    </row>
    <row r="148" spans="1:86" x14ac:dyDescent="0.2">
      <c r="A148" s="17">
        <f t="shared" si="176"/>
        <v>16.613916666666714</v>
      </c>
      <c r="C148" s="1"/>
      <c r="D148" s="1"/>
      <c r="F148" s="1"/>
      <c r="G148" s="1"/>
      <c r="K148" s="2"/>
      <c r="M148" s="1"/>
      <c r="N148" s="1"/>
      <c r="P148" s="1"/>
      <c r="Q148" s="1"/>
      <c r="U148" s="2"/>
      <c r="W148" s="1"/>
      <c r="X148" s="1"/>
      <c r="Z148" s="1"/>
      <c r="AA148" s="1"/>
      <c r="AE148" s="2"/>
      <c r="AF148" s="2"/>
      <c r="AG148" s="1"/>
      <c r="AH148" s="1"/>
      <c r="AL148" s="1"/>
      <c r="AN148" s="17"/>
      <c r="AR148" s="2"/>
      <c r="AT148" s="1">
        <f t="shared" si="164"/>
        <v>0.58654041140765256</v>
      </c>
      <c r="BR148" s="1">
        <f t="shared" si="165"/>
        <v>4.1534791666666786</v>
      </c>
      <c r="BS148" s="1">
        <f t="shared" si="177"/>
        <v>3.1229166666666863E-2</v>
      </c>
      <c r="BT148" s="1">
        <f t="shared" si="166"/>
        <v>22.512774211354035</v>
      </c>
      <c r="BU148" s="2">
        <f t="shared" si="172"/>
        <v>10.012774211354035</v>
      </c>
      <c r="BW148" s="1">
        <v>4</v>
      </c>
      <c r="BX148" s="1">
        <f t="shared" si="167"/>
        <v>0.29327020570382628</v>
      </c>
      <c r="BY148" s="2">
        <f t="shared" si="170"/>
        <v>16.811667842894501</v>
      </c>
      <c r="CA148" s="1">
        <f t="shared" si="173"/>
        <v>0.58654041140765256</v>
      </c>
      <c r="CB148" s="2">
        <f t="shared" si="171"/>
        <v>33.623335685789002</v>
      </c>
      <c r="CD148" s="1">
        <f t="shared" si="168"/>
        <v>10.781107167553648</v>
      </c>
      <c r="CE148" s="1">
        <f t="shared" si="169"/>
        <v>-2.0675440312461383E-2</v>
      </c>
      <c r="CF148" s="18">
        <f>SUM(CE$15:$CE148)</f>
        <v>-1.3801040004519676</v>
      </c>
      <c r="CG148" s="18">
        <f t="shared" si="174"/>
        <v>0.61989599954803243</v>
      </c>
      <c r="CH148" s="18">
        <f t="shared" si="175"/>
        <v>1.3801040004519676</v>
      </c>
    </row>
    <row r="149" spans="1:86" x14ac:dyDescent="0.2">
      <c r="A149" s="17">
        <f t="shared" si="176"/>
        <v>16.738833333333382</v>
      </c>
      <c r="C149" s="1"/>
      <c r="D149" s="1"/>
      <c r="F149" s="1"/>
      <c r="G149" s="1"/>
      <c r="K149" s="2"/>
      <c r="M149" s="1"/>
      <c r="N149" s="1"/>
      <c r="P149" s="1"/>
      <c r="Q149" s="1"/>
      <c r="U149" s="2"/>
      <c r="W149" s="1"/>
      <c r="X149" s="1"/>
      <c r="Z149" s="1"/>
      <c r="AA149" s="1"/>
      <c r="AE149" s="2"/>
      <c r="AF149" s="2"/>
      <c r="AG149" s="1"/>
      <c r="AH149" s="1"/>
      <c r="AL149" s="1"/>
      <c r="AN149" s="17"/>
      <c r="AR149" s="2"/>
      <c r="AT149" s="1">
        <f t="shared" si="164"/>
        <v>0.58999840341308118</v>
      </c>
      <c r="BR149" s="1">
        <f t="shared" si="165"/>
        <v>4.1847083333333455</v>
      </c>
      <c r="BS149" s="1">
        <f t="shared" si="177"/>
        <v>3.1229166666666863E-2</v>
      </c>
      <c r="BT149" s="1">
        <f t="shared" si="166"/>
        <v>22.564763559931798</v>
      </c>
      <c r="BU149" s="2">
        <f t="shared" si="172"/>
        <v>10.064763559931798</v>
      </c>
      <c r="BW149" s="1">
        <v>4</v>
      </c>
      <c r="BX149" s="1">
        <f t="shared" si="167"/>
        <v>0.29499920170654059</v>
      </c>
      <c r="BY149" s="2">
        <f t="shared" si="170"/>
        <v>16.910782263432264</v>
      </c>
      <c r="CA149" s="1">
        <f t="shared" si="173"/>
        <v>0.58999840341308118</v>
      </c>
      <c r="CB149" s="2">
        <f t="shared" si="171"/>
        <v>33.821564526864528</v>
      </c>
      <c r="CD149" s="1">
        <f t="shared" si="168"/>
        <v>10.855862110886465</v>
      </c>
      <c r="CE149" s="1">
        <f t="shared" si="169"/>
        <v>-2.0831481786899819E-2</v>
      </c>
      <c r="CF149" s="18">
        <f>SUM(CE$15:$CE149)</f>
        <v>-1.4009354822388673</v>
      </c>
      <c r="CG149" s="18">
        <f t="shared" si="174"/>
        <v>0.59906451776113268</v>
      </c>
      <c r="CH149" s="18">
        <f t="shared" si="175"/>
        <v>1.4009354822388673</v>
      </c>
    </row>
    <row r="150" spans="1:86" x14ac:dyDescent="0.2">
      <c r="A150" s="17">
        <f t="shared" si="176"/>
        <v>16.863750000000049</v>
      </c>
      <c r="C150" s="1"/>
      <c r="D150" s="1"/>
      <c r="F150" s="1"/>
      <c r="G150" s="1"/>
      <c r="K150" s="2"/>
      <c r="M150" s="1"/>
      <c r="N150" s="1"/>
      <c r="P150" s="1"/>
      <c r="Q150" s="1"/>
      <c r="U150" s="2"/>
      <c r="W150" s="1"/>
      <c r="X150" s="1"/>
      <c r="Z150" s="1"/>
      <c r="AA150" s="1"/>
      <c r="AE150" s="2"/>
      <c r="AF150" s="2"/>
      <c r="AG150" s="1"/>
      <c r="AH150" s="1"/>
      <c r="AL150" s="1"/>
      <c r="AN150" s="17"/>
      <c r="AR150" s="2"/>
      <c r="AT150" s="1">
        <f t="shared" si="164"/>
        <v>0.59344045664072209</v>
      </c>
      <c r="BR150" s="1">
        <f t="shared" si="165"/>
        <v>4.2159375000000123</v>
      </c>
      <c r="BS150" s="1">
        <f t="shared" si="177"/>
        <v>3.1229166666666863E-2</v>
      </c>
      <c r="BT150" s="1">
        <f t="shared" si="166"/>
        <v>22.617021489028062</v>
      </c>
      <c r="BU150" s="2">
        <f t="shared" si="172"/>
        <v>10.117021489028062</v>
      </c>
      <c r="BW150" s="1">
        <v>4</v>
      </c>
      <c r="BX150" s="1">
        <f t="shared" si="167"/>
        <v>0.29672022832036105</v>
      </c>
      <c r="BY150" s="2">
        <f t="shared" si="170"/>
        <v>17.009439840020697</v>
      </c>
      <c r="CA150" s="1">
        <f t="shared" si="173"/>
        <v>0.59344045664072209</v>
      </c>
      <c r="CB150" s="2">
        <f t="shared" si="171"/>
        <v>34.018879680041394</v>
      </c>
      <c r="CD150" s="1">
        <f t="shared" si="168"/>
        <v>10.931353054929412</v>
      </c>
      <c r="CE150" s="1">
        <f t="shared" si="169"/>
        <v>-2.0987523266840717E-2</v>
      </c>
      <c r="CF150" s="18">
        <f>SUM(CE$15:$CE150)</f>
        <v>-1.4219230055057079</v>
      </c>
      <c r="CG150" s="18">
        <f t="shared" si="174"/>
        <v>0.57807699449429206</v>
      </c>
      <c r="CH150" s="18">
        <f t="shared" si="175"/>
        <v>1.4219230055057079</v>
      </c>
    </row>
    <row r="151" spans="1:86" x14ac:dyDescent="0.2">
      <c r="A151" s="17">
        <f t="shared" si="176"/>
        <v>16.988666666666717</v>
      </c>
      <c r="C151" s="1"/>
      <c r="D151" s="1"/>
      <c r="F151" s="1"/>
      <c r="G151" s="1"/>
      <c r="K151" s="2"/>
      <c r="M151" s="1"/>
      <c r="N151" s="1"/>
      <c r="P151" s="1"/>
      <c r="Q151" s="1"/>
      <c r="U151" s="2"/>
      <c r="W151" s="1"/>
      <c r="X151" s="1"/>
      <c r="Z151" s="1"/>
      <c r="AA151" s="1"/>
      <c r="AE151" s="2"/>
      <c r="AF151" s="2"/>
      <c r="AG151" s="1"/>
      <c r="AH151" s="1"/>
      <c r="AL151" s="1"/>
      <c r="AN151" s="17"/>
      <c r="AR151" s="2"/>
      <c r="AT151" s="1">
        <f t="shared" si="164"/>
        <v>0.59686660003785863</v>
      </c>
      <c r="BR151" s="1">
        <f t="shared" si="165"/>
        <v>4.2471666666666792</v>
      </c>
      <c r="BS151" s="1">
        <f t="shared" si="177"/>
        <v>3.1229166666666863E-2</v>
      </c>
      <c r="BT151" s="1">
        <f t="shared" si="166"/>
        <v>22.669546141244226</v>
      </c>
      <c r="BU151" s="2">
        <f t="shared" si="172"/>
        <v>10.169546141244226</v>
      </c>
      <c r="BW151" s="1">
        <v>4</v>
      </c>
      <c r="BX151" s="1">
        <f t="shared" si="167"/>
        <v>0.29843330001892932</v>
      </c>
      <c r="BY151" s="2">
        <f t="shared" si="170"/>
        <v>17.107641402359004</v>
      </c>
      <c r="CA151" s="1">
        <f t="shared" si="173"/>
        <v>0.59686660003785863</v>
      </c>
      <c r="CB151" s="2">
        <f t="shared" si="171"/>
        <v>34.215282804718008</v>
      </c>
      <c r="CD151" s="1">
        <f t="shared" si="168"/>
        <v>11.007583500950259</v>
      </c>
      <c r="CE151" s="1">
        <f t="shared" si="169"/>
        <v>-2.1143564752228651E-2</v>
      </c>
      <c r="CF151" s="18">
        <f>SUM(CE$15:$CE151)</f>
        <v>-1.4430665702579366</v>
      </c>
      <c r="CG151" s="18">
        <f t="shared" si="174"/>
        <v>0.55693342974206339</v>
      </c>
      <c r="CH151" s="18">
        <f t="shared" si="175"/>
        <v>1.4430665702579366</v>
      </c>
    </row>
    <row r="152" spans="1:86" x14ac:dyDescent="0.2">
      <c r="A152" s="17">
        <f t="shared" si="176"/>
        <v>17.113583333333384</v>
      </c>
      <c r="C152" s="1"/>
      <c r="D152" s="1"/>
      <c r="F152" s="1"/>
      <c r="G152" s="1"/>
      <c r="K152" s="2"/>
      <c r="M152" s="1"/>
      <c r="N152" s="1"/>
      <c r="P152" s="1"/>
      <c r="Q152" s="1"/>
      <c r="U152" s="2"/>
      <c r="W152" s="1"/>
      <c r="X152" s="1"/>
      <c r="Z152" s="1"/>
      <c r="AA152" s="1"/>
      <c r="AE152" s="2"/>
      <c r="AF152" s="2"/>
      <c r="AG152" s="1"/>
      <c r="AH152" s="1"/>
      <c r="AL152" s="1"/>
      <c r="AN152" s="17"/>
      <c r="AR152" s="2"/>
      <c r="AT152" s="1">
        <f t="shared" si="164"/>
        <v>0.60027686377884848</v>
      </c>
      <c r="BR152" s="1">
        <f t="shared" si="165"/>
        <v>4.2783958333333461</v>
      </c>
      <c r="BS152" s="1">
        <f t="shared" si="177"/>
        <v>3.1229166666666863E-2</v>
      </c>
      <c r="BT152" s="1">
        <f t="shared" si="166"/>
        <v>22.722335666919395</v>
      </c>
      <c r="BU152" s="2">
        <f t="shared" si="172"/>
        <v>10.222335666919395</v>
      </c>
      <c r="BW152" s="1">
        <v>4</v>
      </c>
      <c r="BX152" s="1">
        <f t="shared" si="167"/>
        <v>0.30013843188942424</v>
      </c>
      <c r="BY152" s="2">
        <f t="shared" si="170"/>
        <v>17.205387815317312</v>
      </c>
      <c r="CA152" s="1">
        <f t="shared" si="173"/>
        <v>0.60027686377884848</v>
      </c>
      <c r="CB152" s="2">
        <f t="shared" si="171"/>
        <v>34.410775630634625</v>
      </c>
      <c r="CD152" s="1">
        <f t="shared" si="168"/>
        <v>11.08455696402779</v>
      </c>
      <c r="CE152" s="1">
        <f t="shared" si="169"/>
        <v>-2.1299606243017424E-2</v>
      </c>
      <c r="CF152" s="18">
        <f>SUM(CE$15:$CE152)</f>
        <v>-1.4643661765009541</v>
      </c>
      <c r="CG152" s="18">
        <f t="shared" si="174"/>
        <v>0.53563382349904587</v>
      </c>
      <c r="CH152" s="18">
        <f t="shared" si="175"/>
        <v>1.4643661765009541</v>
      </c>
    </row>
    <row r="153" spans="1:86" x14ac:dyDescent="0.2">
      <c r="A153" s="17">
        <f t="shared" si="176"/>
        <v>17.238500000000052</v>
      </c>
      <c r="C153" s="1"/>
      <c r="D153" s="1"/>
      <c r="F153" s="1"/>
      <c r="G153" s="1"/>
      <c r="K153" s="2"/>
      <c r="M153" s="1"/>
      <c r="N153" s="1"/>
      <c r="P153" s="1"/>
      <c r="Q153" s="1"/>
      <c r="U153" s="2"/>
      <c r="W153" s="1"/>
      <c r="X153" s="1"/>
      <c r="Z153" s="1"/>
      <c r="AA153" s="1"/>
      <c r="AE153" s="2"/>
      <c r="AF153" s="2"/>
      <c r="AG153" s="1"/>
      <c r="AH153" s="1"/>
      <c r="AL153" s="1"/>
      <c r="AN153" s="17"/>
      <c r="AR153" s="2"/>
      <c r="AT153" s="1">
        <f t="shared" si="164"/>
        <v>0.60367127923642139</v>
      </c>
      <c r="BR153" s="1">
        <f t="shared" si="165"/>
        <v>4.309625000000012</v>
      </c>
      <c r="BS153" s="1">
        <f t="shared" si="177"/>
        <v>3.1229166666665975E-2</v>
      </c>
      <c r="BT153" s="1">
        <f t="shared" si="166"/>
        <v>22.775388224257032</v>
      </c>
      <c r="BU153" s="2">
        <f t="shared" si="172"/>
        <v>10.275388224257032</v>
      </c>
      <c r="BW153" s="1">
        <v>4</v>
      </c>
      <c r="BX153" s="1">
        <f t="shared" si="167"/>
        <v>0.30183563961821069</v>
      </c>
      <c r="BY153" s="2">
        <f t="shared" si="170"/>
        <v>17.302679978113989</v>
      </c>
      <c r="CA153" s="1">
        <f t="shared" si="173"/>
        <v>0.60367127923642139</v>
      </c>
      <c r="CB153" s="2">
        <f t="shared" si="171"/>
        <v>34.605359956227979</v>
      </c>
      <c r="CD153" s="1">
        <f t="shared" si="168"/>
        <v>11.162276972891672</v>
      </c>
      <c r="CE153" s="1">
        <f t="shared" si="169"/>
        <v>-2.1455647739152598E-2</v>
      </c>
      <c r="CF153" s="18">
        <f>SUM(CE$15:$CE153)</f>
        <v>-1.4858218242401067</v>
      </c>
      <c r="CG153" s="18">
        <f t="shared" si="174"/>
        <v>0.51417817575989333</v>
      </c>
      <c r="CH153" s="18">
        <f t="shared" si="175"/>
        <v>1.4858218242401067</v>
      </c>
    </row>
    <row r="154" spans="1:86" x14ac:dyDescent="0.2">
      <c r="A154" s="17">
        <f t="shared" si="176"/>
        <v>17.363416666666719</v>
      </c>
      <c r="C154" s="1"/>
      <c r="D154" s="1"/>
      <c r="F154" s="1"/>
      <c r="G154" s="1"/>
      <c r="K154" s="2"/>
      <c r="M154" s="1"/>
      <c r="N154" s="1"/>
      <c r="P154" s="1"/>
      <c r="Q154" s="1"/>
      <c r="U154" s="2"/>
      <c r="W154" s="1"/>
      <c r="X154" s="1"/>
      <c r="Z154" s="1"/>
      <c r="AA154" s="1"/>
      <c r="AE154" s="2"/>
      <c r="AF154" s="2"/>
      <c r="AG154" s="1"/>
      <c r="AH154" s="1"/>
      <c r="AL154" s="1"/>
      <c r="AN154" s="17"/>
      <c r="AR154" s="2"/>
      <c r="AT154" s="1">
        <f t="shared" si="164"/>
        <v>0.60704987895323315</v>
      </c>
      <c r="BR154" s="1">
        <f t="shared" si="165"/>
        <v>4.3408541666666789</v>
      </c>
      <c r="BS154" s="1">
        <f t="shared" si="177"/>
        <v>3.1229166666666863E-2</v>
      </c>
      <c r="BT154" s="1">
        <f t="shared" si="166"/>
        <v>22.828701979446997</v>
      </c>
      <c r="BU154" s="2">
        <f t="shared" si="172"/>
        <v>10.328701979446997</v>
      </c>
      <c r="BW154" s="1">
        <v>4</v>
      </c>
      <c r="BX154" s="1">
        <f t="shared" si="167"/>
        <v>0.30352493947661657</v>
      </c>
      <c r="BY154" s="2">
        <f t="shared" si="170"/>
        <v>17.399518823500312</v>
      </c>
      <c r="CA154" s="1">
        <f t="shared" si="173"/>
        <v>0.60704987895323315</v>
      </c>
      <c r="CB154" s="2">
        <f t="shared" si="171"/>
        <v>34.799037647000624</v>
      </c>
      <c r="CD154" s="1">
        <f t="shared" si="168"/>
        <v>11.240747069763696</v>
      </c>
      <c r="CE154" s="1">
        <f t="shared" si="169"/>
        <v>-2.1611689240590218E-2</v>
      </c>
      <c r="CF154" s="18">
        <f>SUM(CE$15:$CE154)</f>
        <v>-1.5074335134806969</v>
      </c>
      <c r="CG154" s="18">
        <f t="shared" si="174"/>
        <v>0.49256648651930313</v>
      </c>
      <c r="CH154" s="18">
        <f t="shared" si="175"/>
        <v>1.5074335134806969</v>
      </c>
    </row>
    <row r="155" spans="1:86" x14ac:dyDescent="0.2">
      <c r="A155" s="17">
        <f t="shared" si="176"/>
        <v>17.488333333333387</v>
      </c>
      <c r="C155" s="1"/>
      <c r="D155" s="1"/>
      <c r="F155" s="1"/>
      <c r="G155" s="1"/>
      <c r="K155" s="2"/>
      <c r="M155" s="1"/>
      <c r="N155" s="1"/>
      <c r="P155" s="1"/>
      <c r="Q155" s="1"/>
      <c r="U155" s="2"/>
      <c r="W155" s="1"/>
      <c r="X155" s="1"/>
      <c r="Z155" s="1"/>
      <c r="AA155" s="1"/>
      <c r="AE155" s="2"/>
      <c r="AF155" s="2"/>
      <c r="AG155" s="1"/>
      <c r="AH155" s="1"/>
      <c r="AL155" s="1"/>
      <c r="AN155" s="17"/>
      <c r="AR155" s="2"/>
      <c r="AT155" s="1">
        <f t="shared" si="164"/>
        <v>0.61041269661367914</v>
      </c>
      <c r="BR155" s="1">
        <f t="shared" si="165"/>
        <v>4.3720833333333466</v>
      </c>
      <c r="BS155" s="1">
        <f t="shared" si="177"/>
        <v>3.1229166666667751E-2</v>
      </c>
      <c r="BT155" s="1">
        <f t="shared" si="166"/>
        <v>22.882275106783002</v>
      </c>
      <c r="BU155" s="2">
        <f t="shared" si="172"/>
        <v>10.382275106783002</v>
      </c>
      <c r="BW155" s="1">
        <v>4</v>
      </c>
      <c r="BX155" s="1">
        <f t="shared" si="167"/>
        <v>0.30520634830683957</v>
      </c>
      <c r="BY155" s="2">
        <f t="shared" si="170"/>
        <v>17.495905316952587</v>
      </c>
      <c r="CA155" s="1">
        <f t="shared" si="173"/>
        <v>0.61041269661367914</v>
      </c>
      <c r="CB155" s="2">
        <f t="shared" si="171"/>
        <v>34.991810633905175</v>
      </c>
      <c r="CD155" s="1">
        <f t="shared" si="168"/>
        <v>11.319970810204433</v>
      </c>
      <c r="CE155" s="1">
        <f t="shared" si="169"/>
        <v>-2.1767730747279442E-2</v>
      </c>
      <c r="CF155" s="18">
        <f>SUM(CE$15:$CE155)</f>
        <v>-1.5292012442279763</v>
      </c>
      <c r="CG155" s="18">
        <f t="shared" si="174"/>
        <v>0.47079875577202368</v>
      </c>
      <c r="CH155" s="18">
        <f t="shared" si="175"/>
        <v>1.5292012442279763</v>
      </c>
    </row>
    <row r="156" spans="1:86" x14ac:dyDescent="0.2">
      <c r="A156" s="17">
        <f t="shared" si="176"/>
        <v>17.613250000000054</v>
      </c>
      <c r="C156" s="1"/>
      <c r="D156" s="1"/>
      <c r="F156" s="1"/>
      <c r="G156" s="1"/>
      <c r="K156" s="2"/>
      <c r="M156" s="1"/>
      <c r="N156" s="1"/>
      <c r="P156" s="1"/>
      <c r="Q156" s="1"/>
      <c r="U156" s="2"/>
      <c r="W156" s="1"/>
      <c r="X156" s="1"/>
      <c r="Z156" s="1"/>
      <c r="AA156" s="1"/>
      <c r="AE156" s="2"/>
      <c r="AF156" s="2"/>
      <c r="AG156" s="1"/>
      <c r="AH156" s="1"/>
      <c r="AL156" s="1"/>
      <c r="AN156" s="17"/>
      <c r="AR156" s="2"/>
      <c r="AT156" s="1">
        <f t="shared" si="164"/>
        <v>0.61375976701597845</v>
      </c>
      <c r="BR156" s="1">
        <f t="shared" si="165"/>
        <v>4.4033125000000144</v>
      </c>
      <c r="BS156" s="1">
        <f t="shared" si="177"/>
        <v>3.1229166666667751E-2</v>
      </c>
      <c r="BT156" s="1">
        <f t="shared" si="166"/>
        <v>22.936105788775638</v>
      </c>
      <c r="BU156" s="2">
        <f t="shared" si="172"/>
        <v>10.436105788775638</v>
      </c>
      <c r="BW156" s="1">
        <v>4</v>
      </c>
      <c r="BX156" s="1">
        <f t="shared" si="167"/>
        <v>0.30687988350798923</v>
      </c>
      <c r="BY156" s="2">
        <f t="shared" si="170"/>
        <v>17.591840455871992</v>
      </c>
      <c r="CA156" s="1">
        <f t="shared" si="173"/>
        <v>0.61375976701597845</v>
      </c>
      <c r="CB156" s="2">
        <f t="shared" si="171"/>
        <v>35.183680911743984</v>
      </c>
      <c r="CD156" s="1">
        <f t="shared" si="168"/>
        <v>11.399951762953391</v>
      </c>
      <c r="CE156" s="1">
        <f t="shared" si="169"/>
        <v>-2.1923772259164774E-2</v>
      </c>
      <c r="CF156" s="18">
        <f>SUM(CE$15:$CE156)</f>
        <v>-1.5511250164871411</v>
      </c>
      <c r="CG156" s="18">
        <f t="shared" si="174"/>
        <v>0.44887498351285893</v>
      </c>
      <c r="CH156" s="18">
        <f t="shared" si="175"/>
        <v>1.5511250164871411</v>
      </c>
    </row>
    <row r="157" spans="1:86" x14ac:dyDescent="0.2">
      <c r="A157" s="17">
        <f t="shared" si="176"/>
        <v>17.738166666666721</v>
      </c>
      <c r="C157" s="1"/>
      <c r="D157" s="1"/>
      <c r="F157" s="1"/>
      <c r="G157" s="1"/>
      <c r="K157" s="2"/>
      <c r="M157" s="1"/>
      <c r="N157" s="1"/>
      <c r="P157" s="1"/>
      <c r="Q157" s="1"/>
      <c r="U157" s="2"/>
      <c r="W157" s="1"/>
      <c r="X157" s="1"/>
      <c r="Z157" s="1"/>
      <c r="AA157" s="1"/>
      <c r="AE157" s="2"/>
      <c r="AF157" s="2"/>
      <c r="AG157" s="1"/>
      <c r="AH157" s="1"/>
      <c r="AL157" s="1"/>
      <c r="AN157" s="17"/>
      <c r="AR157" s="2"/>
      <c r="AT157" s="1">
        <f t="shared" si="164"/>
        <v>0.61709112604453131</v>
      </c>
      <c r="BR157" s="1">
        <f t="shared" si="165"/>
        <v>4.4345416666666795</v>
      </c>
      <c r="BS157" s="1">
        <f t="shared" si="177"/>
        <v>3.1229166666665087E-2</v>
      </c>
      <c r="BT157" s="1">
        <f t="shared" si="166"/>
        <v>22.990192216260958</v>
      </c>
      <c r="BU157" s="2">
        <f t="shared" si="172"/>
        <v>10.490192216260958</v>
      </c>
      <c r="BW157" s="1">
        <v>4</v>
      </c>
      <c r="BX157" s="1">
        <f t="shared" si="167"/>
        <v>0.30854556302226566</v>
      </c>
      <c r="BY157" s="2">
        <f t="shared" si="170"/>
        <v>17.687325268792296</v>
      </c>
      <c r="CA157" s="1">
        <f t="shared" si="173"/>
        <v>0.61709112604453131</v>
      </c>
      <c r="CB157" s="2">
        <f t="shared" si="171"/>
        <v>35.374650537584593</v>
      </c>
      <c r="CD157" s="1">
        <f t="shared" si="168"/>
        <v>11.480693509782125</v>
      </c>
      <c r="CE157" s="1">
        <f t="shared" si="169"/>
        <v>-2.2079813776198776E-2</v>
      </c>
      <c r="CF157" s="18">
        <f>SUM(CE$15:$CE157)</f>
        <v>-1.5732048302633399</v>
      </c>
      <c r="CG157" s="18">
        <f t="shared" si="174"/>
        <v>0.4267951697366601</v>
      </c>
      <c r="CH157" s="18">
        <f t="shared" si="175"/>
        <v>1.5732048302633399</v>
      </c>
    </row>
    <row r="158" spans="1:86" x14ac:dyDescent="0.2">
      <c r="A158" s="17">
        <f t="shared" si="176"/>
        <v>17.863083333333389</v>
      </c>
      <c r="C158" s="1"/>
      <c r="D158" s="1"/>
      <c r="F158" s="1"/>
      <c r="G158" s="1"/>
      <c r="K158" s="2"/>
      <c r="M158" s="1"/>
      <c r="N158" s="1"/>
      <c r="P158" s="1"/>
      <c r="Q158" s="1"/>
      <c r="U158" s="2"/>
      <c r="W158" s="1"/>
      <c r="X158" s="1"/>
      <c r="Z158" s="1"/>
      <c r="AA158" s="1"/>
      <c r="AE158" s="2"/>
      <c r="AF158" s="2"/>
      <c r="AG158" s="1"/>
      <c r="AH158" s="1"/>
      <c r="AL158" s="1"/>
      <c r="AN158" s="17"/>
      <c r="AR158" s="2"/>
      <c r="AT158" s="1">
        <f t="shared" si="164"/>
        <v>0.62040681064255965</v>
      </c>
      <c r="BR158" s="1">
        <f t="shared" si="165"/>
        <v>4.4657708333333472</v>
      </c>
      <c r="BS158" s="1">
        <f t="shared" si="177"/>
        <v>3.1229166666667751E-2</v>
      </c>
      <c r="BT158" s="1">
        <f t="shared" si="166"/>
        <v>23.044532588504747</v>
      </c>
      <c r="BU158" s="2">
        <f t="shared" si="172"/>
        <v>10.544532588504747</v>
      </c>
      <c r="BW158" s="1">
        <v>4</v>
      </c>
      <c r="BX158" s="1">
        <f t="shared" si="167"/>
        <v>0.31020340532127982</v>
      </c>
      <c r="BY158" s="2">
        <f t="shared" si="170"/>
        <v>17.782360814595659</v>
      </c>
      <c r="CA158" s="1">
        <f t="shared" si="173"/>
        <v>0.62040681064255965</v>
      </c>
      <c r="CB158" s="2">
        <f t="shared" si="171"/>
        <v>35.564721629191318</v>
      </c>
      <c r="CD158" s="1">
        <f t="shared" si="168"/>
        <v>11.562199645337403</v>
      </c>
      <c r="CE158" s="1">
        <f t="shared" si="169"/>
        <v>-2.2235855298336285E-2</v>
      </c>
      <c r="CF158" s="18">
        <f>SUM(CE$15:$CE158)</f>
        <v>-1.5954406855616763</v>
      </c>
      <c r="CG158" s="18">
        <f t="shared" si="174"/>
        <v>0.40455931443832371</v>
      </c>
      <c r="CH158" s="18">
        <f t="shared" si="175"/>
        <v>1.5954406855616763</v>
      </c>
    </row>
    <row r="159" spans="1:86" x14ac:dyDescent="0.2">
      <c r="A159" s="17">
        <f t="shared" si="176"/>
        <v>17.988000000000056</v>
      </c>
      <c r="C159" s="1"/>
      <c r="D159" s="1"/>
      <c r="F159" s="1"/>
      <c r="G159" s="1"/>
      <c r="K159" s="2"/>
      <c r="M159" s="1"/>
      <c r="N159" s="1"/>
      <c r="P159" s="1"/>
      <c r="Q159" s="1"/>
      <c r="U159" s="2"/>
      <c r="W159" s="1"/>
      <c r="X159" s="1"/>
      <c r="Z159" s="1"/>
      <c r="AA159" s="1"/>
      <c r="AE159" s="2"/>
      <c r="AF159" s="2"/>
      <c r="AG159" s="1"/>
      <c r="AH159" s="1"/>
      <c r="AL159" s="1"/>
      <c r="AN159" s="17"/>
      <c r="AR159" s="2"/>
      <c r="AT159" s="1">
        <f t="shared" si="164"/>
        <v>0.62370685878503285</v>
      </c>
      <c r="BR159" s="1">
        <f t="shared" si="165"/>
        <v>4.497000000000015</v>
      </c>
      <c r="BS159" s="1">
        <f t="shared" si="177"/>
        <v>3.1229166666667751E-2</v>
      </c>
      <c r="BT159" s="1">
        <f t="shared" si="166"/>
        <v>23.099125113302478</v>
      </c>
      <c r="BU159" s="2">
        <f t="shared" si="172"/>
        <v>10.599125113302478</v>
      </c>
      <c r="BW159" s="1">
        <v>4</v>
      </c>
      <c r="BX159" s="1">
        <f t="shared" si="167"/>
        <v>0.31185342939251642</v>
      </c>
      <c r="BY159" s="2">
        <f t="shared" si="170"/>
        <v>17.876948181736608</v>
      </c>
      <c r="CA159" s="1">
        <f t="shared" si="173"/>
        <v>0.62370685878503285</v>
      </c>
      <c r="CB159" s="2">
        <f t="shared" si="171"/>
        <v>35.753896363473217</v>
      </c>
      <c r="CD159" s="1">
        <f t="shared" si="168"/>
        <v>11.644473776991106</v>
      </c>
      <c r="CE159" s="1">
        <f t="shared" si="169"/>
        <v>-2.2391896825518141E-2</v>
      </c>
      <c r="CF159" s="18">
        <f>SUM(CE$15:$CE159)</f>
        <v>-1.6178325823871944</v>
      </c>
      <c r="CG159" s="18">
        <f t="shared" si="174"/>
        <v>0.38216741761280559</v>
      </c>
      <c r="CH159" s="18">
        <f t="shared" si="175"/>
        <v>1.6178325823871944</v>
      </c>
    </row>
    <row r="160" spans="1:86" x14ac:dyDescent="0.2">
      <c r="A160" s="17">
        <f t="shared" si="176"/>
        <v>18.112916666666724</v>
      </c>
      <c r="C160" s="1"/>
      <c r="D160" s="1"/>
      <c r="F160" s="1"/>
      <c r="G160" s="1"/>
      <c r="K160" s="2"/>
      <c r="M160" s="1"/>
      <c r="N160" s="1"/>
      <c r="P160" s="1"/>
      <c r="Q160" s="1"/>
      <c r="U160" s="2"/>
      <c r="W160" s="1"/>
      <c r="X160" s="1"/>
      <c r="Z160" s="1"/>
      <c r="AA160" s="1"/>
      <c r="AE160" s="2"/>
      <c r="AF160" s="2"/>
      <c r="AG160" s="1"/>
      <c r="AH160" s="1"/>
      <c r="AL160" s="1"/>
      <c r="AN160" s="17"/>
      <c r="AR160" s="2"/>
      <c r="AT160" s="1">
        <f t="shared" si="164"/>
        <v>0.62699130945188641</v>
      </c>
      <c r="BR160" s="1">
        <f t="shared" si="165"/>
        <v>4.528229166666681</v>
      </c>
      <c r="BS160" s="1">
        <f t="shared" si="177"/>
        <v>3.1229166666665975E-2</v>
      </c>
      <c r="BT160" s="1">
        <f t="shared" si="166"/>
        <v>23.153968007075104</v>
      </c>
      <c r="BU160" s="2">
        <f t="shared" si="172"/>
        <v>10.653968007075104</v>
      </c>
      <c r="BW160" s="1">
        <v>4</v>
      </c>
      <c r="BX160" s="1">
        <f t="shared" si="167"/>
        <v>0.31349565472594321</v>
      </c>
      <c r="BY160" s="2">
        <f t="shared" si="170"/>
        <v>17.97108848747445</v>
      </c>
      <c r="CA160" s="1">
        <f t="shared" si="173"/>
        <v>0.62699130945188641</v>
      </c>
      <c r="CB160" s="2">
        <f t="shared" si="171"/>
        <v>35.9421769749489</v>
      </c>
      <c r="CD160" s="1">
        <f t="shared" si="168"/>
        <v>11.727519524693784</v>
      </c>
      <c r="CE160" s="1">
        <f t="shared" si="169"/>
        <v>-2.2547938357698027E-2</v>
      </c>
      <c r="CF160" s="18">
        <f>SUM(CE$15:$CE160)</f>
        <v>-1.6403805207448925</v>
      </c>
      <c r="CG160" s="18">
        <f t="shared" si="174"/>
        <v>0.35961947925510751</v>
      </c>
      <c r="CH160" s="18">
        <f t="shared" si="175"/>
        <v>1.6403805207448925</v>
      </c>
    </row>
    <row r="161" spans="1:86" x14ac:dyDescent="0.2">
      <c r="A161" s="17">
        <f t="shared" si="176"/>
        <v>18.237833333333391</v>
      </c>
      <c r="C161" s="1"/>
      <c r="D161" s="1"/>
      <c r="F161" s="1"/>
      <c r="G161" s="1"/>
      <c r="K161" s="2"/>
      <c r="M161" s="1"/>
      <c r="N161" s="1"/>
      <c r="P161" s="1"/>
      <c r="Q161" s="1"/>
      <c r="U161" s="2"/>
      <c r="W161" s="1"/>
      <c r="X161" s="1"/>
      <c r="Z161" s="1"/>
      <c r="AA161" s="1"/>
      <c r="AE161" s="2"/>
      <c r="AF161" s="2"/>
      <c r="AG161" s="1"/>
      <c r="AH161" s="1"/>
      <c r="AL161" s="1"/>
      <c r="AN161" s="17"/>
      <c r="AR161" s="2"/>
      <c r="AT161" s="1">
        <f t="shared" si="164"/>
        <v>0.63026020260153881</v>
      </c>
      <c r="BR161" s="1">
        <f t="shared" si="165"/>
        <v>4.5594583333333478</v>
      </c>
      <c r="BS161" s="1">
        <f t="shared" si="177"/>
        <v>3.1229166666666863E-2</v>
      </c>
      <c r="BT161" s="1">
        <f t="shared" si="166"/>
        <v>23.209059494960716</v>
      </c>
      <c r="BU161" s="2">
        <f t="shared" si="172"/>
        <v>10.709059494960716</v>
      </c>
      <c r="BW161" s="1">
        <v>4</v>
      </c>
      <c r="BX161" s="1">
        <f t="shared" si="167"/>
        <v>0.31513010130076941</v>
      </c>
      <c r="BY161" s="2">
        <f t="shared" si="170"/>
        <v>18.064782877114169</v>
      </c>
      <c r="CA161" s="1">
        <f t="shared" si="173"/>
        <v>0.63026020260153881</v>
      </c>
      <c r="CB161" s="2">
        <f t="shared" si="171"/>
        <v>36.129565754228338</v>
      </c>
      <c r="CD161" s="1">
        <f t="shared" si="168"/>
        <v>11.811340520824213</v>
      </c>
      <c r="CE161" s="1">
        <f t="shared" si="169"/>
        <v>-2.2703979894825456E-2</v>
      </c>
      <c r="CF161" s="18">
        <f>SUM(CE$15:$CE161)</f>
        <v>-1.6630845006397179</v>
      </c>
      <c r="CG161" s="18">
        <f t="shared" si="174"/>
        <v>0.33691549936028209</v>
      </c>
      <c r="CH161" s="18">
        <f t="shared" si="175"/>
        <v>1.6630845006397179</v>
      </c>
    </row>
    <row r="162" spans="1:86" x14ac:dyDescent="0.2">
      <c r="A162" s="17">
        <f t="shared" si="176"/>
        <v>18.362750000000059</v>
      </c>
      <c r="C162" s="1"/>
      <c r="D162" s="1"/>
      <c r="F162" s="1"/>
      <c r="G162" s="1"/>
      <c r="K162" s="2"/>
      <c r="M162" s="1"/>
      <c r="N162" s="1"/>
      <c r="P162" s="1"/>
      <c r="Q162" s="1"/>
      <c r="U162" s="2"/>
      <c r="W162" s="1"/>
      <c r="X162" s="1"/>
      <c r="Z162" s="1"/>
      <c r="AA162" s="1"/>
      <c r="AE162" s="2"/>
      <c r="AF162" s="2"/>
      <c r="AG162" s="1"/>
      <c r="AH162" s="1"/>
      <c r="AL162" s="1"/>
      <c r="AN162" s="17"/>
      <c r="AR162" s="2"/>
      <c r="AT162" s="1">
        <f t="shared" si="164"/>
        <v>0.63351357914470829</v>
      </c>
      <c r="BR162" s="1">
        <f t="shared" si="165"/>
        <v>4.5906875000000156</v>
      </c>
      <c r="BS162" s="1">
        <f t="shared" si="177"/>
        <v>3.1229166666667751E-2</v>
      </c>
      <c r="BT162" s="1">
        <f t="shared" si="166"/>
        <v>23.264397810902121</v>
      </c>
      <c r="BU162" s="2">
        <f t="shared" si="172"/>
        <v>10.764397810902121</v>
      </c>
      <c r="BW162" s="1">
        <v>4</v>
      </c>
      <c r="BX162" s="1">
        <f t="shared" si="167"/>
        <v>0.31675678957235415</v>
      </c>
      <c r="BY162" s="2">
        <f t="shared" si="170"/>
        <v>18.158032523255969</v>
      </c>
      <c r="CA162" s="1">
        <f t="shared" si="173"/>
        <v>0.63351357914470829</v>
      </c>
      <c r="CB162" s="2">
        <f t="shared" si="171"/>
        <v>36.316065046511937</v>
      </c>
      <c r="CD162" s="1">
        <f t="shared" si="168"/>
        <v>11.89594041004535</v>
      </c>
      <c r="CE162" s="1">
        <f t="shared" si="169"/>
        <v>-2.2860021436851702E-2</v>
      </c>
      <c r="CF162" s="18">
        <f>SUM(CE$15:$CE162)</f>
        <v>-1.6859445220765696</v>
      </c>
      <c r="CG162" s="18">
        <f t="shared" si="174"/>
        <v>0.31405547792343036</v>
      </c>
      <c r="CH162" s="18">
        <f t="shared" si="175"/>
        <v>1.6859445220765696</v>
      </c>
    </row>
    <row r="163" spans="1:86" x14ac:dyDescent="0.2">
      <c r="A163" s="17">
        <f t="shared" si="176"/>
        <v>18.487666666666726</v>
      </c>
      <c r="C163" s="1"/>
      <c r="D163" s="1"/>
      <c r="F163" s="1"/>
      <c r="G163" s="1"/>
      <c r="K163" s="2"/>
      <c r="M163" s="1"/>
      <c r="N163" s="1"/>
      <c r="P163" s="1"/>
      <c r="Q163" s="1"/>
      <c r="U163" s="2"/>
      <c r="W163" s="1"/>
      <c r="X163" s="1"/>
      <c r="Z163" s="1"/>
      <c r="AA163" s="1"/>
      <c r="AE163" s="2"/>
      <c r="AF163" s="2"/>
      <c r="AG163" s="1"/>
      <c r="AH163" s="1"/>
      <c r="AL163" s="1"/>
      <c r="AN163" s="17"/>
      <c r="AR163" s="2"/>
      <c r="AT163" s="1">
        <f t="shared" si="164"/>
        <v>0.63675148091853717</v>
      </c>
      <c r="BR163" s="1">
        <f t="shared" si="165"/>
        <v>4.6219166666666816</v>
      </c>
      <c r="BS163" s="1">
        <f t="shared" si="177"/>
        <v>3.1229166666665975E-2</v>
      </c>
      <c r="BT163" s="1">
        <f t="shared" si="166"/>
        <v>23.319981197730439</v>
      </c>
      <c r="BU163" s="2">
        <f t="shared" si="172"/>
        <v>10.819981197730439</v>
      </c>
      <c r="BW163" s="1">
        <v>4</v>
      </c>
      <c r="BX163" s="1">
        <f t="shared" si="167"/>
        <v>0.31837574045926859</v>
      </c>
      <c r="BY163" s="2">
        <f t="shared" si="170"/>
        <v>18.250838625053611</v>
      </c>
      <c r="CA163" s="1">
        <f t="shared" si="173"/>
        <v>0.63675148091853717</v>
      </c>
      <c r="CB163" s="2">
        <f t="shared" si="171"/>
        <v>36.501677250107221</v>
      </c>
      <c r="CD163" s="1">
        <f t="shared" si="168"/>
        <v>11.981322849155294</v>
      </c>
      <c r="CE163" s="1">
        <f t="shared" si="169"/>
        <v>-2.301606298372097E-2</v>
      </c>
      <c r="CF163" s="18">
        <f>SUM(CE$15:$CE163)</f>
        <v>-1.7089605850602907</v>
      </c>
      <c r="CG163" s="18">
        <f t="shared" si="174"/>
        <v>0.29103941493970931</v>
      </c>
      <c r="CH163" s="18">
        <f t="shared" si="175"/>
        <v>1.7089605850602907</v>
      </c>
    </row>
    <row r="164" spans="1:86" x14ac:dyDescent="0.2">
      <c r="A164" s="17">
        <f t="shared" si="176"/>
        <v>18.612583333333394</v>
      </c>
      <c r="C164" s="1"/>
      <c r="D164" s="1"/>
      <c r="F164" s="1"/>
      <c r="G164" s="1"/>
      <c r="K164" s="2"/>
      <c r="M164" s="1"/>
      <c r="N164" s="1"/>
      <c r="P164" s="1"/>
      <c r="Q164" s="1"/>
      <c r="U164" s="2"/>
      <c r="W164" s="1"/>
      <c r="X164" s="1"/>
      <c r="Z164" s="1"/>
      <c r="AA164" s="1"/>
      <c r="AE164" s="2"/>
      <c r="AF164" s="2"/>
      <c r="AG164" s="1"/>
      <c r="AH164" s="1"/>
      <c r="AL164" s="1"/>
      <c r="AN164" s="17"/>
      <c r="AR164" s="2"/>
      <c r="AT164" s="1">
        <f t="shared" si="164"/>
        <v>0.63997395066102591</v>
      </c>
      <c r="BR164" s="1">
        <f t="shared" si="165"/>
        <v>4.6531458333333493</v>
      </c>
      <c r="BS164" s="1">
        <f t="shared" si="177"/>
        <v>3.1229166666667751E-2</v>
      </c>
      <c r="BT164" s="1">
        <f t="shared" si="166"/>
        <v>23.375807907244781</v>
      </c>
      <c r="BU164" s="2">
        <f t="shared" si="172"/>
        <v>10.875807907244781</v>
      </c>
      <c r="BW164" s="1">
        <v>4</v>
      </c>
      <c r="BX164" s="1">
        <f t="shared" si="167"/>
        <v>0.31998697533051296</v>
      </c>
      <c r="BY164" s="2">
        <f t="shared" si="170"/>
        <v>18.343202407481634</v>
      </c>
      <c r="CA164" s="1">
        <f t="shared" si="173"/>
        <v>0.63997395066102591</v>
      </c>
      <c r="CB164" s="2">
        <f t="shared" si="171"/>
        <v>36.686404814963268</v>
      </c>
      <c r="CD164" s="1">
        <f t="shared" si="168"/>
        <v>12.067491506949535</v>
      </c>
      <c r="CE164" s="1">
        <f t="shared" si="169"/>
        <v>-2.317210453538977E-2</v>
      </c>
      <c r="CF164" s="18">
        <f>SUM(CE$15:$CE164)</f>
        <v>-1.7321326895956806</v>
      </c>
      <c r="CG164" s="18">
        <f t="shared" si="174"/>
        <v>0.26786731040431944</v>
      </c>
      <c r="CH164" s="18">
        <f t="shared" si="175"/>
        <v>1.7321326895956806</v>
      </c>
    </row>
    <row r="165" spans="1:86" x14ac:dyDescent="0.2">
      <c r="A165" s="17">
        <f t="shared" si="176"/>
        <v>18.737500000000061</v>
      </c>
      <c r="C165" s="1"/>
      <c r="D165" s="1"/>
      <c r="F165" s="1"/>
      <c r="G165" s="1"/>
      <c r="K165" s="2"/>
      <c r="M165" s="1"/>
      <c r="N165" s="1"/>
      <c r="P165" s="1"/>
      <c r="Q165" s="1"/>
      <c r="U165" s="2"/>
      <c r="W165" s="1"/>
      <c r="X165" s="1"/>
      <c r="Z165" s="1"/>
      <c r="AA165" s="1"/>
      <c r="AE165" s="2"/>
      <c r="AF165" s="2"/>
      <c r="AG165" s="1"/>
      <c r="AH165" s="1"/>
      <c r="AL165" s="1"/>
      <c r="AN165" s="17"/>
      <c r="AR165" s="2"/>
      <c r="AT165" s="1">
        <f t="shared" si="164"/>
        <v>0.64318103198578014</v>
      </c>
      <c r="BR165" s="1">
        <f t="shared" si="165"/>
        <v>4.6843750000000162</v>
      </c>
      <c r="BS165" s="1">
        <f t="shared" si="177"/>
        <v>3.1229166666666863E-2</v>
      </c>
      <c r="BT165" s="1">
        <f t="shared" si="166"/>
        <v>23.43187620028807</v>
      </c>
      <c r="BU165" s="2">
        <f t="shared" si="172"/>
        <v>10.93187620028807</v>
      </c>
      <c r="BW165" s="1">
        <v>4</v>
      </c>
      <c r="BX165" s="1">
        <f t="shared" si="167"/>
        <v>0.32159051599289007</v>
      </c>
      <c r="BY165" s="2">
        <f t="shared" si="170"/>
        <v>18.435125120611531</v>
      </c>
      <c r="CA165" s="1">
        <f t="shared" si="173"/>
        <v>0.64318103198578014</v>
      </c>
      <c r="CB165" s="2">
        <f t="shared" si="171"/>
        <v>36.870250241223061</v>
      </c>
      <c r="CD165" s="1">
        <f t="shared" si="168"/>
        <v>12.154450064073801</v>
      </c>
      <c r="CE165" s="1">
        <f t="shared" si="169"/>
        <v>-2.3328146091799909E-2</v>
      </c>
      <c r="CF165" s="18">
        <f>SUM(CE$15:$CE165)</f>
        <v>-1.7554608356874806</v>
      </c>
      <c r="CG165" s="18">
        <f t="shared" si="174"/>
        <v>0.24453916431251943</v>
      </c>
      <c r="CH165" s="18">
        <f t="shared" si="175"/>
        <v>1.7554608356874806</v>
      </c>
    </row>
    <row r="166" spans="1:86" x14ac:dyDescent="0.2">
      <c r="A166" s="17">
        <f t="shared" si="176"/>
        <v>18.862416666666729</v>
      </c>
      <c r="C166" s="1"/>
      <c r="D166" s="1"/>
      <c r="F166" s="1"/>
      <c r="G166" s="1"/>
      <c r="K166" s="2"/>
      <c r="M166" s="1"/>
      <c r="N166" s="1"/>
      <c r="P166" s="1"/>
      <c r="Q166" s="1"/>
      <c r="U166" s="2"/>
      <c r="W166" s="1"/>
      <c r="X166" s="1"/>
      <c r="Z166" s="1"/>
      <c r="AA166" s="1"/>
      <c r="AE166" s="2"/>
      <c r="AF166" s="2"/>
      <c r="AG166" s="1"/>
      <c r="AH166" s="1"/>
      <c r="AL166" s="1"/>
      <c r="AN166" s="17"/>
      <c r="AR166" s="2"/>
      <c r="AT166" s="1">
        <f t="shared" si="164"/>
        <v>0.64637276935707455</v>
      </c>
      <c r="BR166" s="1">
        <f t="shared" si="165"/>
        <v>4.7156041666666821</v>
      </c>
      <c r="BS166" s="1">
        <f t="shared" si="177"/>
        <v>3.1229166666665975E-2</v>
      </c>
      <c r="BT166" s="1">
        <f t="shared" si="166"/>
        <v>23.488184346819093</v>
      </c>
      <c r="BU166" s="2">
        <f t="shared" si="172"/>
        <v>10.988184346819093</v>
      </c>
      <c r="BW166" s="1">
        <v>4</v>
      </c>
      <c r="BX166" s="1">
        <f t="shared" si="167"/>
        <v>0.32318638467853728</v>
      </c>
      <c r="BY166" s="2">
        <f t="shared" si="170"/>
        <v>18.526608038897042</v>
      </c>
      <c r="CA166" s="1">
        <f t="shared" si="173"/>
        <v>0.64637276935707455</v>
      </c>
      <c r="CB166" s="2">
        <f t="shared" si="171"/>
        <v>37.053216077794083</v>
      </c>
      <c r="CD166" s="1">
        <f t="shared" si="168"/>
        <v>12.242202212886895</v>
      </c>
      <c r="CE166" s="1">
        <f t="shared" si="169"/>
        <v>-2.3484187652904741E-2</v>
      </c>
      <c r="CF166" s="18">
        <f>SUM(CE$15:$CE166)</f>
        <v>-1.7789450233403854</v>
      </c>
      <c r="CG166" s="18">
        <f t="shared" si="174"/>
        <v>0.2210549766596146</v>
      </c>
      <c r="CH166" s="18">
        <f t="shared" si="175"/>
        <v>1.7789450233403854</v>
      </c>
    </row>
    <row r="167" spans="1:86" x14ac:dyDescent="0.2">
      <c r="A167" s="17">
        <f t="shared" si="176"/>
        <v>18.987333333333396</v>
      </c>
      <c r="C167" s="1"/>
      <c r="D167" s="1"/>
      <c r="F167" s="1"/>
      <c r="G167" s="1"/>
      <c r="K167" s="2"/>
      <c r="M167" s="1"/>
      <c r="N167" s="1"/>
      <c r="P167" s="1"/>
      <c r="Q167" s="1"/>
      <c r="U167" s="2"/>
      <c r="W167" s="1"/>
      <c r="X167" s="1"/>
      <c r="Z167" s="1"/>
      <c r="AA167" s="1"/>
      <c r="AE167" s="2"/>
      <c r="AF167" s="2"/>
      <c r="AG167" s="1"/>
      <c r="AH167" s="1"/>
      <c r="AL167" s="1"/>
      <c r="AN167" s="17"/>
      <c r="AR167" s="2"/>
      <c r="AT167" s="1">
        <f t="shared" si="164"/>
        <v>0.6495492080652373</v>
      </c>
      <c r="BR167" s="1">
        <f t="shared" si="165"/>
        <v>4.746833333333349</v>
      </c>
      <c r="BS167" s="1">
        <f t="shared" si="177"/>
        <v>3.1229166666666863E-2</v>
      </c>
      <c r="BT167" s="1">
        <f t="shared" si="166"/>
        <v>23.544730625980868</v>
      </c>
      <c r="BU167" s="2">
        <f t="shared" si="172"/>
        <v>11.044730625980868</v>
      </c>
      <c r="BW167" s="1">
        <v>4</v>
      </c>
      <c r="BX167" s="1">
        <f t="shared" si="167"/>
        <v>0.32477460403261865</v>
      </c>
      <c r="BY167" s="2">
        <f t="shared" si="170"/>
        <v>18.617652460468584</v>
      </c>
      <c r="CA167" s="1">
        <f t="shared" si="173"/>
        <v>0.6495492080652373</v>
      </c>
      <c r="CB167" s="2">
        <f t="shared" si="171"/>
        <v>37.235304920937168</v>
      </c>
      <c r="CD167" s="1">
        <f t="shared" si="168"/>
        <v>12.330751657319546</v>
      </c>
      <c r="CE167" s="1">
        <f t="shared" si="169"/>
        <v>-2.3640229218659346E-2</v>
      </c>
      <c r="CF167" s="18">
        <f>SUM(CE$15:$CE167)</f>
        <v>-1.8025852525590447</v>
      </c>
      <c r="CG167" s="18">
        <f t="shared" si="174"/>
        <v>0.19741474744095533</v>
      </c>
      <c r="CH167" s="18">
        <f t="shared" si="175"/>
        <v>1.8025852525590447</v>
      </c>
    </row>
    <row r="168" spans="1:86" x14ac:dyDescent="0.2">
      <c r="A168" s="17">
        <f t="shared" si="176"/>
        <v>19.112250000000063</v>
      </c>
      <c r="C168" s="1"/>
      <c r="D168" s="1"/>
      <c r="F168" s="1"/>
      <c r="G168" s="1"/>
      <c r="K168" s="2"/>
      <c r="M168" s="1"/>
      <c r="N168" s="1"/>
      <c r="P168" s="1"/>
      <c r="Q168" s="1"/>
      <c r="U168" s="2"/>
      <c r="W168" s="1"/>
      <c r="X168" s="1"/>
      <c r="Z168" s="1"/>
      <c r="AA168" s="1"/>
      <c r="AE168" s="2"/>
      <c r="AF168" s="2"/>
      <c r="AG168" s="1"/>
      <c r="AH168" s="1"/>
      <c r="AL168" s="1"/>
      <c r="AN168" s="17"/>
      <c r="AR168" s="2"/>
      <c r="AT168" s="1">
        <f t="shared" si="164"/>
        <v>0.65271039420235577</v>
      </c>
      <c r="BR168" s="1">
        <f t="shared" si="165"/>
        <v>4.7780625000000168</v>
      </c>
      <c r="BS168" s="1">
        <f t="shared" si="177"/>
        <v>3.1229166666667751E-2</v>
      </c>
      <c r="BT168" s="1">
        <f t="shared" si="166"/>
        <v>23.601513326165286</v>
      </c>
      <c r="BU168" s="2">
        <f t="shared" si="172"/>
        <v>11.101513326165286</v>
      </c>
      <c r="BW168" s="1">
        <v>4</v>
      </c>
      <c r="BX168" s="1">
        <f t="shared" si="167"/>
        <v>0.32635519710117789</v>
      </c>
      <c r="BY168" s="2">
        <f t="shared" si="170"/>
        <v>18.708259706436948</v>
      </c>
      <c r="CA168" s="1">
        <f t="shared" si="173"/>
        <v>0.65271039420235577</v>
      </c>
      <c r="CB168" s="2">
        <f t="shared" si="171"/>
        <v>37.416519412873896</v>
      </c>
      <c r="CD168" s="1">
        <f t="shared" si="168"/>
        <v>12.420102112733634</v>
      </c>
      <c r="CE168" s="1">
        <f t="shared" si="169"/>
        <v>-2.3796270789000925E-2</v>
      </c>
      <c r="CF168" s="18">
        <f>SUM(CE$15:$CE168)</f>
        <v>-1.8263815233480456</v>
      </c>
      <c r="CG168" s="18">
        <f t="shared" si="174"/>
        <v>0.1736184766519544</v>
      </c>
      <c r="CH168" s="18">
        <f t="shared" si="175"/>
        <v>1.8263815233480456</v>
      </c>
    </row>
    <row r="169" spans="1:86" x14ac:dyDescent="0.2">
      <c r="A169" s="17">
        <f t="shared" si="176"/>
        <v>19.237166666666731</v>
      </c>
      <c r="C169" s="1"/>
      <c r="D169" s="1"/>
      <c r="F169" s="1"/>
      <c r="G169" s="1"/>
      <c r="K169" s="2"/>
      <c r="M169" s="1"/>
      <c r="N169" s="1"/>
      <c r="P169" s="1"/>
      <c r="Q169" s="1"/>
      <c r="U169" s="2"/>
      <c r="W169" s="1"/>
      <c r="X169" s="1"/>
      <c r="Z169" s="1"/>
      <c r="AA169" s="1"/>
      <c r="AE169" s="2"/>
      <c r="AF169" s="2"/>
      <c r="AG169" s="1"/>
      <c r="AH169" s="1"/>
      <c r="AL169" s="1"/>
      <c r="AN169" s="17"/>
      <c r="AR169" s="2"/>
      <c r="AT169" s="1">
        <f t="shared" si="164"/>
        <v>0.65585637463830671</v>
      </c>
      <c r="BR169" s="1">
        <f t="shared" si="165"/>
        <v>4.8092916666666827</v>
      </c>
      <c r="BS169" s="1">
        <f t="shared" si="177"/>
        <v>3.1229166666665975E-2</v>
      </c>
      <c r="BT169" s="1">
        <f t="shared" si="166"/>
        <v>23.658530745074309</v>
      </c>
      <c r="BU169" s="2">
        <f t="shared" si="172"/>
        <v>11.158530745074309</v>
      </c>
      <c r="BW169" s="1">
        <v>4</v>
      </c>
      <c r="BX169" s="1">
        <f t="shared" si="167"/>
        <v>0.32792818731915335</v>
      </c>
      <c r="BY169" s="2">
        <f t="shared" si="170"/>
        <v>18.798431120206242</v>
      </c>
      <c r="CA169" s="1">
        <f t="shared" si="173"/>
        <v>0.65585637463830671</v>
      </c>
      <c r="CB169" s="2">
        <f t="shared" si="171"/>
        <v>37.596862240412484</v>
      </c>
      <c r="CD169" s="1">
        <f t="shared" si="168"/>
        <v>12.51025730579495</v>
      </c>
      <c r="CE169" s="1">
        <f t="shared" si="169"/>
        <v>-2.3952312363890147E-2</v>
      </c>
      <c r="CF169" s="18">
        <f>SUM(CE$15:$CE169)</f>
        <v>-1.8503338357119357</v>
      </c>
      <c r="CG169" s="18">
        <f t="shared" si="174"/>
        <v>0.14966616428806434</v>
      </c>
      <c r="CH169" s="18">
        <f t="shared" si="175"/>
        <v>1.8503338357119357</v>
      </c>
    </row>
    <row r="170" spans="1:86" x14ac:dyDescent="0.2">
      <c r="A170" s="17">
        <f t="shared" si="176"/>
        <v>19.362083333333398</v>
      </c>
      <c r="C170" s="1"/>
      <c r="D170" s="1"/>
      <c r="F170" s="1"/>
      <c r="G170" s="1"/>
      <c r="K170" s="2"/>
      <c r="M170" s="1"/>
      <c r="N170" s="1"/>
      <c r="P170" s="1"/>
      <c r="Q170" s="1"/>
      <c r="U170" s="2"/>
      <c r="W170" s="1"/>
      <c r="X170" s="1"/>
      <c r="Z170" s="1"/>
      <c r="AA170" s="1"/>
      <c r="AE170" s="2"/>
      <c r="AF170" s="2"/>
      <c r="AG170" s="1"/>
      <c r="AH170" s="1"/>
      <c r="AL170" s="1"/>
      <c r="AN170" s="17"/>
      <c r="AR170" s="2"/>
      <c r="AT170" s="1">
        <f t="shared" si="164"/>
        <v>0.65898719699711428</v>
      </c>
      <c r="BR170" s="1">
        <f t="shared" si="165"/>
        <v>4.8405208333333487</v>
      </c>
      <c r="BS170" s="1">
        <f t="shared" si="177"/>
        <v>3.1229166666665975E-2</v>
      </c>
      <c r="BT170" s="1">
        <f t="shared" si="166"/>
        <v>23.715781189777569</v>
      </c>
      <c r="BU170" s="2">
        <f t="shared" si="172"/>
        <v>11.215781189777569</v>
      </c>
      <c r="BW170" s="1">
        <v>4</v>
      </c>
      <c r="BX170" s="1">
        <f t="shared" si="167"/>
        <v>0.32949359849855714</v>
      </c>
      <c r="BY170" s="2">
        <f t="shared" si="170"/>
        <v>18.888168066796268</v>
      </c>
      <c r="CA170" s="1">
        <f t="shared" si="173"/>
        <v>0.65898719699711428</v>
      </c>
      <c r="CB170" s="2">
        <f t="shared" si="171"/>
        <v>37.776336133592537</v>
      </c>
      <c r="CD170" s="1">
        <f t="shared" si="168"/>
        <v>12.601220974325932</v>
      </c>
      <c r="CE170" s="1">
        <f t="shared" si="169"/>
        <v>-2.4108353943271359E-2</v>
      </c>
      <c r="CF170" s="18">
        <f>SUM(CE$15:$CE170)</f>
        <v>-1.874442189655207</v>
      </c>
      <c r="CG170" s="18">
        <f t="shared" si="174"/>
        <v>0.12555781034479296</v>
      </c>
      <c r="CH170" s="18">
        <f t="shared" si="175"/>
        <v>1.874442189655207</v>
      </c>
    </row>
    <row r="171" spans="1:86" x14ac:dyDescent="0.2">
      <c r="A171" s="17">
        <f t="shared" si="176"/>
        <v>19.487000000000066</v>
      </c>
      <c r="C171" s="1"/>
      <c r="D171" s="1"/>
      <c r="F171" s="1"/>
      <c r="G171" s="1"/>
      <c r="K171" s="2"/>
      <c r="M171" s="1"/>
      <c r="N171" s="1"/>
      <c r="P171" s="1"/>
      <c r="Q171" s="1"/>
      <c r="U171" s="2"/>
      <c r="W171" s="1"/>
      <c r="X171" s="1"/>
      <c r="Z171" s="1"/>
      <c r="AA171" s="1"/>
      <c r="AE171" s="2"/>
      <c r="AF171" s="2"/>
      <c r="AG171" s="1"/>
      <c r="AH171" s="1"/>
      <c r="AL171" s="1"/>
      <c r="AN171" s="17"/>
      <c r="AR171" s="2"/>
      <c r="AT171" s="1">
        <f t="shared" si="164"/>
        <v>0.66210290963363494</v>
      </c>
      <c r="BR171" s="1">
        <f t="shared" si="165"/>
        <v>4.8717500000000165</v>
      </c>
      <c r="BS171" s="1">
        <f t="shared" si="177"/>
        <v>3.1229166666667751E-2</v>
      </c>
      <c r="BT171" s="1">
        <f t="shared" si="166"/>
        <v>23.773262976766599</v>
      </c>
      <c r="BU171" s="2">
        <f t="shared" si="172"/>
        <v>11.273262976766599</v>
      </c>
      <c r="BW171" s="1">
        <v>4</v>
      </c>
      <c r="BX171" s="1">
        <f t="shared" si="167"/>
        <v>0.33105145481681747</v>
      </c>
      <c r="BY171" s="2">
        <f t="shared" si="170"/>
        <v>18.97747193217425</v>
      </c>
      <c r="CA171" s="1">
        <f t="shared" si="173"/>
        <v>0.66210290963363494</v>
      </c>
      <c r="CB171" s="2">
        <f t="shared" si="171"/>
        <v>37.9549438643485</v>
      </c>
      <c r="CD171" s="1">
        <f t="shared" si="168"/>
        <v>12.692996867183082</v>
      </c>
      <c r="CE171" s="1">
        <f t="shared" si="169"/>
        <v>-2.4264395527098775E-2</v>
      </c>
      <c r="CF171" s="18">
        <f>SUM(CE$15:$CE171)</f>
        <v>-1.8987065851823057</v>
      </c>
      <c r="CG171" s="18">
        <f t="shared" si="174"/>
        <v>0.10129341481769427</v>
      </c>
      <c r="CH171" s="18">
        <f t="shared" si="175"/>
        <v>1.8987065851823057</v>
      </c>
    </row>
    <row r="172" spans="1:86" x14ac:dyDescent="0.2">
      <c r="A172" s="17">
        <f t="shared" si="176"/>
        <v>19.611916666666733</v>
      </c>
      <c r="AT172" s="1">
        <f t="shared" si="164"/>
        <v>0.66520356161057315</v>
      </c>
      <c r="BR172" s="1">
        <f t="shared" si="165"/>
        <v>4.9029791666666833</v>
      </c>
      <c r="BS172" s="1">
        <f t="shared" si="177"/>
        <v>3.1229166666666863E-2</v>
      </c>
      <c r="BT172" s="1">
        <f t="shared" si="166"/>
        <v>23.830974432005668</v>
      </c>
      <c r="BU172" s="2">
        <f t="shared" si="172"/>
        <v>11.330974432005668</v>
      </c>
      <c r="BW172" s="1">
        <v>4</v>
      </c>
      <c r="BX172" s="1">
        <f t="shared" si="167"/>
        <v>0.33260178080528657</v>
      </c>
      <c r="BY172" s="2">
        <f t="shared" si="170"/>
        <v>19.066344122596043</v>
      </c>
      <c r="CA172" s="1">
        <f t="shared" si="173"/>
        <v>0.66520356161057315</v>
      </c>
      <c r="CB172" s="2">
        <f t="shared" si="171"/>
        <v>38.132688245192085</v>
      </c>
      <c r="CD172" s="1">
        <f t="shared" si="168"/>
        <v>12.785588744114145</v>
      </c>
      <c r="CE172" s="1">
        <f t="shared" si="169"/>
        <v>-2.4420437115316912E-2</v>
      </c>
      <c r="CF172" s="18">
        <f>SUM(CE$15:$CE172)</f>
        <v>-1.9231270222976227</v>
      </c>
      <c r="CG172" s="18">
        <f t="shared" si="174"/>
        <v>7.6872977702377332E-2</v>
      </c>
      <c r="CH172" s="18">
        <f t="shared" si="175"/>
        <v>1.9231270222976227</v>
      </c>
    </row>
    <row r="173" spans="1:86" x14ac:dyDescent="0.2">
      <c r="A173" s="17">
        <f t="shared" si="176"/>
        <v>19.736833333333401</v>
      </c>
      <c r="AT173" s="1">
        <f t="shared" si="164"/>
        <v>0.66828920267582759</v>
      </c>
      <c r="BR173" s="1">
        <f t="shared" si="165"/>
        <v>4.9342083333333511</v>
      </c>
      <c r="BS173" s="1">
        <f t="shared" si="177"/>
        <v>3.1229166666667751E-2</v>
      </c>
      <c r="BT173" s="1">
        <f t="shared" si="166"/>
        <v>23.88891389097936</v>
      </c>
      <c r="BU173" s="2">
        <f t="shared" si="172"/>
        <v>11.38891389097936</v>
      </c>
      <c r="BW173" s="1">
        <v>4</v>
      </c>
      <c r="BX173" s="1">
        <f t="shared" si="167"/>
        <v>0.33414460133791379</v>
      </c>
      <c r="BY173" s="2">
        <f t="shared" si="170"/>
        <v>19.154786063956841</v>
      </c>
      <c r="CA173" s="1">
        <f t="shared" si="173"/>
        <v>0.66828920267582759</v>
      </c>
      <c r="CB173" s="2">
        <f t="shared" si="171"/>
        <v>38.309572127913682</v>
      </c>
      <c r="CD173" s="1">
        <f t="shared" si="168"/>
        <v>12.879000375637613</v>
      </c>
      <c r="CE173" s="1">
        <f t="shared" si="169"/>
        <v>-2.4576478707880878E-2</v>
      </c>
      <c r="CF173" s="18">
        <f>SUM(CE$15:$CE173)</f>
        <v>-1.9477035010055035</v>
      </c>
      <c r="CG173" s="18">
        <f t="shared" si="174"/>
        <v>5.229649899449651E-2</v>
      </c>
      <c r="CH173" s="18">
        <f t="shared" si="175"/>
        <v>1.9477035010055035</v>
      </c>
    </row>
    <row r="174" spans="1:86" x14ac:dyDescent="0.2">
      <c r="A174" s="17">
        <f t="shared" si="176"/>
        <v>19.861750000000068</v>
      </c>
      <c r="AT174" s="1">
        <f t="shared" si="164"/>
        <v>0.67135988324016949</v>
      </c>
      <c r="BR174" s="1">
        <f t="shared" si="165"/>
        <v>4.9654375000000162</v>
      </c>
      <c r="BS174" s="1">
        <f t="shared" si="177"/>
        <v>3.1229166666665087E-2</v>
      </c>
      <c r="BT174" s="1">
        <f t="shared" si="166"/>
        <v>23.947079698736914</v>
      </c>
      <c r="BU174" s="2">
        <f t="shared" si="172"/>
        <v>11.447079698736914</v>
      </c>
      <c r="BW174" s="1">
        <v>4</v>
      </c>
      <c r="BX174" s="1">
        <f t="shared" si="167"/>
        <v>0.33567994162008474</v>
      </c>
      <c r="BY174" s="2">
        <f t="shared" si="170"/>
        <v>19.242799201151353</v>
      </c>
      <c r="CA174" s="1">
        <f t="shared" si="173"/>
        <v>0.67135988324016949</v>
      </c>
      <c r="CB174" s="2">
        <f t="shared" si="171"/>
        <v>38.485598402302706</v>
      </c>
      <c r="CD174" s="1">
        <f t="shared" si="168"/>
        <v>12.973235542903268</v>
      </c>
      <c r="CE174" s="1">
        <f t="shared" si="169"/>
        <v>-2.4732520304736317E-2</v>
      </c>
      <c r="CF174" s="18">
        <f>SUM(CE$15:$CE174)</f>
        <v>-1.9724360213102399</v>
      </c>
      <c r="CG174" s="18">
        <f t="shared" si="174"/>
        <v>2.7563978689760127E-2</v>
      </c>
      <c r="CH174" s="18">
        <f t="shared" si="175"/>
        <v>1.9724360213102399</v>
      </c>
    </row>
    <row r="175" spans="1:86" x14ac:dyDescent="0.2">
      <c r="A175" s="17">
        <f t="shared" si="176"/>
        <v>19.986666666666736</v>
      </c>
      <c r="AT175" s="1">
        <f t="shared" si="164"/>
        <v>0.67441565435525386</v>
      </c>
      <c r="BR175" s="1">
        <f t="shared" si="165"/>
        <v>4.9966666666666839</v>
      </c>
      <c r="BS175" s="1">
        <f t="shared" si="177"/>
        <v>3.1229166666667751E-2</v>
      </c>
      <c r="BT175" s="1">
        <f t="shared" si="166"/>
        <v>24.005470209933435</v>
      </c>
      <c r="BU175" s="2">
        <f t="shared" si="172"/>
        <v>11.505470209933435</v>
      </c>
      <c r="BW175" s="1">
        <v>4</v>
      </c>
      <c r="BX175" s="1">
        <f t="shared" si="167"/>
        <v>0.33720782717762693</v>
      </c>
      <c r="BY175" s="2">
        <f t="shared" si="170"/>
        <v>19.330384997443581</v>
      </c>
      <c r="CA175" s="1">
        <f t="shared" si="173"/>
        <v>0.67441565435525386</v>
      </c>
      <c r="CB175" s="2">
        <f t="shared" si="171"/>
        <v>38.660769994887161</v>
      </c>
      <c r="CD175" s="1">
        <f t="shared" si="168"/>
        <v>13.068298037572397</v>
      </c>
      <c r="CE175" s="1">
        <f t="shared" si="169"/>
        <v>-2.4888561905841582E-2</v>
      </c>
      <c r="CF175" s="18">
        <f>SUM(CE$15:$CE175)</f>
        <v>-1.9973245832160815</v>
      </c>
      <c r="CG175" s="18">
        <f t="shared" si="174"/>
        <v>2.6754167839184717E-3</v>
      </c>
      <c r="CH175" s="18">
        <f t="shared" si="175"/>
        <v>1.9973245832160815</v>
      </c>
    </row>
    <row r="176" spans="1:86" x14ac:dyDescent="0.2">
      <c r="A176" s="17">
        <f t="shared" si="176"/>
        <v>20.111583333333403</v>
      </c>
      <c r="AT176" s="1">
        <f t="shared" si="164"/>
        <v>0.67745656769196316</v>
      </c>
      <c r="BR176" s="1">
        <f t="shared" si="165"/>
        <v>5.0278958333333508</v>
      </c>
      <c r="BS176" s="1">
        <f t="shared" si="177"/>
        <v>3.1229166666666863E-2</v>
      </c>
      <c r="BT176" s="1">
        <f t="shared" si="166"/>
        <v>24.064083788867961</v>
      </c>
      <c r="BU176" s="2">
        <f t="shared" si="172"/>
        <v>11.564083788867961</v>
      </c>
      <c r="BW176" s="1">
        <v>4</v>
      </c>
      <c r="BX176" s="1">
        <f t="shared" si="167"/>
        <v>0.33872828384598158</v>
      </c>
      <c r="BY176" s="2">
        <f t="shared" si="170"/>
        <v>19.417544933846077</v>
      </c>
      <c r="CA176" s="1">
        <f t="shared" si="173"/>
        <v>0.67745656769196316</v>
      </c>
      <c r="CB176" s="2">
        <f t="shared" si="171"/>
        <v>38.835089867692155</v>
      </c>
      <c r="CD176" s="1">
        <f t="shared" si="168"/>
        <v>13.164191661684894</v>
      </c>
      <c r="CE176" s="1">
        <f t="shared" si="169"/>
        <v>-2.5044603511139383E-2</v>
      </c>
      <c r="CF176" s="18">
        <f>SUM(CE$15:$CE176)</f>
        <v>-2.0223691867272211</v>
      </c>
      <c r="CG176" s="18">
        <f t="shared" si="174"/>
        <v>-2.2369186727221102E-2</v>
      </c>
      <c r="CH176" s="18">
        <f t="shared" si="175"/>
        <v>2.0223691867272211</v>
      </c>
    </row>
    <row r="177" spans="1:86" x14ac:dyDescent="0.2">
      <c r="A177" s="17">
        <f t="shared" si="176"/>
        <v>20.236500000000071</v>
      </c>
      <c r="AT177" s="1">
        <f t="shared" si="164"/>
        <v>0.68048267551908503</v>
      </c>
      <c r="BR177" s="1">
        <f t="shared" si="165"/>
        <v>5.0591250000000167</v>
      </c>
      <c r="BS177" s="1">
        <f t="shared" si="177"/>
        <v>3.1229166666665975E-2</v>
      </c>
      <c r="BT177" s="1">
        <f t="shared" si="166"/>
        <v>24.122918809518605</v>
      </c>
      <c r="BU177" s="2">
        <f t="shared" si="172"/>
        <v>11.622918809518605</v>
      </c>
      <c r="BW177" s="1">
        <v>4</v>
      </c>
      <c r="BX177" s="1">
        <f t="shared" si="167"/>
        <v>0.34024133775954252</v>
      </c>
      <c r="BY177" s="2">
        <f t="shared" si="170"/>
        <v>19.504280508508806</v>
      </c>
      <c r="CA177" s="1">
        <f t="shared" si="173"/>
        <v>0.68048267551908503</v>
      </c>
      <c r="CB177" s="2">
        <f t="shared" si="171"/>
        <v>39.008561017017612</v>
      </c>
      <c r="CD177" s="1">
        <f t="shared" si="168"/>
        <v>13.260920227536182</v>
      </c>
      <c r="CE177" s="1">
        <f t="shared" si="169"/>
        <v>-2.520064512058539E-2</v>
      </c>
      <c r="CF177" s="18">
        <f>SUM(CE$15:$CE177)</f>
        <v>-2.0475698318478064</v>
      </c>
      <c r="CG177" s="18">
        <f t="shared" si="174"/>
        <v>-4.7569831847806388E-2</v>
      </c>
      <c r="CH177" s="18">
        <f t="shared" si="175"/>
        <v>2.0475698318478064</v>
      </c>
    </row>
    <row r="178" spans="1:86" x14ac:dyDescent="0.2">
      <c r="A178" s="17">
        <f t="shared" si="176"/>
        <v>20.361416666666738</v>
      </c>
      <c r="AT178" s="1">
        <f t="shared" si="164"/>
        <v>0.68349403068232328</v>
      </c>
      <c r="BR178" s="1">
        <f t="shared" si="165"/>
        <v>5.0903541666666845</v>
      </c>
      <c r="BS178" s="1">
        <f t="shared" si="177"/>
        <v>3.1229166666667751E-2</v>
      </c>
      <c r="BT178" s="1">
        <f t="shared" si="166"/>
        <v>24.18197365557468</v>
      </c>
      <c r="BU178" s="2">
        <f t="shared" si="172"/>
        <v>11.68197365557468</v>
      </c>
      <c r="BW178" s="1">
        <v>4</v>
      </c>
      <c r="BX178" s="1">
        <f t="shared" si="167"/>
        <v>0.34174701534116164</v>
      </c>
      <c r="BY178" s="2">
        <f t="shared" si="170"/>
        <v>19.590593236117545</v>
      </c>
      <c r="CA178" s="1">
        <f t="shared" si="173"/>
        <v>0.68349403068232328</v>
      </c>
      <c r="CB178" s="2">
        <f t="shared" si="171"/>
        <v>39.18118647223509</v>
      </c>
      <c r="CD178" s="1">
        <f t="shared" si="168"/>
        <v>13.358487557552516</v>
      </c>
      <c r="CE178" s="1">
        <f t="shared" si="169"/>
        <v>-2.5356686734128213E-2</v>
      </c>
      <c r="CF178" s="18">
        <f>SUM(CE$15:$CE178)</f>
        <v>-2.0729265185819346</v>
      </c>
      <c r="CG178" s="18">
        <f t="shared" si="174"/>
        <v>-7.2926518581934552E-2</v>
      </c>
      <c r="CH178" s="18">
        <f t="shared" si="175"/>
        <v>2.0729265185819346</v>
      </c>
    </row>
    <row r="179" spans="1:86" x14ac:dyDescent="0.2">
      <c r="A179" s="17">
        <f t="shared" si="176"/>
        <v>20.486333333333405</v>
      </c>
      <c r="AT179" s="1">
        <f t="shared" si="164"/>
        <v>0.68649068658364176</v>
      </c>
      <c r="BR179" s="1">
        <f t="shared" si="165"/>
        <v>5.1215833333333514</v>
      </c>
      <c r="BS179" s="1">
        <f t="shared" si="177"/>
        <v>3.1229166666666863E-2</v>
      </c>
      <c r="BT179" s="1">
        <f t="shared" si="166"/>
        <v>24.241246720465959</v>
      </c>
      <c r="BU179" s="2">
        <f t="shared" si="172"/>
        <v>11.741246720465959</v>
      </c>
      <c r="BW179" s="1">
        <v>4</v>
      </c>
      <c r="BX179" s="1">
        <f t="shared" si="167"/>
        <v>0.34324534329182088</v>
      </c>
      <c r="BY179" s="2">
        <f t="shared" si="170"/>
        <v>19.676484647301834</v>
      </c>
      <c r="CA179" s="1">
        <f t="shared" si="173"/>
        <v>0.68649068658364176</v>
      </c>
      <c r="CB179" s="2">
        <f t="shared" si="171"/>
        <v>39.352969294603668</v>
      </c>
      <c r="CD179" s="1">
        <f t="shared" si="168"/>
        <v>13.456897484169524</v>
      </c>
      <c r="CE179" s="1">
        <f t="shared" si="169"/>
        <v>-2.5512728351721029E-2</v>
      </c>
      <c r="CF179" s="18">
        <f>SUM(CE$15:$CE179)</f>
        <v>-2.0984392469336557</v>
      </c>
      <c r="CG179" s="18">
        <f t="shared" si="174"/>
        <v>-9.8439246933655689E-2</v>
      </c>
      <c r="CH179" s="18">
        <f t="shared" si="175"/>
        <v>2.0984392469336557</v>
      </c>
    </row>
    <row r="180" spans="1:86" x14ac:dyDescent="0.2">
      <c r="A180" s="17">
        <f t="shared" si="176"/>
        <v>20.611250000000073</v>
      </c>
      <c r="AT180" s="1">
        <f t="shared" si="164"/>
        <v>0.68947269716094128</v>
      </c>
      <c r="BR180" s="1">
        <f t="shared" si="165"/>
        <v>5.1528125000000173</v>
      </c>
      <c r="BS180" s="1">
        <f t="shared" si="177"/>
        <v>3.1229166666665975E-2</v>
      </c>
      <c r="BT180" s="1">
        <f t="shared" si="166"/>
        <v>24.300736407389135</v>
      </c>
      <c r="BU180" s="2">
        <f t="shared" si="172"/>
        <v>11.800736407389135</v>
      </c>
      <c r="BW180" s="1">
        <v>4</v>
      </c>
      <c r="BX180" s="1">
        <f t="shared" si="167"/>
        <v>0.34473634858047064</v>
      </c>
      <c r="BY180" s="2">
        <f t="shared" si="170"/>
        <v>19.761956288052456</v>
      </c>
      <c r="CA180" s="1">
        <f t="shared" si="173"/>
        <v>0.68947269716094128</v>
      </c>
      <c r="CB180" s="2">
        <f t="shared" si="171"/>
        <v>39.523912576104912</v>
      </c>
      <c r="CD180" s="1">
        <f t="shared" si="168"/>
        <v>13.55615384970789</v>
      </c>
      <c r="CE180" s="1">
        <f t="shared" si="169"/>
        <v>-2.5668769973314184E-2</v>
      </c>
      <c r="CF180" s="18">
        <f>SUM(CE$15:$CE180)</f>
        <v>-2.1241080169069697</v>
      </c>
      <c r="CG180" s="18">
        <f t="shared" ref="CG180" si="178">2.1+CF180</f>
        <v>-2.410801690696962E-2</v>
      </c>
      <c r="CH180" s="18">
        <f t="shared" si="175"/>
        <v>2.1241080169069697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82BB-6368-D443-8C5F-66406B21B6EF}">
  <dimension ref="A1:BL119"/>
  <sheetViews>
    <sheetView workbookViewId="0">
      <pane xSplit="6" ySplit="15" topLeftCell="AI16" activePane="bottomRight" state="frozen"/>
      <selection pane="topRight" activeCell="G1" sqref="G1"/>
      <selection pane="bottomLeft" activeCell="A16" sqref="A16"/>
      <selection pane="bottomRight" activeCell="AS9" sqref="AS9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24" width="10.83203125" customWidth="1"/>
    <col min="30" max="30" width="10.83203125" style="2"/>
  </cols>
  <sheetData>
    <row r="1" spans="1:62" x14ac:dyDescent="0.2">
      <c r="AO1" t="s">
        <v>19</v>
      </c>
      <c r="AP1" t="s">
        <v>20</v>
      </c>
      <c r="AQ1" t="s">
        <v>21</v>
      </c>
    </row>
    <row r="2" spans="1:62" x14ac:dyDescent="0.2">
      <c r="AN2">
        <v>0.9</v>
      </c>
      <c r="AO2">
        <v>2</v>
      </c>
      <c r="AP2">
        <f t="shared" ref="AP2:AP8" si="0">(1-AN2)^0.5*AO2</f>
        <v>0.63245553203367577</v>
      </c>
      <c r="AQ2">
        <v>0.8</v>
      </c>
      <c r="AR2">
        <f>(AO2^2-AQ2^2)/AO2^2</f>
        <v>0.84</v>
      </c>
      <c r="AS2">
        <f>(5-1)*AR2+1</f>
        <v>4.3599999999999994</v>
      </c>
      <c r="AT2">
        <v>10</v>
      </c>
      <c r="AU2">
        <f>(AO2-AQ2)/2</f>
        <v>0.6</v>
      </c>
    </row>
    <row r="3" spans="1:62" x14ac:dyDescent="0.2">
      <c r="A3" t="s">
        <v>1</v>
      </c>
      <c r="C3">
        <v>3.1415000000000002</v>
      </c>
      <c r="E3" t="s">
        <v>0</v>
      </c>
      <c r="F3">
        <v>30</v>
      </c>
      <c r="AN3">
        <v>0.8</v>
      </c>
      <c r="AO3">
        <v>2</v>
      </c>
      <c r="AP3">
        <f t="shared" si="0"/>
        <v>0.89442719099991574</v>
      </c>
      <c r="AQ3">
        <v>0.9</v>
      </c>
      <c r="AR3">
        <f t="shared" ref="AR3:AR10" si="1">(AO3^2-AQ3^2)/AO3^2</f>
        <v>0.79749999999999999</v>
      </c>
      <c r="AS3">
        <f t="shared" ref="AS3:AS9" si="2">(5-1)*AR3+1</f>
        <v>4.1899999999999995</v>
      </c>
      <c r="AT3">
        <v>30</v>
      </c>
      <c r="AU3">
        <f t="shared" ref="AU3:AU9" si="3">(AO3-AQ3)/2</f>
        <v>0.55000000000000004</v>
      </c>
    </row>
    <row r="4" spans="1:62" x14ac:dyDescent="0.2">
      <c r="A4" t="s">
        <v>3</v>
      </c>
      <c r="C4" s="1">
        <v>29980000000</v>
      </c>
      <c r="E4" t="s">
        <v>2</v>
      </c>
      <c r="F4">
        <v>1</v>
      </c>
      <c r="G4" s="1">
        <f>C6/(F6-1)</f>
        <v>10.105970621400385</v>
      </c>
      <c r="AN4">
        <v>0.7</v>
      </c>
      <c r="AO4">
        <v>2</v>
      </c>
      <c r="AP4">
        <f t="shared" si="0"/>
        <v>1.0954451150103324</v>
      </c>
      <c r="AQ4">
        <v>1.1000000000000001</v>
      </c>
      <c r="AR4">
        <f t="shared" si="1"/>
        <v>0.69750000000000001</v>
      </c>
      <c r="AS4">
        <f t="shared" si="2"/>
        <v>3.79</v>
      </c>
      <c r="AT4">
        <v>40</v>
      </c>
      <c r="AU4">
        <f t="shared" si="3"/>
        <v>0.44999999999999996</v>
      </c>
      <c r="BB4">
        <f>47*3</f>
        <v>141</v>
      </c>
    </row>
    <row r="5" spans="1:62" x14ac:dyDescent="0.2">
      <c r="A5" t="s">
        <v>4</v>
      </c>
      <c r="C5" s="1">
        <v>2400000000</v>
      </c>
      <c r="E5" t="s">
        <v>5</v>
      </c>
      <c r="F5">
        <v>5</v>
      </c>
      <c r="G5">
        <v>4.5999999999999996</v>
      </c>
      <c r="AN5">
        <v>0.6</v>
      </c>
      <c r="AO5">
        <v>2</v>
      </c>
      <c r="AP5">
        <f t="shared" si="0"/>
        <v>1.2649110640673518</v>
      </c>
      <c r="AQ5">
        <v>1.25</v>
      </c>
      <c r="AR5">
        <f t="shared" si="1"/>
        <v>0.609375</v>
      </c>
      <c r="AS5">
        <f t="shared" si="2"/>
        <v>3.4375</v>
      </c>
      <c r="AT5">
        <v>50</v>
      </c>
      <c r="AU5">
        <f t="shared" si="3"/>
        <v>0.375</v>
      </c>
      <c r="AW5">
        <f>100/AO5</f>
        <v>50</v>
      </c>
    </row>
    <row r="6" spans="1:62" x14ac:dyDescent="0.2">
      <c r="A6" t="s">
        <v>6</v>
      </c>
      <c r="C6" s="1">
        <f>1/$C$5*$C$4</f>
        <v>12.491666666666667</v>
      </c>
      <c r="F6">
        <f>SQRT(F5)</f>
        <v>2.2360679774997898</v>
      </c>
      <c r="AN6">
        <v>0.5</v>
      </c>
      <c r="AO6">
        <v>2</v>
      </c>
      <c r="AP6">
        <f t="shared" si="0"/>
        <v>1.4142135623730951</v>
      </c>
      <c r="AQ6">
        <v>1.4</v>
      </c>
      <c r="AR6">
        <f t="shared" si="1"/>
        <v>0.51</v>
      </c>
      <c r="AS6">
        <f t="shared" si="2"/>
        <v>3.04</v>
      </c>
      <c r="AT6">
        <v>60</v>
      </c>
      <c r="AU6">
        <f t="shared" si="3"/>
        <v>0.30000000000000004</v>
      </c>
      <c r="AW6">
        <f>120/AO6</f>
        <v>60</v>
      </c>
    </row>
    <row r="7" spans="1:62" x14ac:dyDescent="0.2">
      <c r="E7" t="s">
        <v>14</v>
      </c>
      <c r="G7" s="1">
        <f>SQRT(G5)*F4/C6*2*C3</f>
        <v>1.0787618732541655</v>
      </c>
      <c r="H7" s="1">
        <f>G7*180/C3</f>
        <v>61.810325381425997</v>
      </c>
      <c r="AN7">
        <v>0.4</v>
      </c>
      <c r="AO7">
        <v>3</v>
      </c>
      <c r="AP7">
        <f t="shared" si="0"/>
        <v>2.3237900077244502</v>
      </c>
      <c r="AQ7">
        <v>2.2999999999999998</v>
      </c>
      <c r="AR7">
        <f t="shared" si="1"/>
        <v>0.41222222222222232</v>
      </c>
      <c r="AS7">
        <f t="shared" si="2"/>
        <v>2.6488888888888891</v>
      </c>
      <c r="AT7">
        <v>70</v>
      </c>
      <c r="AU7">
        <f t="shared" si="3"/>
        <v>0.35000000000000009</v>
      </c>
      <c r="AW7">
        <f>140/AO7</f>
        <v>46.666666666666664</v>
      </c>
    </row>
    <row r="8" spans="1:62" x14ac:dyDescent="0.2">
      <c r="AN8">
        <v>0.25</v>
      </c>
      <c r="AO8">
        <v>3</v>
      </c>
      <c r="AP8">
        <f t="shared" si="0"/>
        <v>2.598076211353316</v>
      </c>
      <c r="AQ8">
        <v>2.5</v>
      </c>
      <c r="AR8">
        <f t="shared" si="1"/>
        <v>0.30555555555555558</v>
      </c>
      <c r="AS8">
        <f t="shared" si="2"/>
        <v>2.2222222222222223</v>
      </c>
      <c r="AT8">
        <v>80</v>
      </c>
      <c r="AU8">
        <f t="shared" si="3"/>
        <v>0.25</v>
      </c>
      <c r="AW8">
        <f>160/AO8</f>
        <v>53.333333333333336</v>
      </c>
    </row>
    <row r="9" spans="1:62" x14ac:dyDescent="0.2">
      <c r="AN9">
        <v>0.1</v>
      </c>
      <c r="AO9">
        <v>6</v>
      </c>
      <c r="AP9">
        <f>(1-AN9)^0.5*AO9</f>
        <v>5.6920997883030822</v>
      </c>
      <c r="AQ9">
        <v>5.4</v>
      </c>
      <c r="AR9">
        <f t="shared" si="1"/>
        <v>0.18999999999999989</v>
      </c>
      <c r="AS9">
        <f t="shared" si="2"/>
        <v>1.7599999999999996</v>
      </c>
      <c r="AT9">
        <v>100</v>
      </c>
      <c r="AU9">
        <f t="shared" si="3"/>
        <v>0.29999999999999982</v>
      </c>
      <c r="AW9">
        <f>200/AO9</f>
        <v>33.333333333333336</v>
      </c>
    </row>
    <row r="10" spans="1:62" x14ac:dyDescent="0.2">
      <c r="AN10">
        <v>0.1</v>
      </c>
      <c r="AO10">
        <v>8</v>
      </c>
      <c r="AP10">
        <f>(1-AN10)^0.5*AO10</f>
        <v>7.5894663844041101</v>
      </c>
      <c r="AQ10">
        <v>7.6</v>
      </c>
      <c r="AR10">
        <f t="shared" si="1"/>
        <v>9.7500000000000031E-2</v>
      </c>
    </row>
    <row r="12" spans="1:62" x14ac:dyDescent="0.2">
      <c r="AN12">
        <v>0.75</v>
      </c>
      <c r="AO12">
        <v>2</v>
      </c>
      <c r="AP12">
        <f t="shared" ref="AP12" si="4">(1-AN12)^0.5*AO12</f>
        <v>1</v>
      </c>
      <c r="AQ12">
        <v>1</v>
      </c>
      <c r="AR12">
        <f t="shared" ref="AR12" si="5">(AO12^2-AQ12^2)/AO12^2</f>
        <v>0.75</v>
      </c>
      <c r="AS12">
        <f t="shared" ref="AS12" si="6">(5-1)*AR12+1</f>
        <v>4</v>
      </c>
    </row>
    <row r="13" spans="1:62" x14ac:dyDescent="0.2">
      <c r="T13" t="s">
        <v>15</v>
      </c>
      <c r="Z13" t="s">
        <v>15</v>
      </c>
    </row>
    <row r="14" spans="1:62" x14ac:dyDescent="0.2">
      <c r="A14" t="s">
        <v>8</v>
      </c>
      <c r="B14" t="s">
        <v>11</v>
      </c>
      <c r="C14" t="s">
        <v>10</v>
      </c>
      <c r="D14" t="s">
        <v>9</v>
      </c>
      <c r="E14" t="s">
        <v>12</v>
      </c>
      <c r="F14" t="s">
        <v>13</v>
      </c>
      <c r="T14" t="s">
        <v>10</v>
      </c>
      <c r="U14" t="s">
        <v>9</v>
      </c>
      <c r="V14" t="s">
        <v>16</v>
      </c>
      <c r="Z14" t="s">
        <v>10</v>
      </c>
      <c r="AA14" t="s">
        <v>9</v>
      </c>
      <c r="AB14" t="s">
        <v>16</v>
      </c>
      <c r="AE14" t="s">
        <v>17</v>
      </c>
      <c r="AF14" t="s">
        <v>11</v>
      </c>
      <c r="AG14" t="s">
        <v>18</v>
      </c>
      <c r="AH14" t="s">
        <v>24</v>
      </c>
      <c r="AI14" t="s">
        <v>25</v>
      </c>
      <c r="AJ14" t="s">
        <v>26</v>
      </c>
      <c r="AK14" t="s">
        <v>27</v>
      </c>
      <c r="AL14" t="s">
        <v>28</v>
      </c>
      <c r="AM14" t="s">
        <v>29</v>
      </c>
      <c r="AO14" t="s">
        <v>22</v>
      </c>
      <c r="AP14" t="s">
        <v>23</v>
      </c>
      <c r="AU14" t="s">
        <v>40</v>
      </c>
      <c r="AZ14" t="s">
        <v>23</v>
      </c>
    </row>
    <row r="15" spans="1:62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$AS$2</f>
        <v>4.3599999999999994</v>
      </c>
      <c r="AF15">
        <f>AE15*0.1</f>
        <v>0</v>
      </c>
      <c r="AG15">
        <v>0</v>
      </c>
      <c r="AH15">
        <f>$F$3+$F$4</f>
        <v>31</v>
      </c>
      <c r="AI15">
        <f>C15</f>
        <v>0</v>
      </c>
      <c r="AJ15">
        <f>AI15*180/$C$3</f>
        <v>0</v>
      </c>
      <c r="AK15">
        <f>AI15+$C$3/2</f>
        <v>1.5707500000000001</v>
      </c>
      <c r="AL15">
        <f>AI15+90</f>
        <v>90</v>
      </c>
      <c r="AO15">
        <f>AN$16*COS(AI15)</f>
        <v>30.6</v>
      </c>
      <c r="AP15">
        <v>0</v>
      </c>
      <c r="AQ15">
        <v>0.4</v>
      </c>
      <c r="AR15">
        <f>$AS$2</f>
        <v>4.3599999999999994</v>
      </c>
      <c r="AZ15">
        <v>0</v>
      </c>
      <c r="BA15">
        <v>0</v>
      </c>
      <c r="BB15">
        <f>BA15*180/$C$3</f>
        <v>0</v>
      </c>
      <c r="BC15">
        <v>30.6</v>
      </c>
      <c r="BD15">
        <v>0.4</v>
      </c>
      <c r="BE15">
        <f>BD15*10</f>
        <v>4</v>
      </c>
    </row>
    <row r="16" spans="1:62" x14ac:dyDescent="0.2">
      <c r="A16">
        <v>1</v>
      </c>
      <c r="B16">
        <f t="shared" ref="B16:B79" si="7">A16*0.1</f>
        <v>0.1</v>
      </c>
      <c r="C16">
        <f t="shared" ref="C16:C79" si="8">ATAN(B16/$F$3)</f>
        <v>3.333320987736625E-3</v>
      </c>
      <c r="D16">
        <f t="shared" ref="D16:D79" si="9">C16*180/$C$3</f>
        <v>0.19099085716778366</v>
      </c>
      <c r="E16">
        <f t="shared" ref="E16:E79" si="10">$F$3/COS(C16)</f>
        <v>30.000166666203707</v>
      </c>
      <c r="F16">
        <f t="shared" ref="F16:F79" si="11">E16-$F$3</f>
        <v>1.666662037074218E-4</v>
      </c>
      <c r="G16">
        <f>(($F$4*SQRT($G$15)-$F16)/$F$4)^2</f>
        <v>4.5992851094105136</v>
      </c>
      <c r="H16">
        <f>(($F$4*SQRT($G$15)-$F16)/$F$4)^2*(COS(ASIN(SIN($C16)/SQRT(G16))))^2</f>
        <v>4.5992739984228583</v>
      </c>
      <c r="I16">
        <f t="shared" ref="I16:S31" si="12">(($F$4*SQRT($G$15)-$F16)/$F$4)^2*(COS(ASIN(SIN($C16)/SQRT(H16))))^2</f>
        <v>4.5992739983960158</v>
      </c>
      <c r="J16">
        <f t="shared" si="12"/>
        <v>4.5992739983960158</v>
      </c>
      <c r="K16">
        <f t="shared" si="12"/>
        <v>4.5992739983960158</v>
      </c>
      <c r="L16">
        <f t="shared" si="12"/>
        <v>4.5992739983960158</v>
      </c>
      <c r="M16">
        <f t="shared" si="12"/>
        <v>4.5992739983960158</v>
      </c>
      <c r="N16">
        <f t="shared" si="12"/>
        <v>4.5992739983960158</v>
      </c>
      <c r="O16">
        <f>(($F$4*SQRT($G$15)-$F16)/$F$4)^2*(COS(ASIN(SIN($C16)/SQRT(N16))))^2</f>
        <v>4.5992739983960158</v>
      </c>
      <c r="P16">
        <f>(($F$4*SQRT($G$15)-$F16)/$F$4)^2*(COS(ASIN(SIN($C16)/SQRT(O16))))^2</f>
        <v>4.5992739983960158</v>
      </c>
      <c r="Q16">
        <f>(($F$4*SQRT($G$15)-$F16)/$F$4)^2*(COS(ASIN(SIN($C16)/SQRT(P16))))^2</f>
        <v>4.5992739983960158</v>
      </c>
      <c r="R16">
        <f>(($F$4*SQRT($G$15)-$F16)/$F$4)^2*(COS(ASIN(SIN($C16)/SQRT(Q16))))^2</f>
        <v>4.5992739983960158</v>
      </c>
      <c r="S16">
        <f>(($F$4*SQRT($G$15)-$F16)/$F$4)^2*(COS(ASIN(SIN($C16)/SQRT(R16))))^2</f>
        <v>4.5992739983960158</v>
      </c>
      <c r="T16">
        <f t="shared" ref="T16:T79" si="13">ASIN(SIN($C16)/SQRT(S16))</f>
        <v>1.5542893307443071E-3</v>
      </c>
      <c r="U16">
        <f t="shared" ref="U16:U79" si="14">T16*180/$C$3</f>
        <v>8.9056845307647695E-2</v>
      </c>
      <c r="V16">
        <f>$F$4/COS(T16)</f>
        <v>1.0000012079088776</v>
      </c>
      <c r="W16" s="1">
        <f t="shared" ref="W16:W79" si="15">(V16*SQRT(S16)+F16)/$C$6*2*$C$3</f>
        <v>1.0787618732541655</v>
      </c>
      <c r="X16">
        <f>(Y16-1)/($F$5-1)</f>
        <v>0.83999999999999986</v>
      </c>
      <c r="Y16">
        <f t="shared" ref="Y16:Y25" si="16">$AS$2</f>
        <v>4.3599999999999994</v>
      </c>
      <c r="Z16">
        <f>ASIN(SIN($C16)/SQRT(Y16))</f>
        <v>1.5963689513766358E-3</v>
      </c>
      <c r="AA16">
        <f t="shared" ref="AA16:AA79" si="17">Z16*180/$C$3</f>
        <v>9.1467901081583453E-2</v>
      </c>
      <c r="AB16">
        <f>$F$4/COS(Z16)</f>
        <v>1.0000012741982673</v>
      </c>
      <c r="AC16" s="1">
        <f t="shared" ref="AC16:AC79" si="18">(AB16*SQRT(Y16)+F16)/$C$6*2*$C$3</f>
        <v>1.0503284621291853</v>
      </c>
      <c r="AD16" s="2">
        <f>AC16*180/$C$3</f>
        <v>60.181162878641842</v>
      </c>
      <c r="AE16">
        <f>$F$4*TAN(Z16)</f>
        <v>1.5963703074369463E-3</v>
      </c>
      <c r="AF16">
        <f t="shared" ref="AF16:AF79" si="19">A16*0.1</f>
        <v>0.1</v>
      </c>
      <c r="AG16">
        <f t="shared" ref="AG16:AG79" si="20">AE16+B16</f>
        <v>0.10159637030743696</v>
      </c>
      <c r="AH16">
        <f t="shared" ref="AH16:AH79" si="21">$F$3+$F$4</f>
        <v>31</v>
      </c>
      <c r="AI16">
        <f t="shared" ref="AI16:AI79" si="22">C16</f>
        <v>3.333320987736625E-3</v>
      </c>
      <c r="AJ16">
        <f t="shared" ref="AJ16:AJ79" si="23">AI16*180/$C$3</f>
        <v>0.19099085716778366</v>
      </c>
      <c r="AK16">
        <f t="shared" ref="AK16:AK79" si="24">AI16+$C$3/2</f>
        <v>1.5740833209877367</v>
      </c>
      <c r="AL16">
        <f>AJ16+90</f>
        <v>90.19099085716779</v>
      </c>
      <c r="AM16">
        <f t="shared" ref="AM16:AM24" si="25">AG16/SIN(AI16)</f>
        <v>30.479080419044578</v>
      </c>
      <c r="AN16">
        <v>30.6</v>
      </c>
      <c r="AO16">
        <f>AN16*COS(AI16)</f>
        <v>30.599830001416652</v>
      </c>
      <c r="AP16">
        <f>AM16*SIN(AI16)</f>
        <v>0.10159637030743696</v>
      </c>
      <c r="AQ16">
        <f>0.4-(AN16-AO16)</f>
        <v>0.39983000141665104</v>
      </c>
      <c r="AR16">
        <f t="shared" ref="AR16:AR24" si="26">$AS$2</f>
        <v>4.3599999999999994</v>
      </c>
      <c r="AU16">
        <f>F16+SQRT(AR16)*$F$4/COS(Z16)+SQRT(AR16)*AQ16/COS(Z16)+(0.4-AQ16)</f>
        <v>2.9232712442121924</v>
      </c>
      <c r="AV16">
        <f>SQRT(AR16)*$F$4/COS(Z16)</f>
        <v>2.0880639623862027</v>
      </c>
      <c r="AW16">
        <f>SQRT(AR16)*AQ16/COS(Z16)</f>
        <v>0.83487061703893339</v>
      </c>
      <c r="AX16" s="1">
        <f>AU16/$C$6*360</f>
        <v>84.246376084033827</v>
      </c>
      <c r="BF16" s="5">
        <f>4</f>
        <v>4</v>
      </c>
      <c r="BG16" s="6">
        <v>0</v>
      </c>
      <c r="BI16" s="5">
        <v>0</v>
      </c>
      <c r="BJ16" s="6">
        <v>4</v>
      </c>
    </row>
    <row r="17" spans="1:62" x14ac:dyDescent="0.2">
      <c r="A17">
        <v>2</v>
      </c>
      <c r="B17">
        <f t="shared" si="7"/>
        <v>0.2</v>
      </c>
      <c r="C17">
        <f t="shared" si="8"/>
        <v>6.6665679038682294E-3</v>
      </c>
      <c r="D17">
        <f t="shared" si="9"/>
        <v>0.38197747022004813</v>
      </c>
      <c r="E17">
        <f t="shared" si="10"/>
        <v>30.000666659259423</v>
      </c>
      <c r="F17">
        <f t="shared" si="11"/>
        <v>6.6665925942288595E-4</v>
      </c>
      <c r="G17">
        <f t="shared" ref="G17:G80" si="27">(($F$4*SQRT($G$15)-F17)/$F$4)^2</f>
        <v>4.5971407947961671</v>
      </c>
      <c r="H17">
        <f t="shared" ref="H17:S45" si="28">(($F$4*SQRT($G$15)-$F17)/$F$4)^2*(COS(ASIN(SIN($C17)/SQRT(G17))))^2</f>
        <v>4.5970963523269432</v>
      </c>
      <c r="I17">
        <f t="shared" si="28"/>
        <v>4.5970963518972949</v>
      </c>
      <c r="J17">
        <f t="shared" si="28"/>
        <v>4.5970963518972914</v>
      </c>
      <c r="K17">
        <f t="shared" si="28"/>
        <v>4.5970963518972914</v>
      </c>
      <c r="L17">
        <f t="shared" si="28"/>
        <v>4.5970963518972914</v>
      </c>
      <c r="M17">
        <f t="shared" si="28"/>
        <v>4.5970963518972914</v>
      </c>
      <c r="N17">
        <f t="shared" si="12"/>
        <v>4.5970963518972914</v>
      </c>
      <c r="O17">
        <f t="shared" si="12"/>
        <v>4.5970963518972914</v>
      </c>
      <c r="P17">
        <f t="shared" si="12"/>
        <v>4.5970963518972914</v>
      </c>
      <c r="Q17">
        <f t="shared" si="12"/>
        <v>4.5970963518972914</v>
      </c>
      <c r="R17">
        <f t="shared" si="12"/>
        <v>4.5970963518972914</v>
      </c>
      <c r="S17">
        <f t="shared" si="12"/>
        <v>4.5970963518972914</v>
      </c>
      <c r="T17">
        <f t="shared" si="13"/>
        <v>3.1092667797151616E-3</v>
      </c>
      <c r="U17">
        <f t="shared" si="14"/>
        <v>0.17815311804829828</v>
      </c>
      <c r="V17">
        <f t="shared" ref="V17:V80" si="29">$F$4/COS(T17)</f>
        <v>1.000004833789425</v>
      </c>
      <c r="W17" s="1">
        <f t="shared" si="15"/>
        <v>1.0787618732541655</v>
      </c>
      <c r="X17">
        <f t="shared" ref="X17:X80" si="30">(Y17-1)/($F$5-1)</f>
        <v>0.83999999999999986</v>
      </c>
      <c r="Y17">
        <f t="shared" si="16"/>
        <v>4.3599999999999994</v>
      </c>
      <c r="Z17">
        <f t="shared" ref="Z17:Z80" si="31">ASIN(SIN($C17)/SQRT(Y17))</f>
        <v>3.1926887603227032E-3</v>
      </c>
      <c r="AA17">
        <f t="shared" si="17"/>
        <v>0.18293298642625705</v>
      </c>
      <c r="AB17">
        <f t="shared" ref="AB17:AB80" si="32">$F$4/COS(Z17)</f>
        <v>1.0000050966524066</v>
      </c>
      <c r="AC17" s="1">
        <f t="shared" si="18"/>
        <v>1.0505839608016503</v>
      </c>
      <c r="AD17" s="2">
        <f t="shared" ref="AD17:AD80" si="33">AC17*180/$C$3</f>
        <v>60.195802305999372</v>
      </c>
      <c r="AE17">
        <f t="shared" ref="AE17:AE80" si="34">$F$4*TAN(Z17)</f>
        <v>3.1926996083374297E-3</v>
      </c>
      <c r="AF17">
        <f t="shared" si="19"/>
        <v>0.2</v>
      </c>
      <c r="AG17">
        <f t="shared" si="20"/>
        <v>0.20319269960833744</v>
      </c>
      <c r="AH17">
        <f t="shared" si="21"/>
        <v>31</v>
      </c>
      <c r="AI17">
        <f t="shared" si="22"/>
        <v>6.6665679038682294E-3</v>
      </c>
      <c r="AJ17">
        <f t="shared" si="23"/>
        <v>0.38197747022004813</v>
      </c>
      <c r="AK17">
        <f t="shared" si="24"/>
        <v>1.5774165679038683</v>
      </c>
      <c r="AL17">
        <f t="shared" ref="AL17:AL80" si="35">AJ17+90</f>
        <v>90.38197747022005</v>
      </c>
      <c r="AM17">
        <f t="shared" si="25"/>
        <v>30.479582242723819</v>
      </c>
      <c r="AN17">
        <v>30.6</v>
      </c>
      <c r="AO17">
        <f t="shared" ref="AO17:AO80" si="36">AN17*COS(AI17)</f>
        <v>30.599320022665829</v>
      </c>
      <c r="AP17">
        <f t="shared" ref="AP17:AP80" si="37">AM17*SIN(AI17)</f>
        <v>0.20319269960833744</v>
      </c>
      <c r="AQ17">
        <f t="shared" ref="AQ17:AQ24" si="38">0.4-(AN17-AO17)</f>
        <v>0.39932002266582745</v>
      </c>
      <c r="AR17">
        <f t="shared" si="26"/>
        <v>4.3599999999999994</v>
      </c>
      <c r="AU17">
        <f t="shared" ref="AU17:AU80" si="39">F17+SQRT(AR17)*$F$4/COS(Z17)+SQRT(AR17)*AQ17/COS(Z17)+(0.4-AQ17)</f>
        <v>2.9232275164662949</v>
      </c>
      <c r="AV17">
        <f t="shared" ref="AV17:AV80" si="40">SQRT(AR17)*$F$4/COS(Z17)</f>
        <v>2.0880719439047688</v>
      </c>
      <c r="AW17">
        <f t="shared" ref="AW17:AW80" si="41">SQRT(AR17)*AQ17/COS(Z17)</f>
        <v>0.83380893596793049</v>
      </c>
      <c r="AX17" s="1">
        <f t="shared" ref="AX17:AX80" si="42">AU17/$C$6*360</f>
        <v>84.245115884819171</v>
      </c>
      <c r="BF17" s="7">
        <f>4+10*AU20</f>
        <v>33.229217205014365</v>
      </c>
      <c r="BG17" s="8">
        <v>0.5</v>
      </c>
      <c r="BI17" s="7">
        <v>0.5</v>
      </c>
      <c r="BJ17" s="8">
        <v>3.95</v>
      </c>
    </row>
    <row r="18" spans="1:62" x14ac:dyDescent="0.2">
      <c r="A18">
        <v>3</v>
      </c>
      <c r="B18">
        <f t="shared" si="7"/>
        <v>0.30000000000000004</v>
      </c>
      <c r="C18">
        <f t="shared" si="8"/>
        <v>9.9996666866652394E-3</v>
      </c>
      <c r="D18">
        <f t="shared" si="9"/>
        <v>0.57295559560711218</v>
      </c>
      <c r="E18">
        <f t="shared" si="10"/>
        <v>30.001499962501875</v>
      </c>
      <c r="F18">
        <f t="shared" si="11"/>
        <v>1.4999625018745633E-3</v>
      </c>
      <c r="G18">
        <f t="shared" si="27"/>
        <v>4.5935681275596876</v>
      </c>
      <c r="H18">
        <f t="shared" si="28"/>
        <v>4.5934681375586877</v>
      </c>
      <c r="I18">
        <f t="shared" si="28"/>
        <v>4.5934681353821176</v>
      </c>
      <c r="J18">
        <f t="shared" si="28"/>
        <v>4.5934681353820714</v>
      </c>
      <c r="K18">
        <f t="shared" si="28"/>
        <v>4.5934681353820714</v>
      </c>
      <c r="L18">
        <f t="shared" si="28"/>
        <v>4.5934681353820714</v>
      </c>
      <c r="M18">
        <f t="shared" si="28"/>
        <v>4.5934681353820714</v>
      </c>
      <c r="N18">
        <f t="shared" si="12"/>
        <v>4.5934681353820714</v>
      </c>
      <c r="O18">
        <f t="shared" si="12"/>
        <v>4.5934681353820714</v>
      </c>
      <c r="P18">
        <f t="shared" si="12"/>
        <v>4.5934681353820714</v>
      </c>
      <c r="Q18">
        <f t="shared" si="12"/>
        <v>4.5934681353820714</v>
      </c>
      <c r="R18">
        <f t="shared" si="12"/>
        <v>4.5934681353820714</v>
      </c>
      <c r="S18">
        <f t="shared" si="12"/>
        <v>4.5934681353820714</v>
      </c>
      <c r="T18">
        <f t="shared" si="13"/>
        <v>4.6656215467342395E-3</v>
      </c>
      <c r="U18">
        <f t="shared" si="14"/>
        <v>0.26732830762761833</v>
      </c>
      <c r="V18">
        <f t="shared" si="29"/>
        <v>1.0000108841109276</v>
      </c>
      <c r="W18" s="1">
        <f t="shared" si="15"/>
        <v>1.0787618732541655</v>
      </c>
      <c r="X18">
        <f t="shared" si="30"/>
        <v>0.83999999999999986</v>
      </c>
      <c r="Y18">
        <f t="shared" si="16"/>
        <v>4.3599999999999994</v>
      </c>
      <c r="Z18">
        <f t="shared" si="31"/>
        <v>4.7889102920127026E-3</v>
      </c>
      <c r="AA18">
        <f t="shared" si="17"/>
        <v>0.27439244073286218</v>
      </c>
      <c r="AB18">
        <f t="shared" si="32"/>
        <v>1.0000114669404669</v>
      </c>
      <c r="AC18" s="1">
        <f t="shared" si="18"/>
        <v>1.0510097821163999</v>
      </c>
      <c r="AD18" s="2">
        <f t="shared" si="33"/>
        <v>60.220200789734839</v>
      </c>
      <c r="AE18">
        <f t="shared" si="34"/>
        <v>4.7889469014315228E-3</v>
      </c>
      <c r="AF18">
        <f t="shared" si="19"/>
        <v>0.30000000000000004</v>
      </c>
      <c r="AG18">
        <f t="shared" si="20"/>
        <v>0.30478894690143155</v>
      </c>
      <c r="AH18">
        <f t="shared" si="21"/>
        <v>31</v>
      </c>
      <c r="AI18">
        <f t="shared" si="22"/>
        <v>9.9996666866652394E-3</v>
      </c>
      <c r="AJ18">
        <f t="shared" si="23"/>
        <v>0.57295559560711218</v>
      </c>
      <c r="AK18">
        <f t="shared" si="24"/>
        <v>1.5807496666866654</v>
      </c>
      <c r="AL18">
        <f t="shared" si="35"/>
        <v>90.572955595607112</v>
      </c>
      <c r="AM18">
        <f t="shared" si="25"/>
        <v>30.480418596780943</v>
      </c>
      <c r="AN18">
        <v>30.6</v>
      </c>
      <c r="AO18">
        <f t="shared" si="36"/>
        <v>30.59847011474044</v>
      </c>
      <c r="AP18">
        <f t="shared" si="37"/>
        <v>0.30478894690143155</v>
      </c>
      <c r="AQ18">
        <f t="shared" si="38"/>
        <v>0.3984701147404387</v>
      </c>
      <c r="AR18">
        <f t="shared" si="26"/>
        <v>4.3599999999999994</v>
      </c>
      <c r="AU18">
        <f t="shared" si="39"/>
        <v>2.9231546605631524</v>
      </c>
      <c r="AV18">
        <f t="shared" si="40"/>
        <v>2.0880852454567487</v>
      </c>
      <c r="AW18">
        <f t="shared" si="41"/>
        <v>0.83203956734496776</v>
      </c>
      <c r="AX18" s="1">
        <f t="shared" si="42"/>
        <v>84.243016235042148</v>
      </c>
      <c r="BF18" s="9">
        <f>4+10*AU25</f>
        <v>32.820264829510663</v>
      </c>
      <c r="BG18" s="10">
        <v>1</v>
      </c>
      <c r="BI18" s="9">
        <v>1</v>
      </c>
      <c r="BJ18" s="10">
        <v>3.8</v>
      </c>
    </row>
    <row r="19" spans="1:62" x14ac:dyDescent="0.2">
      <c r="A19">
        <v>4</v>
      </c>
      <c r="B19">
        <f t="shared" si="7"/>
        <v>0.4</v>
      </c>
      <c r="C19">
        <f t="shared" si="8"/>
        <v>1.3332543294145679E-2</v>
      </c>
      <c r="D19">
        <f t="shared" si="9"/>
        <v>0.76392099091078214</v>
      </c>
      <c r="E19">
        <f t="shared" si="10"/>
        <v>30.002666548158683</v>
      </c>
      <c r="F19">
        <f t="shared" si="11"/>
        <v>2.6665481586825024E-3</v>
      </c>
      <c r="G19">
        <f t="shared" si="27"/>
        <v>4.5885688931739539</v>
      </c>
      <c r="H19">
        <f t="shared" si="28"/>
        <v>4.5883911469954963</v>
      </c>
      <c r="I19">
        <f t="shared" si="28"/>
        <v>4.5883911401099233</v>
      </c>
      <c r="J19">
        <f t="shared" si="28"/>
        <v>4.588391140109656</v>
      </c>
      <c r="K19">
        <f t="shared" si="28"/>
        <v>4.588391140109656</v>
      </c>
      <c r="L19">
        <f t="shared" si="28"/>
        <v>4.588391140109656</v>
      </c>
      <c r="M19">
        <f t="shared" si="28"/>
        <v>4.588391140109656</v>
      </c>
      <c r="N19">
        <f t="shared" si="12"/>
        <v>4.588391140109656</v>
      </c>
      <c r="O19">
        <f t="shared" si="12"/>
        <v>4.588391140109656</v>
      </c>
      <c r="P19">
        <f t="shared" si="12"/>
        <v>4.588391140109656</v>
      </c>
      <c r="Q19">
        <f t="shared" si="12"/>
        <v>4.588391140109656</v>
      </c>
      <c r="R19">
        <f t="shared" si="12"/>
        <v>4.588391140109656</v>
      </c>
      <c r="S19">
        <f t="shared" si="12"/>
        <v>4.588391140109656</v>
      </c>
      <c r="T19">
        <f t="shared" si="13"/>
        <v>6.2240449984388834E-3</v>
      </c>
      <c r="U19">
        <f t="shared" si="14"/>
        <v>0.35662202760432882</v>
      </c>
      <c r="V19">
        <f t="shared" si="29"/>
        <v>1.00001936968072</v>
      </c>
      <c r="W19" s="1">
        <f t="shared" si="15"/>
        <v>1.0787618732541657</v>
      </c>
      <c r="X19">
        <f t="shared" si="30"/>
        <v>0.83999999999999986</v>
      </c>
      <c r="Y19">
        <f t="shared" si="16"/>
        <v>4.3599999999999994</v>
      </c>
      <c r="Z19">
        <f t="shared" si="31"/>
        <v>6.3849844268285159E-3</v>
      </c>
      <c r="AA19">
        <f t="shared" si="17"/>
        <v>0.36584344957158449</v>
      </c>
      <c r="AB19">
        <f t="shared" si="32"/>
        <v>1.0000203843593278</v>
      </c>
      <c r="AC19" s="1">
        <f t="shared" si="18"/>
        <v>1.0516059113661649</v>
      </c>
      <c r="AD19" s="2">
        <f t="shared" si="33"/>
        <v>60.254357487158892</v>
      </c>
      <c r="AE19">
        <f t="shared" si="34"/>
        <v>6.3850711959807984E-3</v>
      </c>
      <c r="AF19">
        <f t="shared" si="19"/>
        <v>0.4</v>
      </c>
      <c r="AG19">
        <f t="shared" si="20"/>
        <v>0.40638507119598083</v>
      </c>
      <c r="AH19">
        <f t="shared" si="21"/>
        <v>31</v>
      </c>
      <c r="AI19">
        <f t="shared" si="22"/>
        <v>1.3332543294145679E-2</v>
      </c>
      <c r="AJ19">
        <f t="shared" si="23"/>
        <v>0.76392099091078214</v>
      </c>
      <c r="AK19">
        <f t="shared" si="24"/>
        <v>1.5840825432941457</v>
      </c>
      <c r="AL19">
        <f t="shared" si="35"/>
        <v>90.763920990910776</v>
      </c>
      <c r="AM19">
        <f t="shared" si="25"/>
        <v>30.481589453106846</v>
      </c>
      <c r="AN19">
        <v>30.6</v>
      </c>
      <c r="AO19">
        <f t="shared" si="36"/>
        <v>30.597280362612949</v>
      </c>
      <c r="AP19">
        <f t="shared" si="37"/>
        <v>0.40638507119598083</v>
      </c>
      <c r="AQ19">
        <f t="shared" si="38"/>
        <v>0.39728036261294764</v>
      </c>
      <c r="AR19">
        <f t="shared" si="26"/>
        <v>4.3599999999999994</v>
      </c>
      <c r="AU19">
        <f t="shared" si="39"/>
        <v>2.9230527120084489</v>
      </c>
      <c r="AV19">
        <f t="shared" si="40"/>
        <v>2.0881038655739839</v>
      </c>
      <c r="AW19">
        <f t="shared" si="41"/>
        <v>0.82956266088872999</v>
      </c>
      <c r="AX19" s="1">
        <f t="shared" si="42"/>
        <v>84.240078157948616</v>
      </c>
      <c r="BF19" s="5">
        <v>4</v>
      </c>
      <c r="BG19" s="6">
        <v>1</v>
      </c>
      <c r="BI19" s="5">
        <v>1</v>
      </c>
      <c r="BJ19" s="6">
        <v>4</v>
      </c>
    </row>
    <row r="20" spans="1:62" x14ac:dyDescent="0.2">
      <c r="A20">
        <v>5</v>
      </c>
      <c r="B20">
        <f t="shared" si="7"/>
        <v>0.5</v>
      </c>
      <c r="C20">
        <f t="shared" si="8"/>
        <v>1.6665123713940747E-2</v>
      </c>
      <c r="D20">
        <f t="shared" si="9"/>
        <v>0.95486941540962422</v>
      </c>
      <c r="E20">
        <f t="shared" si="10"/>
        <v>30.004166377354998</v>
      </c>
      <c r="F20">
        <f t="shared" si="11"/>
        <v>4.1663773549984739E-3</v>
      </c>
      <c r="G20">
        <f t="shared" si="27"/>
        <v>4.5821455908844584</v>
      </c>
      <c r="H20">
        <f t="shared" si="28"/>
        <v>4.5818678902457473</v>
      </c>
      <c r="I20">
        <f t="shared" si="28"/>
        <v>4.5818678734146978</v>
      </c>
      <c r="J20">
        <f t="shared" si="28"/>
        <v>4.5818678734136773</v>
      </c>
      <c r="K20">
        <f t="shared" si="28"/>
        <v>4.5818678734136773</v>
      </c>
      <c r="L20">
        <f t="shared" si="28"/>
        <v>4.5818678734136773</v>
      </c>
      <c r="M20">
        <f t="shared" si="28"/>
        <v>4.5818678734136773</v>
      </c>
      <c r="N20">
        <f t="shared" si="12"/>
        <v>4.5818678734136773</v>
      </c>
      <c r="O20">
        <f t="shared" si="12"/>
        <v>4.5818678734136773</v>
      </c>
      <c r="P20">
        <f t="shared" si="12"/>
        <v>4.5818678734136773</v>
      </c>
      <c r="Q20">
        <f t="shared" si="12"/>
        <v>4.5818678734136773</v>
      </c>
      <c r="R20">
        <f t="shared" si="12"/>
        <v>4.5818678734136773</v>
      </c>
      <c r="S20">
        <f t="shared" si="12"/>
        <v>4.5818678734136773</v>
      </c>
      <c r="T20">
        <f t="shared" si="13"/>
        <v>7.7852317607748009E-3</v>
      </c>
      <c r="U20">
        <f t="shared" si="14"/>
        <v>0.44607407828727175</v>
      </c>
      <c r="V20">
        <f t="shared" si="29"/>
        <v>1.0000303056821267</v>
      </c>
      <c r="W20" s="1">
        <f t="shared" si="15"/>
        <v>1.0787618732541655</v>
      </c>
      <c r="X20">
        <f t="shared" si="30"/>
        <v>0.83999999999999986</v>
      </c>
      <c r="Y20">
        <f t="shared" si="16"/>
        <v>4.3599999999999994</v>
      </c>
      <c r="Z20">
        <f t="shared" si="31"/>
        <v>7.9808620679561945E-3</v>
      </c>
      <c r="AA20">
        <f t="shared" si="17"/>
        <v>0.45728319981923127</v>
      </c>
      <c r="AB20">
        <f t="shared" si="32"/>
        <v>1.0000318479248929</v>
      </c>
      <c r="AC20" s="1">
        <f t="shared" si="18"/>
        <v>1.0523723279643153</v>
      </c>
      <c r="AD20" s="2">
        <f t="shared" si="33"/>
        <v>60.298271218709772</v>
      </c>
      <c r="AE20">
        <f t="shared" si="34"/>
        <v>7.9810315170401255E-3</v>
      </c>
      <c r="AF20">
        <f t="shared" si="19"/>
        <v>0.5</v>
      </c>
      <c r="AG20">
        <f t="shared" si="20"/>
        <v>0.5079810315170401</v>
      </c>
      <c r="AH20">
        <f t="shared" si="21"/>
        <v>31</v>
      </c>
      <c r="AI20">
        <f t="shared" si="22"/>
        <v>1.6665123713940747E-2</v>
      </c>
      <c r="AJ20">
        <f t="shared" si="23"/>
        <v>0.95486941540962422</v>
      </c>
      <c r="AK20">
        <f t="shared" si="24"/>
        <v>1.5874151237139409</v>
      </c>
      <c r="AL20">
        <f t="shared" si="35"/>
        <v>90.954869415409618</v>
      </c>
      <c r="AM20">
        <f t="shared" si="25"/>
        <v>30.483094772355372</v>
      </c>
      <c r="AN20">
        <v>30.6</v>
      </c>
      <c r="AO20">
        <f t="shared" si="36"/>
        <v>30.595750885211761</v>
      </c>
      <c r="AP20">
        <f t="shared" si="37"/>
        <v>0.5079810315170401</v>
      </c>
      <c r="AQ20">
        <f t="shared" si="38"/>
        <v>0.39575088521175916</v>
      </c>
      <c r="AR20">
        <f t="shared" si="26"/>
        <v>4.3599999999999994</v>
      </c>
      <c r="AU20">
        <f t="shared" si="39"/>
        <v>2.9229217205014364</v>
      </c>
      <c r="AV20">
        <f t="shared" si="40"/>
        <v>2.0881278022016208</v>
      </c>
      <c r="AW20">
        <f t="shared" si="41"/>
        <v>0.82637842615657642</v>
      </c>
      <c r="AX20" s="1">
        <f t="shared" si="42"/>
        <v>84.236303085831921</v>
      </c>
      <c r="AZ20">
        <v>0.5</v>
      </c>
      <c r="BA20">
        <f>ASIN(AZ20/AN20)</f>
        <v>1.6340596468984715E-2</v>
      </c>
      <c r="BB20">
        <f>BA20*180/$C$3</f>
        <v>0.93627482553469632</v>
      </c>
      <c r="BC20">
        <f>AN20*COS(BA20)</f>
        <v>30.595914759980619</v>
      </c>
      <c r="BD20">
        <f>BD$15-(BC$15-BC20)</f>
        <v>0.39591475998061798</v>
      </c>
      <c r="BE20">
        <f>BD20*10</f>
        <v>3.9591475998061796</v>
      </c>
      <c r="BF20" s="7">
        <f>4+10*AU36</f>
        <v>32.794913054067884</v>
      </c>
      <c r="BG20" s="8">
        <v>2</v>
      </c>
      <c r="BI20" s="7">
        <v>2</v>
      </c>
      <c r="BJ20" s="8">
        <v>3.45</v>
      </c>
    </row>
    <row r="21" spans="1:62" x14ac:dyDescent="0.2">
      <c r="A21">
        <v>6</v>
      </c>
      <c r="B21">
        <f t="shared" si="7"/>
        <v>0.60000000000000009</v>
      </c>
      <c r="C21">
        <f t="shared" si="8"/>
        <v>1.9997333973150538E-2</v>
      </c>
      <c r="D21">
        <f t="shared" si="9"/>
        <v>1.1457966306436722</v>
      </c>
      <c r="E21">
        <f t="shared" si="10"/>
        <v>30.005999400119972</v>
      </c>
      <c r="F21">
        <f t="shared" si="11"/>
        <v>5.9994001199719094E-3</v>
      </c>
      <c r="G21">
        <f t="shared" si="27"/>
        <v>4.5743014332930159</v>
      </c>
      <c r="H21">
        <f t="shared" si="28"/>
        <v>4.5739015932290421</v>
      </c>
      <c r="I21">
        <f t="shared" si="28"/>
        <v>4.5739015582759333</v>
      </c>
      <c r="J21">
        <f t="shared" si="28"/>
        <v>4.5739015582728779</v>
      </c>
      <c r="K21">
        <f t="shared" si="28"/>
        <v>4.573901558272877</v>
      </c>
      <c r="L21">
        <f t="shared" si="28"/>
        <v>4.573901558272877</v>
      </c>
      <c r="M21">
        <f t="shared" si="28"/>
        <v>4.573901558272877</v>
      </c>
      <c r="N21">
        <f t="shared" si="12"/>
        <v>4.573901558272877</v>
      </c>
      <c r="O21">
        <f t="shared" si="12"/>
        <v>4.573901558272877</v>
      </c>
      <c r="P21">
        <f t="shared" si="12"/>
        <v>4.573901558272877</v>
      </c>
      <c r="Q21">
        <f t="shared" si="12"/>
        <v>4.573901558272877</v>
      </c>
      <c r="R21">
        <f t="shared" si="12"/>
        <v>4.573901558272877</v>
      </c>
      <c r="S21">
        <f t="shared" si="12"/>
        <v>4.573901558272877</v>
      </c>
      <c r="T21">
        <f t="shared" si="13"/>
        <v>9.3498808224502811E-3</v>
      </c>
      <c r="U21">
        <f t="shared" si="14"/>
        <v>0.53572450996054455</v>
      </c>
      <c r="V21">
        <f t="shared" si="29"/>
        <v>1.0000437117279002</v>
      </c>
      <c r="W21" s="1">
        <f t="shared" si="15"/>
        <v>1.0787618732541655</v>
      </c>
      <c r="X21">
        <f t="shared" si="30"/>
        <v>0.83999999999999986</v>
      </c>
      <c r="Y21">
        <f t="shared" si="16"/>
        <v>4.3599999999999994</v>
      </c>
      <c r="Z21">
        <f t="shared" si="31"/>
        <v>9.5764941489744904E-3</v>
      </c>
      <c r="AA21">
        <f t="shared" si="17"/>
        <v>0.54870888009403407</v>
      </c>
      <c r="AB21">
        <f t="shared" si="32"/>
        <v>1.0000458563723633</v>
      </c>
      <c r="AC21" s="1">
        <f t="shared" si="18"/>
        <v>1.0533090054484002</v>
      </c>
      <c r="AD21" s="2">
        <f t="shared" si="33"/>
        <v>60.351940468155981</v>
      </c>
      <c r="AE21">
        <f t="shared" si="34"/>
        <v>9.5767869107147591E-3</v>
      </c>
      <c r="AF21">
        <f t="shared" si="19"/>
        <v>0.60000000000000009</v>
      </c>
      <c r="AG21">
        <f t="shared" si="20"/>
        <v>0.60957678691071482</v>
      </c>
      <c r="AH21">
        <f t="shared" si="21"/>
        <v>31</v>
      </c>
      <c r="AI21">
        <f t="shared" si="22"/>
        <v>1.9997333973150538E-2</v>
      </c>
      <c r="AJ21">
        <f t="shared" si="23"/>
        <v>1.1457966306436722</v>
      </c>
      <c r="AK21">
        <f t="shared" si="24"/>
        <v>1.5907473339731506</v>
      </c>
      <c r="AL21">
        <f t="shared" si="35"/>
        <v>91.145796630643673</v>
      </c>
      <c r="AM21">
        <f t="shared" si="25"/>
        <v>30.48493450394994</v>
      </c>
      <c r="AN21">
        <v>30.6</v>
      </c>
      <c r="AO21">
        <f t="shared" si="36"/>
        <v>30.593881835388213</v>
      </c>
      <c r="AP21">
        <f t="shared" si="37"/>
        <v>0.60957678691071482</v>
      </c>
      <c r="AQ21">
        <f t="shared" si="38"/>
        <v>0.39388183538821198</v>
      </c>
      <c r="AR21">
        <f t="shared" si="26"/>
        <v>4.3599999999999994</v>
      </c>
      <c r="AU21">
        <f t="shared" si="39"/>
        <v>2.9227617499262371</v>
      </c>
      <c r="AV21">
        <f t="shared" si="40"/>
        <v>2.0881570526986812</v>
      </c>
      <c r="AW21">
        <f t="shared" si="41"/>
        <v>0.82248713249579597</v>
      </c>
      <c r="AX21" s="1">
        <f t="shared" si="42"/>
        <v>84.231692859782143</v>
      </c>
      <c r="BF21" s="9">
        <f>4+10*AU45</f>
        <v>32.722853516842207</v>
      </c>
      <c r="BG21" s="10">
        <v>3</v>
      </c>
      <c r="BI21" s="9">
        <v>3</v>
      </c>
      <c r="BJ21" s="10">
        <v>2.65</v>
      </c>
    </row>
    <row r="22" spans="1:62" x14ac:dyDescent="0.2">
      <c r="A22">
        <v>7</v>
      </c>
      <c r="B22">
        <f t="shared" si="7"/>
        <v>0.70000000000000007</v>
      </c>
      <c r="C22">
        <f t="shared" si="8"/>
        <v>2.3329100148186562E-2</v>
      </c>
      <c r="D22">
        <f t="shared" si="9"/>
        <v>1.33669840097838</v>
      </c>
      <c r="E22">
        <f t="shared" si="10"/>
        <v>30.008165555395085</v>
      </c>
      <c r="F22">
        <f t="shared" si="11"/>
        <v>8.1655553950845672E-3</v>
      </c>
      <c r="G22">
        <f t="shared" si="27"/>
        <v>4.5650403458227133</v>
      </c>
      <c r="H22">
        <f t="shared" si="28"/>
        <v>4.5644961976367258</v>
      </c>
      <c r="I22">
        <f t="shared" si="28"/>
        <v>4.5644961327670801</v>
      </c>
      <c r="J22">
        <f t="shared" si="28"/>
        <v>4.5644961327593467</v>
      </c>
      <c r="K22">
        <f t="shared" si="28"/>
        <v>4.5644961327593458</v>
      </c>
      <c r="L22">
        <f t="shared" si="28"/>
        <v>4.5644961327593458</v>
      </c>
      <c r="M22">
        <f t="shared" si="28"/>
        <v>4.5644961327593458</v>
      </c>
      <c r="N22">
        <f t="shared" si="12"/>
        <v>4.5644961327593458</v>
      </c>
      <c r="O22">
        <f t="shared" si="12"/>
        <v>4.5644961327593458</v>
      </c>
      <c r="P22">
        <f t="shared" si="12"/>
        <v>4.5644961327593458</v>
      </c>
      <c r="Q22">
        <f t="shared" si="12"/>
        <v>4.5644961327593458</v>
      </c>
      <c r="R22">
        <f t="shared" si="12"/>
        <v>4.5644961327593458</v>
      </c>
      <c r="S22">
        <f t="shared" si="12"/>
        <v>4.5644961327593458</v>
      </c>
      <c r="T22">
        <f t="shared" si="13"/>
        <v>1.0918696653106009E-2</v>
      </c>
      <c r="U22">
        <f t="shared" si="14"/>
        <v>0.62561368695180064</v>
      </c>
      <c r="V22">
        <f t="shared" si="29"/>
        <v>1.0000596119294691</v>
      </c>
      <c r="W22" s="1">
        <f t="shared" si="15"/>
        <v>1.0787618732541655</v>
      </c>
      <c r="X22">
        <f t="shared" si="30"/>
        <v>0.83999999999999986</v>
      </c>
      <c r="Y22">
        <f t="shared" si="16"/>
        <v>4.3599999999999994</v>
      </c>
      <c r="Z22">
        <f t="shared" si="31"/>
        <v>1.1171831641432326E-2</v>
      </c>
      <c r="AA22">
        <f t="shared" si="17"/>
        <v>0.64011768118981971</v>
      </c>
      <c r="AB22">
        <f t="shared" si="32"/>
        <v>1.0000624081565879</v>
      </c>
      <c r="AC22" s="1">
        <f t="shared" si="18"/>
        <v>1.0544159114847078</v>
      </c>
      <c r="AD22" s="2">
        <f t="shared" si="33"/>
        <v>60.415363382857677</v>
      </c>
      <c r="AE22">
        <f t="shared" si="34"/>
        <v>1.1172296449411076E-2</v>
      </c>
      <c r="AF22">
        <f t="shared" si="19"/>
        <v>0.70000000000000007</v>
      </c>
      <c r="AG22">
        <f t="shared" si="20"/>
        <v>0.71117229644941116</v>
      </c>
      <c r="AH22">
        <f t="shared" si="21"/>
        <v>31</v>
      </c>
      <c r="AI22">
        <f t="shared" si="22"/>
        <v>2.3329100148186562E-2</v>
      </c>
      <c r="AJ22">
        <f t="shared" si="23"/>
        <v>1.33669840097838</v>
      </c>
      <c r="AK22">
        <f t="shared" si="24"/>
        <v>1.5940791001481867</v>
      </c>
      <c r="AL22">
        <f t="shared" si="35"/>
        <v>91.336698400978378</v>
      </c>
      <c r="AM22">
        <f t="shared" si="25"/>
        <v>30.487108586092056</v>
      </c>
      <c r="AN22">
        <v>30.6</v>
      </c>
      <c r="AO22">
        <f t="shared" si="36"/>
        <v>30.591673399874168</v>
      </c>
      <c r="AP22">
        <f t="shared" si="37"/>
        <v>0.71117229644941116</v>
      </c>
      <c r="AQ22">
        <f t="shared" si="38"/>
        <v>0.39167339987416627</v>
      </c>
      <c r="AR22">
        <f t="shared" si="26"/>
        <v>4.3599999999999994</v>
      </c>
      <c r="AU22">
        <f t="shared" si="39"/>
        <v>2.9225728783406781</v>
      </c>
      <c r="AV22">
        <f t="shared" si="40"/>
        <v>2.0881916138387964</v>
      </c>
      <c r="AW22">
        <f t="shared" si="41"/>
        <v>0.81788910898096345</v>
      </c>
      <c r="AX22" s="1">
        <f t="shared" si="42"/>
        <v>84.22624972936444</v>
      </c>
      <c r="BF22" s="5">
        <v>4</v>
      </c>
      <c r="BG22" s="6">
        <v>3</v>
      </c>
      <c r="BI22" s="5">
        <v>3</v>
      </c>
      <c r="BJ22" s="6">
        <v>4</v>
      </c>
    </row>
    <row r="23" spans="1:62" x14ac:dyDescent="0.2">
      <c r="A23">
        <v>8</v>
      </c>
      <c r="B23">
        <f t="shared" si="7"/>
        <v>0.8</v>
      </c>
      <c r="C23">
        <f t="shared" si="8"/>
        <v>2.6660348374597954E-2</v>
      </c>
      <c r="D23">
        <f t="shared" si="9"/>
        <v>1.5275704941676369</v>
      </c>
      <c r="E23">
        <f t="shared" si="10"/>
        <v>30.010664771044311</v>
      </c>
      <c r="F23">
        <f t="shared" si="11"/>
        <v>1.0664771044311294E-2</v>
      </c>
      <c r="G23">
        <f t="shared" si="27"/>
        <v>4.5543669660644568</v>
      </c>
      <c r="H23">
        <f t="shared" si="28"/>
        <v>4.5536563602730187</v>
      </c>
      <c r="I23">
        <f t="shared" si="28"/>
        <v>4.553656249381782</v>
      </c>
      <c r="J23">
        <f t="shared" si="28"/>
        <v>4.5536562493644741</v>
      </c>
      <c r="K23">
        <f t="shared" si="28"/>
        <v>4.5536562493644723</v>
      </c>
      <c r="L23">
        <f t="shared" si="28"/>
        <v>4.5536562493644723</v>
      </c>
      <c r="M23">
        <f t="shared" si="28"/>
        <v>4.5536562493644723</v>
      </c>
      <c r="N23">
        <f t="shared" si="12"/>
        <v>4.5536562493644723</v>
      </c>
      <c r="O23">
        <f t="shared" si="12"/>
        <v>4.5536562493644723</v>
      </c>
      <c r="P23">
        <f t="shared" si="12"/>
        <v>4.5536562493644723</v>
      </c>
      <c r="Q23">
        <f t="shared" si="12"/>
        <v>4.5536562493644723</v>
      </c>
      <c r="R23">
        <f t="shared" si="12"/>
        <v>4.5536562493644723</v>
      </c>
      <c r="S23">
        <f t="shared" si="12"/>
        <v>4.5536562493644723</v>
      </c>
      <c r="T23">
        <f t="shared" si="13"/>
        <v>1.2492390340041447E-2</v>
      </c>
      <c r="U23">
        <f t="shared" si="14"/>
        <v>0.71578235276379443</v>
      </c>
      <c r="V23">
        <f t="shared" si="29"/>
        <v>1.0000780349824148</v>
      </c>
      <c r="W23" s="1">
        <f t="shared" si="15"/>
        <v>1.0787618732541655</v>
      </c>
      <c r="X23">
        <f t="shared" si="30"/>
        <v>0.83999999999999986</v>
      </c>
      <c r="Y23">
        <f t="shared" si="16"/>
        <v>4.3599999999999994</v>
      </c>
      <c r="Z23">
        <f t="shared" si="31"/>
        <v>1.2766825562412555E-2</v>
      </c>
      <c r="AA23">
        <f t="shared" si="17"/>
        <v>0.73150679650939343</v>
      </c>
      <c r="AB23">
        <f t="shared" si="32"/>
        <v>1.0000815014524911</v>
      </c>
      <c r="AC23" s="1">
        <f t="shared" si="18"/>
        <v>1.0556930078738243</v>
      </c>
      <c r="AD23" s="2">
        <f t="shared" si="33"/>
        <v>60.488537774085103</v>
      </c>
      <c r="AE23">
        <f t="shared" si="34"/>
        <v>1.2767519237079509E-2</v>
      </c>
      <c r="AF23">
        <f t="shared" si="19"/>
        <v>0.8</v>
      </c>
      <c r="AG23">
        <f t="shared" si="20"/>
        <v>0.81276751923707957</v>
      </c>
      <c r="AH23">
        <f t="shared" si="21"/>
        <v>31</v>
      </c>
      <c r="AI23">
        <f t="shared" si="22"/>
        <v>2.6660348374597954E-2</v>
      </c>
      <c r="AJ23">
        <f t="shared" si="23"/>
        <v>1.5275704941676369</v>
      </c>
      <c r="AK23">
        <f t="shared" si="24"/>
        <v>1.5974103483745981</v>
      </c>
      <c r="AL23">
        <f t="shared" si="35"/>
        <v>91.527570494167634</v>
      </c>
      <c r="AM23">
        <f t="shared" si="25"/>
        <v>30.48961694577163</v>
      </c>
      <c r="AN23">
        <v>30.6</v>
      </c>
      <c r="AO23">
        <f t="shared" si="36"/>
        <v>30.589125799230189</v>
      </c>
      <c r="AP23">
        <f t="shared" si="37"/>
        <v>0.81276751923707957</v>
      </c>
      <c r="AQ23">
        <f t="shared" si="38"/>
        <v>0.38912579923018742</v>
      </c>
      <c r="AR23">
        <f t="shared" si="26"/>
        <v>4.3599999999999994</v>
      </c>
      <c r="AU23">
        <f t="shared" si="39"/>
        <v>2.9223551979626006</v>
      </c>
      <c r="AV23">
        <f t="shared" si="40"/>
        <v>2.0882314818110954</v>
      </c>
      <c r="AW23">
        <f t="shared" si="41"/>
        <v>0.81258474433738115</v>
      </c>
      <c r="AX23" s="1">
        <f t="shared" si="42"/>
        <v>84.219976352224379</v>
      </c>
      <c r="BF23" s="7">
        <f>4+10*AU49</f>
        <v>32.751358824991158</v>
      </c>
      <c r="BG23" s="8">
        <v>3.5</v>
      </c>
      <c r="BI23" s="7">
        <v>3.5</v>
      </c>
      <c r="BJ23" s="8">
        <v>3.45</v>
      </c>
    </row>
    <row r="24" spans="1:62" x14ac:dyDescent="0.2">
      <c r="A24">
        <v>9</v>
      </c>
      <c r="B24">
        <f t="shared" si="7"/>
        <v>0.9</v>
      </c>
      <c r="C24">
        <f t="shared" si="8"/>
        <v>2.9991004856877904E-2</v>
      </c>
      <c r="D24">
        <f t="shared" si="9"/>
        <v>1.7184086819156525</v>
      </c>
      <c r="E24">
        <f t="shared" si="10"/>
        <v>30.013496963866107</v>
      </c>
      <c r="F24">
        <f t="shared" si="11"/>
        <v>1.3496963866106881E-2</v>
      </c>
      <c r="G24">
        <f t="shared" si="27"/>
        <v>4.542286643005367</v>
      </c>
      <c r="H24">
        <f t="shared" si="28"/>
        <v>4.5413874522770232</v>
      </c>
      <c r="I24">
        <f t="shared" si="28"/>
        <v>4.5413872742380486</v>
      </c>
      <c r="J24">
        <f t="shared" si="28"/>
        <v>4.5413872742027896</v>
      </c>
      <c r="K24">
        <f t="shared" si="28"/>
        <v>4.5413872742027825</v>
      </c>
      <c r="L24">
        <f t="shared" si="28"/>
        <v>4.5413872742027825</v>
      </c>
      <c r="M24">
        <f t="shared" si="28"/>
        <v>4.5413872742027825</v>
      </c>
      <c r="N24">
        <f t="shared" si="12"/>
        <v>4.5413872742027825</v>
      </c>
      <c r="O24">
        <f t="shared" si="12"/>
        <v>4.5413872742027825</v>
      </c>
      <c r="P24">
        <f t="shared" si="12"/>
        <v>4.5413872742027825</v>
      </c>
      <c r="Q24">
        <f t="shared" si="12"/>
        <v>4.5413872742027825</v>
      </c>
      <c r="R24">
        <f t="shared" si="12"/>
        <v>4.5413872742027825</v>
      </c>
      <c r="S24">
        <f t="shared" si="12"/>
        <v>4.5413872742027825</v>
      </c>
      <c r="T24">
        <f t="shared" si="13"/>
        <v>1.4071680747448925E-2</v>
      </c>
      <c r="U24">
        <f t="shared" si="14"/>
        <v>0.80627169649556152</v>
      </c>
      <c r="V24">
        <f t="shared" si="29"/>
        <v>1.0000990142686934</v>
      </c>
      <c r="W24" s="1">
        <f t="shared" si="15"/>
        <v>1.0787618732541657</v>
      </c>
      <c r="X24">
        <f t="shared" si="30"/>
        <v>0.83999999999999986</v>
      </c>
      <c r="Y24">
        <f t="shared" si="16"/>
        <v>4.3599999999999994</v>
      </c>
      <c r="Z24">
        <f t="shared" si="31"/>
        <v>1.4361426982079185E-2</v>
      </c>
      <c r="AA24">
        <f t="shared" si="17"/>
        <v>0.82287342249697704</v>
      </c>
      <c r="AB24">
        <f t="shared" si="32"/>
        <v>1.0001031341555791</v>
      </c>
      <c r="AC24" s="1">
        <f t="shared" si="18"/>
        <v>1.0571402505571954</v>
      </c>
      <c r="AD24" s="2">
        <f t="shared" si="33"/>
        <v>60.571461117394612</v>
      </c>
      <c r="AE24">
        <f t="shared" si="34"/>
        <v>1.4362414414447978E-2</v>
      </c>
      <c r="AF24" s="3">
        <f t="shared" si="19"/>
        <v>0.9</v>
      </c>
      <c r="AG24" s="3">
        <f t="shared" si="20"/>
        <v>0.91436241441444799</v>
      </c>
      <c r="AH24" s="3">
        <f t="shared" si="21"/>
        <v>31</v>
      </c>
      <c r="AI24" s="3">
        <f t="shared" si="22"/>
        <v>2.9991004856877904E-2</v>
      </c>
      <c r="AJ24" s="3">
        <f t="shared" si="23"/>
        <v>1.7184086819156525</v>
      </c>
      <c r="AK24" s="3">
        <f t="shared" si="24"/>
        <v>1.600741004856878</v>
      </c>
      <c r="AL24" s="3">
        <f t="shared" si="35"/>
        <v>91.718408681915648</v>
      </c>
      <c r="AM24" s="3">
        <f t="shared" si="25"/>
        <v>30.492459498779237</v>
      </c>
      <c r="AN24" s="3">
        <v>30.6</v>
      </c>
      <c r="AO24">
        <f t="shared" si="36"/>
        <v>30.586239287784423</v>
      </c>
      <c r="AP24" s="3">
        <f t="shared" si="37"/>
        <v>0.91436241441444799</v>
      </c>
      <c r="AQ24">
        <f t="shared" si="38"/>
        <v>0.38623928778442151</v>
      </c>
      <c r="AR24">
        <f t="shared" si="26"/>
        <v>4.3599999999999994</v>
      </c>
      <c r="AU24">
        <f t="shared" si="39"/>
        <v>2.92210881515373</v>
      </c>
      <c r="AV24">
        <f t="shared" si="40"/>
        <v>2.0882766522212663</v>
      </c>
      <c r="AW24">
        <f t="shared" si="41"/>
        <v>0.80657448685077804</v>
      </c>
      <c r="AX24" s="1">
        <f t="shared" si="42"/>
        <v>84.212875793623169</v>
      </c>
      <c r="AZ24" s="3">
        <v>1</v>
      </c>
      <c r="BA24">
        <f>ASIN(AZ24/AN24)</f>
        <v>3.268555816386956E-2</v>
      </c>
      <c r="BB24">
        <f>BA24*180/$C$3</f>
        <v>1.8727997674666625</v>
      </c>
      <c r="BC24">
        <f>AN24*COS(BA24)</f>
        <v>30.583655765784442</v>
      </c>
      <c r="BD24">
        <f>BD$15-(BC$15-BC24)</f>
        <v>0.38365576578444094</v>
      </c>
      <c r="BE24">
        <f>BD24*10</f>
        <v>3.8365576578444092</v>
      </c>
      <c r="BF24" s="9">
        <f>4+10*AU54</f>
        <v>32.787964752790828</v>
      </c>
      <c r="BG24" s="10">
        <v>4</v>
      </c>
      <c r="BI24" s="9">
        <v>4</v>
      </c>
      <c r="BJ24" s="10">
        <v>2.85</v>
      </c>
    </row>
    <row r="25" spans="1:62" x14ac:dyDescent="0.2">
      <c r="A25">
        <v>10</v>
      </c>
      <c r="B25">
        <f t="shared" si="7"/>
        <v>1</v>
      </c>
      <c r="C25">
        <f t="shared" si="8"/>
        <v>3.3320995878247196E-2</v>
      </c>
      <c r="D25">
        <f t="shared" si="9"/>
        <v>1.9092087404375284</v>
      </c>
      <c r="E25">
        <f t="shared" si="10"/>
        <v>30.016662039607269</v>
      </c>
      <c r="F25">
        <f t="shared" si="11"/>
        <v>1.6662039607268753E-2</v>
      </c>
      <c r="G25">
        <f t="shared" si="27"/>
        <v>4.5288054361390788</v>
      </c>
      <c r="H25">
        <f t="shared" si="28"/>
        <v>4.5276955582256502</v>
      </c>
      <c r="I25">
        <f t="shared" si="28"/>
        <v>4.5276952861603199</v>
      </c>
      <c r="J25">
        <f t="shared" si="28"/>
        <v>4.5276952860936115</v>
      </c>
      <c r="K25">
        <f t="shared" si="28"/>
        <v>4.5276952860935955</v>
      </c>
      <c r="L25">
        <f t="shared" si="28"/>
        <v>4.5276952860935955</v>
      </c>
      <c r="M25">
        <f t="shared" si="28"/>
        <v>4.5276952860935955</v>
      </c>
      <c r="N25">
        <f t="shared" si="12"/>
        <v>4.5276952860935955</v>
      </c>
      <c r="O25">
        <f t="shared" si="12"/>
        <v>4.5276952860935955</v>
      </c>
      <c r="P25">
        <f t="shared" si="12"/>
        <v>4.5276952860935955</v>
      </c>
      <c r="Q25">
        <f t="shared" si="12"/>
        <v>4.5276952860935955</v>
      </c>
      <c r="R25">
        <f t="shared" si="12"/>
        <v>4.5276952860935955</v>
      </c>
      <c r="S25">
        <f t="shared" si="12"/>
        <v>4.5276952860935955</v>
      </c>
      <c r="T25">
        <f t="shared" si="13"/>
        <v>1.56572957022416E-2</v>
      </c>
      <c r="U25">
        <f t="shared" si="14"/>
        <v>0.89712342078735874</v>
      </c>
      <c r="V25">
        <f t="shared" si="29"/>
        <v>1.0001225879762203</v>
      </c>
      <c r="W25" s="1">
        <f t="shared" si="15"/>
        <v>1.0787618732541655</v>
      </c>
      <c r="X25">
        <f t="shared" si="30"/>
        <v>0.83999999999999986</v>
      </c>
      <c r="Y25">
        <f t="shared" si="16"/>
        <v>4.3599999999999994</v>
      </c>
      <c r="Z25">
        <f t="shared" si="31"/>
        <v>1.5955587031205393E-2</v>
      </c>
      <c r="AA25">
        <f t="shared" si="17"/>
        <v>0.9142147590695433</v>
      </c>
      <c r="AB25">
        <f t="shared" si="32"/>
        <v>1.0001273038825205</v>
      </c>
      <c r="AC25" s="1">
        <f t="shared" si="18"/>
        <v>1.0587575896247092</v>
      </c>
      <c r="AD25" s="2">
        <f t="shared" si="33"/>
        <v>60.664130553063082</v>
      </c>
      <c r="AE25">
        <f t="shared" si="34"/>
        <v>1.5956941164244353E-2</v>
      </c>
      <c r="AF25" s="3">
        <f t="shared" si="19"/>
        <v>1</v>
      </c>
      <c r="AG25" s="3">
        <f t="shared" si="20"/>
        <v>1.0159569411642444</v>
      </c>
      <c r="AH25" s="3">
        <f t="shared" si="21"/>
        <v>31</v>
      </c>
      <c r="AI25" s="3">
        <f t="shared" si="22"/>
        <v>3.3320995878247196E-2</v>
      </c>
      <c r="AJ25" s="3">
        <f t="shared" si="23"/>
        <v>1.9092087404375284</v>
      </c>
      <c r="AK25" s="3">
        <f t="shared" si="24"/>
        <v>1.6040709958782473</v>
      </c>
      <c r="AL25" s="3">
        <f t="shared" si="35"/>
        <v>91.909208740437535</v>
      </c>
      <c r="AM25" s="3">
        <f>AG25/SIN(AI25)</f>
        <v>30.495636149720294</v>
      </c>
      <c r="AN25">
        <v>30.65</v>
      </c>
      <c r="AO25">
        <f t="shared" si="36"/>
        <v>30.632986398911079</v>
      </c>
      <c r="AP25" s="3">
        <f t="shared" si="37"/>
        <v>1.0159569411642444</v>
      </c>
      <c r="AQ25">
        <f t="shared" ref="AQ25:AQ44" si="43">0.4-(BC$25-AO25)</f>
        <v>0.39930395621412063</v>
      </c>
      <c r="AR25">
        <f>$AS$3</f>
        <v>4.1899999999999995</v>
      </c>
      <c r="AU25">
        <f t="shared" si="39"/>
        <v>2.882026482951066</v>
      </c>
      <c r="AV25">
        <f t="shared" si="40"/>
        <v>2.0472095335944065</v>
      </c>
      <c r="AW25">
        <f t="shared" si="41"/>
        <v>0.81745886596351125</v>
      </c>
      <c r="AX25" s="1">
        <f t="shared" si="42"/>
        <v>83.057734532012049</v>
      </c>
      <c r="AZ25" s="3">
        <v>1</v>
      </c>
      <c r="BA25">
        <f>ASIN(AZ25/AN25)</f>
        <v>3.2632218564410953E-2</v>
      </c>
      <c r="BB25">
        <f>BA25*180/$C$3</f>
        <v>1.869743543400914</v>
      </c>
      <c r="BC25">
        <f>AN25*COS(BA25)</f>
        <v>30.633682442696959</v>
      </c>
      <c r="BD25">
        <f>BD$15-(BC$25-BC25)</f>
        <v>0.4</v>
      </c>
      <c r="BE25">
        <f>BD25*10</f>
        <v>4</v>
      </c>
      <c r="BF25" s="5">
        <v>4</v>
      </c>
      <c r="BG25" s="6">
        <v>4</v>
      </c>
      <c r="BI25" s="11">
        <v>4</v>
      </c>
      <c r="BJ25" s="6">
        <v>4</v>
      </c>
    </row>
    <row r="26" spans="1:62" x14ac:dyDescent="0.2">
      <c r="A26">
        <v>11</v>
      </c>
      <c r="B26">
        <f t="shared" si="7"/>
        <v>1.1000000000000001</v>
      </c>
      <c r="C26">
        <f t="shared" si="8"/>
        <v>3.6650247810411644E-2</v>
      </c>
      <c r="D26">
        <f t="shared" si="9"/>
        <v>2.099966451018334</v>
      </c>
      <c r="E26">
        <f t="shared" si="10"/>
        <v>30.020159892978587</v>
      </c>
      <c r="F26">
        <f t="shared" si="11"/>
        <v>2.0159892978586669E-2</v>
      </c>
      <c r="G26">
        <f t="shared" si="27"/>
        <v>4.5139301144586543</v>
      </c>
      <c r="H26">
        <f t="shared" si="28"/>
        <v>4.5125874751182122</v>
      </c>
      <c r="I26">
        <f t="shared" si="28"/>
        <v>4.5125870756399946</v>
      </c>
      <c r="J26">
        <f t="shared" si="28"/>
        <v>4.5125870755211022</v>
      </c>
      <c r="K26">
        <f t="shared" si="28"/>
        <v>4.5125870755210675</v>
      </c>
      <c r="L26">
        <f t="shared" si="28"/>
        <v>4.5125870755210675</v>
      </c>
      <c r="M26">
        <f t="shared" si="28"/>
        <v>4.5125870755210675</v>
      </c>
      <c r="N26">
        <f t="shared" si="12"/>
        <v>4.5125870755210675</v>
      </c>
      <c r="O26">
        <f t="shared" si="12"/>
        <v>4.5125870755210675</v>
      </c>
      <c r="P26">
        <f t="shared" si="12"/>
        <v>4.5125870755210675</v>
      </c>
      <c r="Q26">
        <f t="shared" si="12"/>
        <v>4.5125870755210675</v>
      </c>
      <c r="R26">
        <f t="shared" si="12"/>
        <v>4.5125870755210675</v>
      </c>
      <c r="S26">
        <f t="shared" si="12"/>
        <v>4.5125870755210675</v>
      </c>
      <c r="T26">
        <f t="shared" si="13"/>
        <v>1.7249973210720793E-2</v>
      </c>
      <c r="U26">
        <f t="shared" si="14"/>
        <v>0.98837981153262533</v>
      </c>
      <c r="V26">
        <f t="shared" si="29"/>
        <v>1.0001487992365534</v>
      </c>
      <c r="W26" s="1">
        <f t="shared" si="15"/>
        <v>1.0787618732541655</v>
      </c>
      <c r="X26">
        <f t="shared" si="30"/>
        <v>0.79749999999999988</v>
      </c>
      <c r="Y26">
        <f>$AS$3</f>
        <v>4.1899999999999995</v>
      </c>
      <c r="Z26">
        <f t="shared" si="31"/>
        <v>1.7901765731265475E-2</v>
      </c>
      <c r="AA26">
        <f t="shared" si="17"/>
        <v>1.0257258735087651</v>
      </c>
      <c r="AB26">
        <f t="shared" si="32"/>
        <v>1.0001602580074129</v>
      </c>
      <c r="AC26" s="1">
        <f t="shared" si="18"/>
        <v>1.0398697208411538</v>
      </c>
      <c r="AD26" s="2">
        <f t="shared" si="33"/>
        <v>59.581903470128182</v>
      </c>
      <c r="AE26">
        <f t="shared" si="34"/>
        <v>1.7903678321919914E-2</v>
      </c>
      <c r="AF26">
        <f t="shared" si="19"/>
        <v>1.1000000000000001</v>
      </c>
      <c r="AG26">
        <f t="shared" si="20"/>
        <v>1.1179036783219201</v>
      </c>
      <c r="AH26">
        <f t="shared" si="21"/>
        <v>31</v>
      </c>
      <c r="AI26">
        <f t="shared" si="22"/>
        <v>3.6650247810411644E-2</v>
      </c>
      <c r="AJ26">
        <f t="shared" si="23"/>
        <v>2.099966451018334</v>
      </c>
      <c r="AK26">
        <f t="shared" si="24"/>
        <v>1.6074002478104117</v>
      </c>
      <c r="AL26">
        <f t="shared" si="35"/>
        <v>92.099966451018332</v>
      </c>
      <c r="AM26">
        <f t="shared" ref="AM26:AM89" si="44">AG26/SIN(AI26)</f>
        <v>30.508770152884484</v>
      </c>
      <c r="AN26">
        <v>30.65</v>
      </c>
      <c r="AO26">
        <f t="shared" si="36"/>
        <v>30.629417140948068</v>
      </c>
      <c r="AP26">
        <f t="shared" si="37"/>
        <v>1.1179036783219201</v>
      </c>
      <c r="AQ26">
        <f t="shared" si="43"/>
        <v>0.39573469825110907</v>
      </c>
      <c r="AR26">
        <f>$AS$3</f>
        <v>4.1899999999999995</v>
      </c>
      <c r="AU26">
        <f t="shared" si="39"/>
        <v>2.8818807252138186</v>
      </c>
      <c r="AV26">
        <f t="shared" si="40"/>
        <v>2.0472769890057223</v>
      </c>
      <c r="AW26">
        <f t="shared" si="41"/>
        <v>0.81017854148061863</v>
      </c>
      <c r="AX26" s="1">
        <f t="shared" si="42"/>
        <v>83.053533908763811</v>
      </c>
      <c r="AZ26">
        <v>1</v>
      </c>
      <c r="BF26" s="7">
        <f>4+10*AU59</f>
        <v>32.661101428935417</v>
      </c>
      <c r="BG26" s="8">
        <v>4.5</v>
      </c>
      <c r="BI26" s="7">
        <v>4.5</v>
      </c>
      <c r="BJ26" s="8">
        <v>3.3</v>
      </c>
    </row>
    <row r="27" spans="1:62" x14ac:dyDescent="0.2">
      <c r="A27">
        <v>12</v>
      </c>
      <c r="B27">
        <f t="shared" si="7"/>
        <v>1.2000000000000002</v>
      </c>
      <c r="C27">
        <f t="shared" si="8"/>
        <v>3.9978687123290051E-2</v>
      </c>
      <c r="D27">
        <f t="shared" si="9"/>
        <v>2.2906776005704943</v>
      </c>
      <c r="E27">
        <f t="shared" si="10"/>
        <v>30.023990407672329</v>
      </c>
      <c r="F27">
        <f t="shared" si="11"/>
        <v>2.3990407672329184E-2</v>
      </c>
      <c r="G27">
        <f t="shared" si="27"/>
        <v>4.4976681553322599</v>
      </c>
      <c r="H27">
        <f t="shared" si="28"/>
        <v>4.4960707112428029</v>
      </c>
      <c r="I27">
        <f t="shared" si="28"/>
        <v>4.4960701436744115</v>
      </c>
      <c r="J27">
        <f t="shared" si="28"/>
        <v>4.4960701434726849</v>
      </c>
      <c r="K27">
        <f t="shared" si="28"/>
        <v>4.4960701434726129</v>
      </c>
      <c r="L27">
        <f t="shared" si="28"/>
        <v>4.4960701434726129</v>
      </c>
      <c r="M27">
        <f t="shared" si="28"/>
        <v>4.4960701434726129</v>
      </c>
      <c r="N27">
        <f t="shared" si="12"/>
        <v>4.4960701434726129</v>
      </c>
      <c r="O27">
        <f t="shared" si="12"/>
        <v>4.4960701434726129</v>
      </c>
      <c r="P27">
        <f t="shared" si="12"/>
        <v>4.4960701434726129</v>
      </c>
      <c r="Q27">
        <f t="shared" si="12"/>
        <v>4.4960701434726129</v>
      </c>
      <c r="R27">
        <f t="shared" si="12"/>
        <v>4.4960701434726129</v>
      </c>
      <c r="S27">
        <f t="shared" si="12"/>
        <v>4.4960701434726129</v>
      </c>
      <c r="T27">
        <f t="shared" si="13"/>
        <v>1.8850462710515787E-2</v>
      </c>
      <c r="U27">
        <f t="shared" si="14"/>
        <v>1.0800838096109635</v>
      </c>
      <c r="V27">
        <f t="shared" si="29"/>
        <v>1.0001776962815179</v>
      </c>
      <c r="W27" s="1">
        <f t="shared" si="15"/>
        <v>1.0787618732541653</v>
      </c>
      <c r="X27">
        <f t="shared" si="30"/>
        <v>0.79749999999999988</v>
      </c>
      <c r="Y27">
        <f t="shared" ref="Y27:Y45" si="45">$AS$3</f>
        <v>4.1899999999999995</v>
      </c>
      <c r="Z27">
        <f t="shared" si="31"/>
        <v>1.9526905372778174E-2</v>
      </c>
      <c r="AA27">
        <f t="shared" si="17"/>
        <v>1.1188422623269365</v>
      </c>
      <c r="AB27">
        <f t="shared" si="32"/>
        <v>1.0001906803109402</v>
      </c>
      <c r="AC27" s="1">
        <f t="shared" si="18"/>
        <v>1.0418276969157778</v>
      </c>
      <c r="AD27" s="2">
        <f t="shared" si="33"/>
        <v>59.694090544275028</v>
      </c>
      <c r="AE27">
        <f t="shared" si="34"/>
        <v>1.9529387621261957E-2</v>
      </c>
      <c r="AF27">
        <f t="shared" si="19"/>
        <v>1.2000000000000002</v>
      </c>
      <c r="AG27">
        <f t="shared" si="20"/>
        <v>1.2195293876212621</v>
      </c>
      <c r="AH27">
        <f t="shared" si="21"/>
        <v>31</v>
      </c>
      <c r="AI27">
        <f t="shared" si="22"/>
        <v>3.9978687123290051E-2</v>
      </c>
      <c r="AJ27">
        <f t="shared" si="23"/>
        <v>2.2906776005704943</v>
      </c>
      <c r="AK27">
        <f t="shared" si="24"/>
        <v>1.6107286871232902</v>
      </c>
      <c r="AL27">
        <f t="shared" si="35"/>
        <v>92.29067760057049</v>
      </c>
      <c r="AM27">
        <f t="shared" si="44"/>
        <v>30.512615529846059</v>
      </c>
      <c r="AN27">
        <v>30.65</v>
      </c>
      <c r="AO27">
        <f t="shared" si="36"/>
        <v>30.625509384822845</v>
      </c>
      <c r="AP27">
        <f t="shared" si="37"/>
        <v>1.2195293876212621</v>
      </c>
      <c r="AQ27">
        <f t="shared" si="43"/>
        <v>0.39182694212588631</v>
      </c>
      <c r="AR27">
        <f t="shared" ref="AR27:AR44" si="46">$AS$3</f>
        <v>4.1899999999999995</v>
      </c>
      <c r="AU27">
        <f t="shared" si="39"/>
        <v>2.8817054099420609</v>
      </c>
      <c r="AV27">
        <f t="shared" si="40"/>
        <v>2.0473392619079549</v>
      </c>
      <c r="AW27">
        <f t="shared" si="41"/>
        <v>0.80220268248766302</v>
      </c>
      <c r="AX27" s="1">
        <f t="shared" si="42"/>
        <v>83.048481460638442</v>
      </c>
      <c r="BF27" s="9">
        <f>4+10*AU64</f>
        <v>32.780478319854566</v>
      </c>
      <c r="BG27" s="10">
        <v>5</v>
      </c>
      <c r="BI27" s="9">
        <v>5</v>
      </c>
      <c r="BJ27" s="10">
        <v>2.6</v>
      </c>
    </row>
    <row r="28" spans="1:62" x14ac:dyDescent="0.2">
      <c r="A28">
        <v>13</v>
      </c>
      <c r="B28">
        <f t="shared" si="7"/>
        <v>1.3</v>
      </c>
      <c r="C28">
        <f t="shared" si="8"/>
        <v>4.3306240394709643E-2</v>
      </c>
      <c r="D28">
        <f t="shared" si="9"/>
        <v>2.4813379821893156</v>
      </c>
      <c r="E28">
        <f t="shared" si="10"/>
        <v>30.028153456381563</v>
      </c>
      <c r="F28">
        <f t="shared" si="11"/>
        <v>2.8153456381563302E-2</v>
      </c>
      <c r="G28">
        <f t="shared" si="27"/>
        <v>4.4800277432620268</v>
      </c>
      <c r="H28">
        <f t="shared" si="28"/>
        <v>4.4781534849249045</v>
      </c>
      <c r="I28">
        <f t="shared" si="28"/>
        <v>4.4781527004845474</v>
      </c>
      <c r="J28">
        <f t="shared" si="28"/>
        <v>4.4781527001560963</v>
      </c>
      <c r="K28">
        <f t="shared" si="28"/>
        <v>4.4781527001559578</v>
      </c>
      <c r="L28">
        <f t="shared" si="28"/>
        <v>4.4781527001559578</v>
      </c>
      <c r="M28">
        <f t="shared" si="28"/>
        <v>4.4781527001559578</v>
      </c>
      <c r="N28">
        <f t="shared" si="12"/>
        <v>4.4781527001559578</v>
      </c>
      <c r="O28">
        <f t="shared" si="12"/>
        <v>4.4781527001559578</v>
      </c>
      <c r="P28">
        <f t="shared" si="12"/>
        <v>4.4781527001559578</v>
      </c>
      <c r="Q28">
        <f t="shared" si="12"/>
        <v>4.4781527001559578</v>
      </c>
      <c r="R28">
        <f t="shared" si="12"/>
        <v>4.4781527001559578</v>
      </c>
      <c r="S28">
        <f t="shared" si="12"/>
        <v>4.4781527001559578</v>
      </c>
      <c r="T28">
        <f t="shared" si="13"/>
        <v>2.0459526362445277E-2</v>
      </c>
      <c r="U28">
        <f t="shared" si="14"/>
        <v>1.1722790849085309</v>
      </c>
      <c r="V28">
        <f t="shared" si="29"/>
        <v>1.0002093326197541</v>
      </c>
      <c r="W28" s="1">
        <f t="shared" si="15"/>
        <v>1.0787618732541655</v>
      </c>
      <c r="X28">
        <f t="shared" si="30"/>
        <v>0.79749999999999988</v>
      </c>
      <c r="Y28">
        <f t="shared" si="45"/>
        <v>4.1899999999999995</v>
      </c>
      <c r="Z28">
        <f t="shared" si="31"/>
        <v>2.1151447680711911E-2</v>
      </c>
      <c r="AA28">
        <f t="shared" si="17"/>
        <v>1.2119244254426687</v>
      </c>
      <c r="AB28">
        <f t="shared" si="32"/>
        <v>1.0002237335754598</v>
      </c>
      <c r="AC28" s="1">
        <f t="shared" si="18"/>
        <v>1.0439556381370347</v>
      </c>
      <c r="AD28" s="2">
        <f t="shared" si="33"/>
        <v>59.816016191203637</v>
      </c>
      <c r="AE28">
        <f t="shared" si="34"/>
        <v>2.1154602516531493E-2</v>
      </c>
      <c r="AF28">
        <f t="shared" si="19"/>
        <v>1.3</v>
      </c>
      <c r="AG28">
        <f t="shared" si="20"/>
        <v>1.3211546025165315</v>
      </c>
      <c r="AH28">
        <f t="shared" si="21"/>
        <v>31</v>
      </c>
      <c r="AI28">
        <f t="shared" si="22"/>
        <v>4.3306240394709643E-2</v>
      </c>
      <c r="AJ28">
        <f t="shared" si="23"/>
        <v>2.4813379821893156</v>
      </c>
      <c r="AK28">
        <f t="shared" si="24"/>
        <v>1.6140562403947096</v>
      </c>
      <c r="AL28">
        <f t="shared" si="35"/>
        <v>92.481337982189316</v>
      </c>
      <c r="AM28">
        <f t="shared" si="44"/>
        <v>30.516794726131685</v>
      </c>
      <c r="AN28">
        <v>30.65</v>
      </c>
      <c r="AO28">
        <f t="shared" si="36"/>
        <v>30.621263519771588</v>
      </c>
      <c r="AP28">
        <f t="shared" si="37"/>
        <v>1.3211546025165315</v>
      </c>
      <c r="AQ28">
        <f t="shared" si="43"/>
        <v>0.38758107707462985</v>
      </c>
      <c r="AR28">
        <f t="shared" si="46"/>
        <v>4.1899999999999995</v>
      </c>
      <c r="AU28">
        <f t="shared" si="39"/>
        <v>2.8815154789216777</v>
      </c>
      <c r="AV28">
        <f t="shared" si="40"/>
        <v>2.0474069202530258</v>
      </c>
      <c r="AW28">
        <f t="shared" si="41"/>
        <v>0.79353617936171861</v>
      </c>
      <c r="AX28" s="1">
        <f t="shared" si="42"/>
        <v>83.04300779814308</v>
      </c>
      <c r="BF28" s="5">
        <v>4</v>
      </c>
      <c r="BG28" s="6">
        <v>5</v>
      </c>
      <c r="BI28" s="5">
        <v>5</v>
      </c>
      <c r="BJ28" s="6">
        <v>4</v>
      </c>
    </row>
    <row r="29" spans="1:62" x14ac:dyDescent="0.2">
      <c r="A29">
        <v>14</v>
      </c>
      <c r="B29">
        <f t="shared" si="7"/>
        <v>1.4000000000000001</v>
      </c>
      <c r="C29">
        <f t="shared" si="8"/>
        <v>4.6632834320065798E-2</v>
      </c>
      <c r="D29">
        <f t="shared" si="9"/>
        <v>2.6719433957064598</v>
      </c>
      <c r="E29">
        <f t="shared" si="10"/>
        <v>30.03264890082125</v>
      </c>
      <c r="F29">
        <f t="shared" si="11"/>
        <v>3.2648900821250493E-2</v>
      </c>
      <c r="G29">
        <f t="shared" si="27"/>
        <v>4.4610177685267809</v>
      </c>
      <c r="H29">
        <f t="shared" si="28"/>
        <v>4.4588447231589159</v>
      </c>
      <c r="I29">
        <f t="shared" si="28"/>
        <v>4.4588436641119058</v>
      </c>
      <c r="J29">
        <f t="shared" si="28"/>
        <v>4.4588436635955206</v>
      </c>
      <c r="K29">
        <f t="shared" si="28"/>
        <v>4.4588436635952693</v>
      </c>
      <c r="L29">
        <f t="shared" si="28"/>
        <v>4.4588436635952693</v>
      </c>
      <c r="M29">
        <f t="shared" si="28"/>
        <v>4.4588436635952693</v>
      </c>
      <c r="N29">
        <f t="shared" si="12"/>
        <v>4.4588436635952693</v>
      </c>
      <c r="O29">
        <f t="shared" si="12"/>
        <v>4.4588436635952693</v>
      </c>
      <c r="P29">
        <f t="shared" si="12"/>
        <v>4.4588436635952693</v>
      </c>
      <c r="Q29">
        <f t="shared" si="12"/>
        <v>4.4588436635952693</v>
      </c>
      <c r="R29">
        <f t="shared" si="12"/>
        <v>4.4588436635952693</v>
      </c>
      <c r="S29">
        <f t="shared" si="12"/>
        <v>4.4588436635952693</v>
      </c>
      <c r="T29">
        <f t="shared" si="13"/>
        <v>2.2077940387195658E-2</v>
      </c>
      <c r="U29">
        <f t="shared" si="14"/>
        <v>1.2650101129063245</v>
      </c>
      <c r="V29">
        <f t="shared" si="29"/>
        <v>1.0002437672342923</v>
      </c>
      <c r="W29" s="1">
        <f t="shared" si="15"/>
        <v>1.0787618732541655</v>
      </c>
      <c r="X29">
        <f t="shared" si="30"/>
        <v>0.79749999999999988</v>
      </c>
      <c r="Y29">
        <f t="shared" si="45"/>
        <v>4.1899999999999995</v>
      </c>
      <c r="Z29">
        <f t="shared" si="31"/>
        <v>2.277534329255046E-2</v>
      </c>
      <c r="AA29">
        <f t="shared" si="17"/>
        <v>1.3049695345087005</v>
      </c>
      <c r="AB29">
        <f t="shared" si="32"/>
        <v>1.0002594141984074</v>
      </c>
      <c r="AC29" s="1">
        <f t="shared" si="18"/>
        <v>1.0462534712418894</v>
      </c>
      <c r="AD29" s="2">
        <f t="shared" si="33"/>
        <v>59.947676213127515</v>
      </c>
      <c r="AE29">
        <f t="shared" si="34"/>
        <v>2.2779282090113356E-2</v>
      </c>
      <c r="AF29">
        <f t="shared" si="19"/>
        <v>1.4000000000000001</v>
      </c>
      <c r="AG29">
        <f t="shared" si="20"/>
        <v>1.4227792820901135</v>
      </c>
      <c r="AH29">
        <f t="shared" si="21"/>
        <v>31</v>
      </c>
      <c r="AI29">
        <f t="shared" si="22"/>
        <v>4.6632834320065798E-2</v>
      </c>
      <c r="AJ29">
        <f t="shared" si="23"/>
        <v>2.6719433957064598</v>
      </c>
      <c r="AK29">
        <f t="shared" si="24"/>
        <v>1.6173828343200658</v>
      </c>
      <c r="AL29">
        <f t="shared" si="35"/>
        <v>92.671943395706464</v>
      </c>
      <c r="AM29">
        <f t="shared" si="44"/>
        <v>30.521307601696357</v>
      </c>
      <c r="AN29">
        <v>30.65</v>
      </c>
      <c r="AO29">
        <f t="shared" si="36"/>
        <v>30.616679968407848</v>
      </c>
      <c r="AP29">
        <f t="shared" si="37"/>
        <v>1.4227792820901135</v>
      </c>
      <c r="AQ29">
        <f t="shared" si="43"/>
        <v>0.38299752571088919</v>
      </c>
      <c r="AR29">
        <f t="shared" si="46"/>
        <v>4.1899999999999995</v>
      </c>
      <c r="AU29">
        <f t="shared" si="39"/>
        <v>2.8813110891230038</v>
      </c>
      <c r="AV29">
        <f t="shared" si="40"/>
        <v>2.0474799566666695</v>
      </c>
      <c r="AW29">
        <f t="shared" si="41"/>
        <v>0.78417975734597301</v>
      </c>
      <c r="AX29" s="1">
        <f t="shared" si="42"/>
        <v>83.0371174450392</v>
      </c>
      <c r="BF29" s="7">
        <f>4+10*AU69</f>
        <v>32.689838094278457</v>
      </c>
      <c r="BG29" s="8">
        <v>5.5</v>
      </c>
      <c r="BI29" s="7">
        <v>5.5</v>
      </c>
      <c r="BJ29" s="8">
        <v>3.15</v>
      </c>
    </row>
    <row r="30" spans="1:62" x14ac:dyDescent="0.2">
      <c r="A30">
        <v>15</v>
      </c>
      <c r="B30">
        <f t="shared" si="7"/>
        <v>1.5</v>
      </c>
      <c r="C30">
        <f t="shared" si="8"/>
        <v>4.9958395721942765E-2</v>
      </c>
      <c r="D30">
        <f t="shared" si="9"/>
        <v>2.8624896482411892</v>
      </c>
      <c r="E30">
        <f t="shared" si="10"/>
        <v>30.037476591751179</v>
      </c>
      <c r="F30">
        <f t="shared" si="11"/>
        <v>3.7476591751179456E-2</v>
      </c>
      <c r="G30">
        <f t="shared" si="27"/>
        <v>4.4406478257088882</v>
      </c>
      <c r="H30">
        <f t="shared" si="28"/>
        <v>4.4381540601228533</v>
      </c>
      <c r="I30">
        <f t="shared" si="28"/>
        <v>4.4381526588946132</v>
      </c>
      <c r="J30">
        <f t="shared" si="28"/>
        <v>4.4381526581068318</v>
      </c>
      <c r="K30">
        <f t="shared" si="28"/>
        <v>4.4381526581063886</v>
      </c>
      <c r="L30">
        <f t="shared" si="28"/>
        <v>4.4381526581063886</v>
      </c>
      <c r="M30">
        <f t="shared" si="28"/>
        <v>4.4381526581063886</v>
      </c>
      <c r="N30">
        <f t="shared" si="12"/>
        <v>4.4381526581063886</v>
      </c>
      <c r="O30">
        <f t="shared" si="12"/>
        <v>4.4381526581063886</v>
      </c>
      <c r="P30">
        <f t="shared" si="12"/>
        <v>4.4381526581063886</v>
      </c>
      <c r="Q30">
        <f t="shared" si="12"/>
        <v>4.4381526581063886</v>
      </c>
      <c r="R30">
        <f t="shared" si="12"/>
        <v>4.4381526581063886</v>
      </c>
      <c r="S30">
        <f t="shared" si="12"/>
        <v>4.4381526581063886</v>
      </c>
      <c r="T30">
        <f t="shared" si="13"/>
        <v>2.3706496451992718E-2</v>
      </c>
      <c r="U30">
        <f t="shared" si="14"/>
        <v>1.3583222541329585</v>
      </c>
      <c r="V30">
        <f t="shared" si="29"/>
        <v>1.000281064802415</v>
      </c>
      <c r="W30" s="1">
        <f t="shared" si="15"/>
        <v>1.0787618732541655</v>
      </c>
      <c r="X30">
        <f t="shared" si="30"/>
        <v>0.79749999999999988</v>
      </c>
      <c r="Y30">
        <f t="shared" si="45"/>
        <v>4.1899999999999995</v>
      </c>
      <c r="Z30">
        <f t="shared" si="31"/>
        <v>2.4398542944991608E-2</v>
      </c>
      <c r="AA30">
        <f t="shared" si="17"/>
        <v>1.3979747668624825</v>
      </c>
      <c r="AB30">
        <f t="shared" si="32"/>
        <v>1.0002977182936443</v>
      </c>
      <c r="AC30" s="1">
        <f t="shared" si="18"/>
        <v>1.0487211171651685</v>
      </c>
      <c r="AD30" s="2">
        <f t="shared" si="33"/>
        <v>60.089066079812291</v>
      </c>
      <c r="AE30">
        <f t="shared" si="34"/>
        <v>2.4403385491993529E-2</v>
      </c>
      <c r="AF30">
        <f t="shared" si="19"/>
        <v>1.5</v>
      </c>
      <c r="AG30">
        <f t="shared" si="20"/>
        <v>1.5244033854919936</v>
      </c>
      <c r="AH30">
        <f t="shared" si="21"/>
        <v>31</v>
      </c>
      <c r="AI30">
        <f t="shared" si="22"/>
        <v>4.9958395721942765E-2</v>
      </c>
      <c r="AJ30">
        <f t="shared" si="23"/>
        <v>2.8624896482411892</v>
      </c>
      <c r="AK30">
        <f t="shared" si="24"/>
        <v>1.6207083957219428</v>
      </c>
      <c r="AL30">
        <f t="shared" si="35"/>
        <v>92.862489648241194</v>
      </c>
      <c r="AM30">
        <f t="shared" si="44"/>
        <v>30.526154005401335</v>
      </c>
      <c r="AN30">
        <v>30.65</v>
      </c>
      <c r="AO30">
        <f t="shared" si="36"/>
        <v>30.611759186605937</v>
      </c>
      <c r="AP30">
        <f t="shared" si="37"/>
        <v>1.5244033854919936</v>
      </c>
      <c r="AQ30">
        <f t="shared" si="43"/>
        <v>0.37807674390897861</v>
      </c>
      <c r="AR30">
        <f t="shared" si="46"/>
        <v>4.1899999999999995</v>
      </c>
      <c r="AU30">
        <f t="shared" si="39"/>
        <v>2.881092409956405</v>
      </c>
      <c r="AV30">
        <f t="shared" si="40"/>
        <v>2.0475583631941587</v>
      </c>
      <c r="AW30">
        <f t="shared" si="41"/>
        <v>0.77413419892004542</v>
      </c>
      <c r="AX30" s="1">
        <f t="shared" si="42"/>
        <v>83.030815283600191</v>
      </c>
      <c r="BF30" s="9">
        <f>4+10*AU74</f>
        <v>32.59910657738584</v>
      </c>
      <c r="BG30" s="10">
        <v>6</v>
      </c>
      <c r="BI30" s="9">
        <v>6</v>
      </c>
      <c r="BJ30" s="10">
        <v>2.25</v>
      </c>
    </row>
    <row r="31" spans="1:62" x14ac:dyDescent="0.2">
      <c r="A31">
        <v>16</v>
      </c>
      <c r="B31">
        <f t="shared" si="7"/>
        <v>1.6</v>
      </c>
      <c r="C31">
        <f t="shared" si="8"/>
        <v>5.3282851559692368E-2</v>
      </c>
      <c r="D31">
        <f t="shared" si="9"/>
        <v>3.0529725547492044</v>
      </c>
      <c r="E31">
        <f t="shared" si="10"/>
        <v>30.042636369000643</v>
      </c>
      <c r="F31">
        <f t="shared" si="11"/>
        <v>4.2636369000643271E-2</v>
      </c>
      <c r="G31">
        <f t="shared" si="27"/>
        <v>4.4189282121061222</v>
      </c>
      <c r="H31">
        <f t="shared" si="28"/>
        <v>4.416091835577137</v>
      </c>
      <c r="I31">
        <f t="shared" si="28"/>
        <v>4.4160900138233989</v>
      </c>
      <c r="J31">
        <f t="shared" si="28"/>
        <v>4.4160900126525675</v>
      </c>
      <c r="K31">
        <f t="shared" si="28"/>
        <v>4.4160900126518152</v>
      </c>
      <c r="L31">
        <f t="shared" si="28"/>
        <v>4.4160900126518143</v>
      </c>
      <c r="M31">
        <f t="shared" si="28"/>
        <v>4.4160900126518143</v>
      </c>
      <c r="N31">
        <f t="shared" si="12"/>
        <v>4.4160900126518143</v>
      </c>
      <c r="O31">
        <f t="shared" si="12"/>
        <v>4.4160900126518143</v>
      </c>
      <c r="P31">
        <f t="shared" si="12"/>
        <v>4.4160900126518143</v>
      </c>
      <c r="Q31">
        <f t="shared" si="12"/>
        <v>4.4160900126518143</v>
      </c>
      <c r="R31">
        <f t="shared" si="12"/>
        <v>4.4160900126518143</v>
      </c>
      <c r="S31">
        <f t="shared" si="12"/>
        <v>4.4160900126518143</v>
      </c>
      <c r="T31">
        <f t="shared" si="13"/>
        <v>2.5346003112757788E-2</v>
      </c>
      <c r="U31">
        <f t="shared" si="14"/>
        <v>1.4522618367965625</v>
      </c>
      <c r="V31">
        <f t="shared" si="29"/>
        <v>1.0003212959392171</v>
      </c>
      <c r="W31" s="1">
        <f t="shared" si="15"/>
        <v>1.0787618732541657</v>
      </c>
      <c r="X31">
        <f t="shared" si="30"/>
        <v>0.79749999999999988</v>
      </c>
      <c r="Y31">
        <f t="shared" si="45"/>
        <v>4.1899999999999995</v>
      </c>
      <c r="Z31">
        <f t="shared" si="31"/>
        <v>2.602099748140517E-2</v>
      </c>
      <c r="AA31">
        <f t="shared" si="17"/>
        <v>1.4909373059535032</v>
      </c>
      <c r="AB31">
        <f t="shared" si="32"/>
        <v>1.0003386416925193</v>
      </c>
      <c r="AC31" s="1">
        <f t="shared" si="18"/>
        <v>1.0513584910530627</v>
      </c>
      <c r="AD31" s="2">
        <f t="shared" si="33"/>
        <v>60.240180929349442</v>
      </c>
      <c r="AE31">
        <f t="shared" si="34"/>
        <v>2.6026871944862348E-2</v>
      </c>
      <c r="AF31">
        <f t="shared" si="19"/>
        <v>1.6</v>
      </c>
      <c r="AG31">
        <f t="shared" si="20"/>
        <v>1.6260268719448625</v>
      </c>
      <c r="AH31">
        <f t="shared" si="21"/>
        <v>31</v>
      </c>
      <c r="AI31">
        <f t="shared" si="22"/>
        <v>5.3282851559692368E-2</v>
      </c>
      <c r="AJ31">
        <f t="shared" si="23"/>
        <v>3.0529725547492044</v>
      </c>
      <c r="AK31">
        <f t="shared" si="24"/>
        <v>1.6240328515596925</v>
      </c>
      <c r="AL31">
        <f t="shared" si="35"/>
        <v>93.052972554749203</v>
      </c>
      <c r="AM31">
        <f t="shared" si="44"/>
        <v>30.531333775039418</v>
      </c>
      <c r="AN31">
        <v>30.65</v>
      </c>
      <c r="AO31">
        <f t="shared" si="36"/>
        <v>30.606501663375383</v>
      </c>
      <c r="AP31">
        <f t="shared" si="37"/>
        <v>1.6260268719448625</v>
      </c>
      <c r="AQ31">
        <f t="shared" si="43"/>
        <v>0.37281922067842432</v>
      </c>
      <c r="AR31">
        <f t="shared" si="46"/>
        <v>4.1899999999999995</v>
      </c>
      <c r="AU31">
        <f t="shared" si="39"/>
        <v>2.8808596232451937</v>
      </c>
      <c r="AV31">
        <f t="shared" si="40"/>
        <v>2.0476421313024775</v>
      </c>
      <c r="AW31">
        <f t="shared" si="41"/>
        <v>0.76340034362049736</v>
      </c>
      <c r="AX31" s="1">
        <f t="shared" si="42"/>
        <v>83.024106553830805</v>
      </c>
      <c r="BF31" s="5">
        <v>4</v>
      </c>
      <c r="BG31" s="6">
        <v>6</v>
      </c>
      <c r="BI31" s="5">
        <v>6</v>
      </c>
      <c r="BJ31" s="6">
        <v>4</v>
      </c>
    </row>
    <row r="32" spans="1:62" x14ac:dyDescent="0.2">
      <c r="A32">
        <v>17</v>
      </c>
      <c r="B32">
        <f t="shared" si="7"/>
        <v>1.7000000000000002</v>
      </c>
      <c r="C32">
        <f t="shared" si="8"/>
        <v>5.660612893896759E-2</v>
      </c>
      <c r="D32">
        <f t="shared" si="9"/>
        <v>3.2433879385688891</v>
      </c>
      <c r="E32">
        <f t="shared" si="10"/>
        <v>30.048128061494946</v>
      </c>
      <c r="F32">
        <f t="shared" si="11"/>
        <v>4.8128061494946195E-2</v>
      </c>
      <c r="G32">
        <f t="shared" si="27"/>
        <v>4.3958699260287766</v>
      </c>
      <c r="H32">
        <f t="shared" si="28"/>
        <v>4.3926690931476946</v>
      </c>
      <c r="I32">
        <f t="shared" si="28"/>
        <v>4.3926667607773489</v>
      </c>
      <c r="J32">
        <f t="shared" si="28"/>
        <v>4.3926667590765671</v>
      </c>
      <c r="K32">
        <f t="shared" si="28"/>
        <v>4.3926667590753272</v>
      </c>
      <c r="L32">
        <f t="shared" si="28"/>
        <v>4.3926667590753263</v>
      </c>
      <c r="M32">
        <f t="shared" si="28"/>
        <v>4.3926667590753263</v>
      </c>
      <c r="N32">
        <f t="shared" si="28"/>
        <v>4.3926667590753263</v>
      </c>
      <c r="O32">
        <f t="shared" si="28"/>
        <v>4.3926667590753263</v>
      </c>
      <c r="P32">
        <f t="shared" si="28"/>
        <v>4.3926667590753263</v>
      </c>
      <c r="Q32">
        <f t="shared" si="28"/>
        <v>4.3926667590753263</v>
      </c>
      <c r="R32">
        <f t="shared" si="28"/>
        <v>4.3926667590753263</v>
      </c>
      <c r="S32">
        <f t="shared" si="28"/>
        <v>4.3926667590753263</v>
      </c>
      <c r="T32">
        <f t="shared" si="13"/>
        <v>2.6997287317597179E-2</v>
      </c>
      <c r="U32">
        <f t="shared" si="14"/>
        <v>1.546876242930922</v>
      </c>
      <c r="V32">
        <f t="shared" si="29"/>
        <v>1.0003645374664545</v>
      </c>
      <c r="W32" s="1">
        <f t="shared" si="15"/>
        <v>1.0787618732541655</v>
      </c>
      <c r="X32">
        <f t="shared" si="30"/>
        <v>0.79749999999999988</v>
      </c>
      <c r="Y32">
        <f t="shared" si="45"/>
        <v>4.1899999999999995</v>
      </c>
      <c r="Z32">
        <f t="shared" si="31"/>
        <v>2.7642657859252837E-2</v>
      </c>
      <c r="AA32">
        <f t="shared" si="17"/>
        <v>1.5838543417684259</v>
      </c>
      <c r="AB32">
        <f t="shared" si="32"/>
        <v>1.0003821799450048</v>
      </c>
      <c r="AC32" s="1">
        <f t="shared" si="18"/>
        <v>1.0541655022776315</v>
      </c>
      <c r="AD32" s="2">
        <f t="shared" si="33"/>
        <v>60.401015568987326</v>
      </c>
      <c r="AE32">
        <f t="shared" si="34"/>
        <v>2.7649700749196395E-2</v>
      </c>
      <c r="AF32">
        <f t="shared" si="19"/>
        <v>1.7000000000000002</v>
      </c>
      <c r="AG32">
        <f t="shared" si="20"/>
        <v>1.7276497007491967</v>
      </c>
      <c r="AH32">
        <f t="shared" si="21"/>
        <v>31</v>
      </c>
      <c r="AI32">
        <f t="shared" si="22"/>
        <v>5.660612893896759E-2</v>
      </c>
      <c r="AJ32">
        <f t="shared" si="23"/>
        <v>3.2433879385688891</v>
      </c>
      <c r="AK32">
        <f t="shared" si="24"/>
        <v>1.6273561289389677</v>
      </c>
      <c r="AL32">
        <f t="shared" si="35"/>
        <v>93.243387938568887</v>
      </c>
      <c r="AM32">
        <f t="shared" si="44"/>
        <v>30.536846737361927</v>
      </c>
      <c r="AN32">
        <v>30.65</v>
      </c>
      <c r="AO32">
        <f t="shared" si="36"/>
        <v>30.600907920726335</v>
      </c>
      <c r="AP32">
        <f t="shared" si="37"/>
        <v>1.7276497007491967</v>
      </c>
      <c r="AQ32">
        <f t="shared" si="43"/>
        <v>0.36722547802937699</v>
      </c>
      <c r="AR32">
        <f t="shared" si="46"/>
        <v>4.1899999999999995</v>
      </c>
      <c r="AU32">
        <f t="shared" si="39"/>
        <v>2.8806129231965145</v>
      </c>
      <c r="AV32">
        <f t="shared" si="40"/>
        <v>2.047731251882646</v>
      </c>
      <c r="AW32">
        <f t="shared" si="41"/>
        <v>0.75197908784829937</v>
      </c>
      <c r="AX32" s="1">
        <f t="shared" si="42"/>
        <v>83.01699685262804</v>
      </c>
      <c r="BF32" s="7">
        <f>4+10*AU79</f>
        <v>33.004974239054576</v>
      </c>
      <c r="BG32" s="8">
        <v>6.5</v>
      </c>
      <c r="BI32" s="7">
        <v>6.5</v>
      </c>
      <c r="BJ32" s="8">
        <v>3.05</v>
      </c>
    </row>
    <row r="33" spans="1:64" x14ac:dyDescent="0.2">
      <c r="A33">
        <v>18</v>
      </c>
      <c r="B33">
        <f t="shared" si="7"/>
        <v>1.8</v>
      </c>
      <c r="C33">
        <f t="shared" si="8"/>
        <v>5.9928155121207888E-2</v>
      </c>
      <c r="D33">
        <f t="shared" si="9"/>
        <v>3.4337316319647999</v>
      </c>
      <c r="E33">
        <f t="shared" si="10"/>
        <v>30.053951487283666</v>
      </c>
      <c r="F33">
        <f t="shared" si="11"/>
        <v>5.39514872836655E-2</v>
      </c>
      <c r="G33">
        <f t="shared" si="27"/>
        <v>4.3714846649829422</v>
      </c>
      <c r="H33">
        <f t="shared" si="28"/>
        <v>4.3678975784943006</v>
      </c>
      <c r="I33">
        <f t="shared" si="28"/>
        <v>4.3678946326400903</v>
      </c>
      <c r="J33">
        <f t="shared" si="28"/>
        <v>4.3678946302188519</v>
      </c>
      <c r="K33">
        <f t="shared" si="28"/>
        <v>4.3678946302168615</v>
      </c>
      <c r="L33">
        <f t="shared" si="28"/>
        <v>4.3678946302168606</v>
      </c>
      <c r="M33">
        <f t="shared" si="28"/>
        <v>4.3678946302168606</v>
      </c>
      <c r="N33">
        <f t="shared" si="28"/>
        <v>4.3678946302168606</v>
      </c>
      <c r="O33">
        <f t="shared" si="28"/>
        <v>4.3678946302168606</v>
      </c>
      <c r="P33">
        <f t="shared" si="28"/>
        <v>4.3678946302168606</v>
      </c>
      <c r="Q33">
        <f t="shared" si="28"/>
        <v>4.3678946302168606</v>
      </c>
      <c r="R33">
        <f t="shared" si="28"/>
        <v>4.3678946302168606</v>
      </c>
      <c r="S33">
        <f t="shared" si="28"/>
        <v>4.3678946302168606</v>
      </c>
      <c r="T33">
        <f t="shared" si="13"/>
        <v>2.8661195977869761E-2</v>
      </c>
      <c r="U33">
        <f t="shared" si="14"/>
        <v>1.6422139984136741</v>
      </c>
      <c r="V33">
        <f t="shared" si="29"/>
        <v>1.0004108727084531</v>
      </c>
      <c r="W33" s="1">
        <f t="shared" si="15"/>
        <v>1.0787618732541653</v>
      </c>
      <c r="X33">
        <f t="shared" si="30"/>
        <v>0.79749999999999988</v>
      </c>
      <c r="Y33">
        <f t="shared" si="45"/>
        <v>4.1899999999999995</v>
      </c>
      <c r="Z33">
        <f t="shared" si="31"/>
        <v>2.926347515746712E-2</v>
      </c>
      <c r="AA33">
        <f t="shared" si="17"/>
        <v>1.6767230712538854</v>
      </c>
      <c r="AB33">
        <f t="shared" si="32"/>
        <v>1.0004283283209106</v>
      </c>
      <c r="AC33" s="1">
        <f t="shared" si="18"/>
        <v>1.0571420544522656</v>
      </c>
      <c r="AD33" s="2">
        <f t="shared" si="33"/>
        <v>60.571564476017123</v>
      </c>
      <c r="AE33">
        <f t="shared" si="34"/>
        <v>2.9271831288317559E-2</v>
      </c>
      <c r="AF33">
        <f t="shared" si="19"/>
        <v>1.8</v>
      </c>
      <c r="AG33">
        <f t="shared" si="20"/>
        <v>1.8292718312883176</v>
      </c>
      <c r="AH33">
        <f t="shared" si="21"/>
        <v>31</v>
      </c>
      <c r="AI33">
        <f t="shared" si="22"/>
        <v>5.9928155121207888E-2</v>
      </c>
      <c r="AJ33">
        <f t="shared" si="23"/>
        <v>3.4337316319647999</v>
      </c>
      <c r="AK33">
        <f t="shared" si="24"/>
        <v>1.630678155121208</v>
      </c>
      <c r="AL33">
        <f t="shared" si="35"/>
        <v>93.433731631964804</v>
      </c>
      <c r="AM33">
        <f t="shared" si="44"/>
        <v>30.54269270810758</v>
      </c>
      <c r="AN33">
        <v>30.65</v>
      </c>
      <c r="AO33">
        <f t="shared" si="36"/>
        <v>30.594978513526115</v>
      </c>
      <c r="AP33">
        <f t="shared" si="37"/>
        <v>1.8292718312883176</v>
      </c>
      <c r="AQ33">
        <f t="shared" si="43"/>
        <v>0.36129607082915671</v>
      </c>
      <c r="AR33">
        <f t="shared" si="46"/>
        <v>4.1899999999999995</v>
      </c>
      <c r="AU33">
        <f t="shared" si="39"/>
        <v>2.8803525163702455</v>
      </c>
      <c r="AV33">
        <f t="shared" si="40"/>
        <v>2.0478257152522068</v>
      </c>
      <c r="AW33">
        <f t="shared" si="41"/>
        <v>0.73987138466352964</v>
      </c>
      <c r="AX33" s="1">
        <f t="shared" si="42"/>
        <v>83.009492132884986</v>
      </c>
      <c r="BF33" s="9">
        <f>4+10*AU84</f>
        <v>32.774238725341462</v>
      </c>
      <c r="BG33" s="10">
        <v>7</v>
      </c>
      <c r="BI33" s="9">
        <v>7</v>
      </c>
      <c r="BJ33" s="10">
        <v>1.95</v>
      </c>
    </row>
    <row r="34" spans="1:64" x14ac:dyDescent="0.2">
      <c r="A34">
        <v>19</v>
      </c>
      <c r="B34">
        <f t="shared" si="7"/>
        <v>1.9000000000000001</v>
      </c>
      <c r="C34">
        <f t="shared" si="8"/>
        <v>6.324885753307323E-2</v>
      </c>
      <c r="D34">
        <f t="shared" si="9"/>
        <v>3.6239994766682098</v>
      </c>
      <c r="E34">
        <f t="shared" si="10"/>
        <v>30.060106453570651</v>
      </c>
      <c r="F34">
        <f t="shared" si="11"/>
        <v>6.0106453570650586E-2</v>
      </c>
      <c r="G34">
        <f t="shared" si="27"/>
        <v>4.3457848237406784</v>
      </c>
      <c r="H34">
        <f t="shared" si="28"/>
        <v>4.3417897373649188</v>
      </c>
      <c r="I34">
        <f t="shared" si="28"/>
        <v>4.3417860612967267</v>
      </c>
      <c r="J34">
        <f t="shared" si="28"/>
        <v>4.3417860579110874</v>
      </c>
      <c r="K34">
        <f t="shared" si="28"/>
        <v>4.3417860579079699</v>
      </c>
      <c r="L34">
        <f t="shared" si="28"/>
        <v>4.3417860579079663</v>
      </c>
      <c r="M34">
        <f t="shared" si="28"/>
        <v>4.3417860579079663</v>
      </c>
      <c r="N34">
        <f t="shared" si="28"/>
        <v>4.3417860579079663</v>
      </c>
      <c r="O34">
        <f t="shared" si="28"/>
        <v>4.3417860579079663</v>
      </c>
      <c r="P34">
        <f t="shared" si="28"/>
        <v>4.3417860579079663</v>
      </c>
      <c r="Q34">
        <f t="shared" si="28"/>
        <v>4.3417860579079663</v>
      </c>
      <c r="R34">
        <f t="shared" si="28"/>
        <v>4.3417860579079663</v>
      </c>
      <c r="S34">
        <f t="shared" si="28"/>
        <v>4.3417860579079663</v>
      </c>
      <c r="T34">
        <f t="shared" si="13"/>
        <v>3.0338597613523782E-2</v>
      </c>
      <c r="U34">
        <f t="shared" si="14"/>
        <v>1.738324867239943</v>
      </c>
      <c r="V34">
        <f t="shared" si="29"/>
        <v>1.000460391817066</v>
      </c>
      <c r="W34" s="1">
        <f t="shared" si="15"/>
        <v>1.0787618732541655</v>
      </c>
      <c r="X34">
        <f t="shared" si="30"/>
        <v>0.79749999999999988</v>
      </c>
      <c r="Y34">
        <f t="shared" si="45"/>
        <v>4.1899999999999995</v>
      </c>
      <c r="Z34">
        <f t="shared" si="31"/>
        <v>3.0883400583786875E-2</v>
      </c>
      <c r="AA34">
        <f t="shared" si="17"/>
        <v>1.7695406987367936</v>
      </c>
      <c r="AB34">
        <f t="shared" si="32"/>
        <v>1.0004770818111692</v>
      </c>
      <c r="AC34" s="1">
        <f t="shared" si="18"/>
        <v>1.060288045448101</v>
      </c>
      <c r="AD34" s="2">
        <f t="shared" si="33"/>
        <v>60.751821798713408</v>
      </c>
      <c r="AE34">
        <f t="shared" si="34"/>
        <v>3.08932230334278E-2</v>
      </c>
      <c r="AF34">
        <f t="shared" si="19"/>
        <v>1.9000000000000001</v>
      </c>
      <c r="AG34">
        <f t="shared" si="20"/>
        <v>1.9308932230334279</v>
      </c>
      <c r="AH34">
        <f t="shared" si="21"/>
        <v>31</v>
      </c>
      <c r="AI34">
        <f t="shared" si="22"/>
        <v>6.324885753307323E-2</v>
      </c>
      <c r="AJ34">
        <f t="shared" si="23"/>
        <v>3.6239994766682098</v>
      </c>
      <c r="AK34">
        <f t="shared" si="24"/>
        <v>1.6339988575330733</v>
      </c>
      <c r="AL34">
        <f t="shared" si="35"/>
        <v>93.623999476668203</v>
      </c>
      <c r="AM34">
        <f t="shared" si="44"/>
        <v>30.548871492033147</v>
      </c>
      <c r="AN34">
        <v>30.65</v>
      </c>
      <c r="AO34">
        <f t="shared" si="36"/>
        <v>30.588714029346967</v>
      </c>
      <c r="AP34">
        <f t="shared" si="37"/>
        <v>1.9308932230334279</v>
      </c>
      <c r="AQ34">
        <f t="shared" si="43"/>
        <v>0.35503158665000856</v>
      </c>
      <c r="AR34">
        <f t="shared" si="46"/>
        <v>4.1899999999999995</v>
      </c>
      <c r="AU34">
        <f t="shared" si="39"/>
        <v>2.8800786216458985</v>
      </c>
      <c r="AV34">
        <f t="shared" si="40"/>
        <v>2.047925511157854</v>
      </c>
      <c r="AW34">
        <f t="shared" si="41"/>
        <v>0.72707824356740258</v>
      </c>
      <c r="AX34" s="1">
        <f t="shared" si="42"/>
        <v>83.001598702536896</v>
      </c>
      <c r="BF34" s="5">
        <v>4</v>
      </c>
      <c r="BG34" s="6">
        <v>7</v>
      </c>
      <c r="BI34" s="5">
        <v>7</v>
      </c>
      <c r="BJ34" s="6">
        <v>4</v>
      </c>
    </row>
    <row r="35" spans="1:64" x14ac:dyDescent="0.2">
      <c r="A35">
        <v>20</v>
      </c>
      <c r="B35">
        <f t="shared" si="7"/>
        <v>2</v>
      </c>
      <c r="C35">
        <f t="shared" si="8"/>
        <v>6.6568163775823808E-2</v>
      </c>
      <c r="D35">
        <f t="shared" si="9"/>
        <v>3.8141873244145423</v>
      </c>
      <c r="E35">
        <f t="shared" si="10"/>
        <v>30.066592756745816</v>
      </c>
      <c r="F35">
        <f t="shared" si="11"/>
        <v>6.6592756745816217E-2</v>
      </c>
      <c r="G35">
        <f t="shared" si="27"/>
        <v>4.3187834922975323</v>
      </c>
      <c r="H35">
        <f t="shared" si="28"/>
        <v>4.3143587135364703</v>
      </c>
      <c r="I35">
        <f t="shared" si="28"/>
        <v>4.314354175511613</v>
      </c>
      <c r="J35">
        <f t="shared" si="28"/>
        <v>4.314354170852666</v>
      </c>
      <c r="K35">
        <f t="shared" si="28"/>
        <v>4.3143541708478823</v>
      </c>
      <c r="L35">
        <f t="shared" si="28"/>
        <v>4.3143541708478779</v>
      </c>
      <c r="M35">
        <f t="shared" si="28"/>
        <v>4.3143541708478779</v>
      </c>
      <c r="N35">
        <f t="shared" si="28"/>
        <v>4.3143541708478779</v>
      </c>
      <c r="O35">
        <f t="shared" si="28"/>
        <v>4.3143541708478779</v>
      </c>
      <c r="P35">
        <f t="shared" si="28"/>
        <v>4.3143541708478779</v>
      </c>
      <c r="Q35">
        <f t="shared" si="28"/>
        <v>4.3143541708478779</v>
      </c>
      <c r="R35">
        <f t="shared" si="28"/>
        <v>4.3143541708478779</v>
      </c>
      <c r="S35">
        <f t="shared" si="28"/>
        <v>4.3143541708478779</v>
      </c>
      <c r="T35">
        <f t="shared" si="13"/>
        <v>3.2030384079891824E-2</v>
      </c>
      <c r="U35">
        <f t="shared" si="14"/>
        <v>1.8352599504633227</v>
      </c>
      <c r="V35">
        <f t="shared" si="29"/>
        <v>1.0005131921278838</v>
      </c>
      <c r="W35" s="1">
        <f t="shared" si="15"/>
        <v>1.0787618732541655</v>
      </c>
      <c r="X35">
        <f t="shared" si="30"/>
        <v>0.79749999999999988</v>
      </c>
      <c r="Y35">
        <f t="shared" si="45"/>
        <v>4.1899999999999995</v>
      </c>
      <c r="Z35">
        <f t="shared" si="31"/>
        <v>3.2502385482046793E-2</v>
      </c>
      <c r="AA35">
        <f t="shared" si="17"/>
        <v>1.8623044363420094</v>
      </c>
      <c r="AB35">
        <f t="shared" si="32"/>
        <v>1.0005284351291983</v>
      </c>
      <c r="AC35" s="1">
        <f t="shared" si="18"/>
        <v>1.0636033674114109</v>
      </c>
      <c r="AD35" s="2">
        <f t="shared" si="33"/>
        <v>60.941781357330555</v>
      </c>
      <c r="AE35">
        <f t="shared" si="34"/>
        <v>3.2513835548618135E-2</v>
      </c>
      <c r="AF35">
        <f t="shared" si="19"/>
        <v>2</v>
      </c>
      <c r="AG35">
        <f t="shared" si="20"/>
        <v>2.0325138355486181</v>
      </c>
      <c r="AH35">
        <f t="shared" si="21"/>
        <v>31</v>
      </c>
      <c r="AI35">
        <f t="shared" si="22"/>
        <v>6.6568163775823808E-2</v>
      </c>
      <c r="AJ35">
        <f t="shared" si="23"/>
        <v>3.8141873244145423</v>
      </c>
      <c r="AK35">
        <f t="shared" si="24"/>
        <v>1.6373181637758238</v>
      </c>
      <c r="AL35">
        <f t="shared" si="35"/>
        <v>93.814187324414547</v>
      </c>
      <c r="AM35">
        <f t="shared" si="44"/>
        <v>30.555382882945871</v>
      </c>
      <c r="AN35">
        <v>30.65</v>
      </c>
      <c r="AO35">
        <f t="shared" si="36"/>
        <v>30.582115088305063</v>
      </c>
      <c r="AP35">
        <f t="shared" si="37"/>
        <v>2.0325138355486181</v>
      </c>
      <c r="AQ35">
        <f t="shared" si="43"/>
        <v>0.34843264560810427</v>
      </c>
      <c r="AR35">
        <f t="shared" si="46"/>
        <v>4.1899999999999995</v>
      </c>
      <c r="AU35">
        <f t="shared" si="39"/>
        <v>2.8797914701875613</v>
      </c>
      <c r="AV35">
        <f t="shared" si="40"/>
        <v>2.0480306287782235</v>
      </c>
      <c r="AW35">
        <f t="shared" si="41"/>
        <v>0.71360073027162574</v>
      </c>
      <c r="AX35" s="1">
        <f t="shared" si="42"/>
        <v>82.993323223550789</v>
      </c>
      <c r="BF35" s="7">
        <f>4+10*AU88</f>
        <v>33.290622716802034</v>
      </c>
      <c r="BG35" s="8">
        <v>7.5</v>
      </c>
      <c r="BI35" s="7">
        <v>7.5</v>
      </c>
      <c r="BJ35" s="8">
        <v>2.95</v>
      </c>
    </row>
    <row r="36" spans="1:64" x14ac:dyDescent="0.2">
      <c r="A36">
        <v>21</v>
      </c>
      <c r="B36">
        <f t="shared" si="7"/>
        <v>2.1</v>
      </c>
      <c r="C36">
        <f t="shared" si="8"/>
        <v>6.9886001634642508E-2</v>
      </c>
      <c r="D36">
        <f t="shared" si="9"/>
        <v>4.0042910374775271</v>
      </c>
      <c r="E36">
        <f t="shared" si="10"/>
        <v>30.07341018241862</v>
      </c>
      <c r="F36">
        <f t="shared" si="11"/>
        <v>7.341018241861974E-2</v>
      </c>
      <c r="G36">
        <f t="shared" si="27"/>
        <v>4.2904944537185923</v>
      </c>
      <c r="H36">
        <f t="shared" si="28"/>
        <v>4.2856183466432611</v>
      </c>
      <c r="I36">
        <f t="shared" si="28"/>
        <v>4.2856127986876835</v>
      </c>
      <c r="J36">
        <f t="shared" si="28"/>
        <v>4.28561279236812</v>
      </c>
      <c r="K36">
        <f t="shared" si="28"/>
        <v>4.2856127923609204</v>
      </c>
      <c r="L36">
        <f t="shared" si="28"/>
        <v>4.2856127923609133</v>
      </c>
      <c r="M36">
        <f t="shared" si="28"/>
        <v>4.2856127923609133</v>
      </c>
      <c r="N36">
        <f t="shared" si="28"/>
        <v>4.2856127923609133</v>
      </c>
      <c r="O36">
        <f t="shared" si="28"/>
        <v>4.2856127923609133</v>
      </c>
      <c r="P36">
        <f t="shared" si="28"/>
        <v>4.2856127923609133</v>
      </c>
      <c r="Q36">
        <f t="shared" si="28"/>
        <v>4.2856127923609133</v>
      </c>
      <c r="R36">
        <f t="shared" si="28"/>
        <v>4.2856127923609133</v>
      </c>
      <c r="S36">
        <f t="shared" si="28"/>
        <v>4.2856127923609133</v>
      </c>
      <c r="T36">
        <f t="shared" si="13"/>
        <v>3.3737472383684394E-2</v>
      </c>
      <c r="U36">
        <f t="shared" si="14"/>
        <v>1.9330717902477133</v>
      </c>
      <c r="V36">
        <f t="shared" si="29"/>
        <v>1.0005693785501668</v>
      </c>
      <c r="W36" s="1">
        <f t="shared" si="15"/>
        <v>1.0787618732541653</v>
      </c>
      <c r="X36">
        <f t="shared" si="30"/>
        <v>0.79749999999999988</v>
      </c>
      <c r="Y36">
        <f t="shared" si="45"/>
        <v>4.1899999999999995</v>
      </c>
      <c r="Z36">
        <f t="shared" si="31"/>
        <v>3.4120381339418519E-2</v>
      </c>
      <c r="AA36">
        <f t="shared" si="17"/>
        <v>1.9550115044072363</v>
      </c>
      <c r="AB36">
        <f t="shared" si="32"/>
        <v>1.0005823827123346</v>
      </c>
      <c r="AC36" s="1">
        <f t="shared" si="18"/>
        <v>1.0670879067819223</v>
      </c>
      <c r="AD36" s="2">
        <f t="shared" si="33"/>
        <v>61.141436645152325</v>
      </c>
      <c r="AE36">
        <f t="shared" si="34"/>
        <v>3.4133628495850658E-2</v>
      </c>
      <c r="AF36">
        <f t="shared" si="19"/>
        <v>2.1</v>
      </c>
      <c r="AG36">
        <f t="shared" si="20"/>
        <v>2.1341336284958508</v>
      </c>
      <c r="AH36">
        <f t="shared" si="21"/>
        <v>31</v>
      </c>
      <c r="AI36">
        <f t="shared" si="22"/>
        <v>6.9886001634642508E-2</v>
      </c>
      <c r="AJ36">
        <f t="shared" si="23"/>
        <v>4.0042910374775271</v>
      </c>
      <c r="AK36">
        <f t="shared" si="24"/>
        <v>1.6406360016346426</v>
      </c>
      <c r="AL36">
        <f t="shared" si="35"/>
        <v>94.004291037477529</v>
      </c>
      <c r="AM36">
        <f t="shared" si="44"/>
        <v>30.562226663737672</v>
      </c>
      <c r="AN36">
        <v>30.65</v>
      </c>
      <c r="AO36">
        <f t="shared" si="36"/>
        <v>30.575182342890859</v>
      </c>
      <c r="AP36">
        <f t="shared" si="37"/>
        <v>2.1341336284958508</v>
      </c>
      <c r="AQ36">
        <f t="shared" si="43"/>
        <v>0.3414999001939002</v>
      </c>
      <c r="AR36">
        <f t="shared" si="46"/>
        <v>4.1899999999999995</v>
      </c>
      <c r="AU36">
        <f t="shared" si="39"/>
        <v>2.8794913054067885</v>
      </c>
      <c r="AV36">
        <f t="shared" si="40"/>
        <v>2.0481410567268279</v>
      </c>
      <c r="AW36">
        <f t="shared" si="41"/>
        <v>0.69943996645524098</v>
      </c>
      <c r="AX36" s="1">
        <f t="shared" si="42"/>
        <v>82.984672710856074</v>
      </c>
      <c r="AZ36">
        <v>2</v>
      </c>
      <c r="BA36">
        <f>ASIN(AZ36/AN36)</f>
        <v>6.5299250835278183E-2</v>
      </c>
      <c r="BB36">
        <f>BA36*180/$C$3</f>
        <v>3.7414818240808763</v>
      </c>
      <c r="BC36">
        <f>AN36*COS(BA36)</f>
        <v>30.584677536308927</v>
      </c>
      <c r="BD36">
        <f>BD$15-(BC$25-BC36)</f>
        <v>0.35099509361196868</v>
      </c>
      <c r="BE36">
        <f>BD36*10</f>
        <v>3.5099509361196866</v>
      </c>
      <c r="BF36" s="9">
        <f>4+10*AU93</f>
        <v>33.922196410872381</v>
      </c>
      <c r="BG36" s="10">
        <v>8</v>
      </c>
      <c r="BI36" s="9">
        <v>8</v>
      </c>
      <c r="BJ36" s="10">
        <v>1.75</v>
      </c>
    </row>
    <row r="37" spans="1:64" x14ac:dyDescent="0.2">
      <c r="A37">
        <v>22</v>
      </c>
      <c r="B37">
        <f t="shared" si="7"/>
        <v>2.2000000000000002</v>
      </c>
      <c r="C37">
        <f t="shared" si="8"/>
        <v>7.3202299087897063E-2</v>
      </c>
      <c r="D37">
        <f t="shared" si="9"/>
        <v>4.1943064891998949</v>
      </c>
      <c r="E37">
        <f t="shared" si="10"/>
        <v>30.080558505453318</v>
      </c>
      <c r="F37">
        <f t="shared" si="11"/>
        <v>8.0558505453318219E-2</v>
      </c>
      <c r="G37">
        <f t="shared" si="27"/>
        <v>4.260932181873458</v>
      </c>
      <c r="H37">
        <f t="shared" si="28"/>
        <v>4.2555831698934394</v>
      </c>
      <c r="I37">
        <f t="shared" si="28"/>
        <v>4.2555764465072388</v>
      </c>
      <c r="J37">
        <f t="shared" si="28"/>
        <v>4.2555764380457113</v>
      </c>
      <c r="K37">
        <f t="shared" si="28"/>
        <v>4.2555764380350611</v>
      </c>
      <c r="L37">
        <f t="shared" si="28"/>
        <v>4.2555764380350478</v>
      </c>
      <c r="M37">
        <f t="shared" si="28"/>
        <v>4.2555764380350478</v>
      </c>
      <c r="N37">
        <f t="shared" si="28"/>
        <v>4.2555764380350478</v>
      </c>
      <c r="O37">
        <f t="shared" si="28"/>
        <v>4.2555764380350478</v>
      </c>
      <c r="P37">
        <f t="shared" si="28"/>
        <v>4.2555764380350478</v>
      </c>
      <c r="Q37">
        <f t="shared" si="28"/>
        <v>4.2555764380350478</v>
      </c>
      <c r="R37">
        <f t="shared" si="28"/>
        <v>4.2555764380350478</v>
      </c>
      <c r="S37">
        <f t="shared" si="28"/>
        <v>4.2555764380350478</v>
      </c>
      <c r="T37">
        <f t="shared" si="13"/>
        <v>3.5460806596542577E-2</v>
      </c>
      <c r="U37">
        <f t="shared" si="14"/>
        <v>2.0318144795090447</v>
      </c>
      <c r="V37">
        <f t="shared" si="29"/>
        <v>1.0006290639932387</v>
      </c>
      <c r="W37" s="1">
        <f t="shared" si="15"/>
        <v>1.0787618732541655</v>
      </c>
      <c r="X37">
        <f t="shared" si="30"/>
        <v>0.79749999999999988</v>
      </c>
      <c r="Y37">
        <f t="shared" si="45"/>
        <v>4.1899999999999995</v>
      </c>
      <c r="Z37">
        <f t="shared" si="31"/>
        <v>3.5737339793600616E-2</v>
      </c>
      <c r="AA37">
        <f t="shared" si="17"/>
        <v>2.0476591318949899</v>
      </c>
      <c r="AB37">
        <f t="shared" si="32"/>
        <v>1.0006389187233402</v>
      </c>
      <c r="AC37" s="1">
        <f t="shared" si="18"/>
        <v>1.0707415443120991</v>
      </c>
      <c r="AD37" s="2">
        <f t="shared" si="33"/>
        <v>61.350780829596637</v>
      </c>
      <c r="AE37">
        <f t="shared" si="34"/>
        <v>3.5752561639911702E-2</v>
      </c>
      <c r="AF37">
        <f t="shared" si="19"/>
        <v>2.2000000000000002</v>
      </c>
      <c r="AG37">
        <f t="shared" si="20"/>
        <v>2.2357525616399121</v>
      </c>
      <c r="AH37">
        <f t="shared" si="21"/>
        <v>31</v>
      </c>
      <c r="AI37">
        <f t="shared" si="22"/>
        <v>7.3202299087897063E-2</v>
      </c>
      <c r="AJ37">
        <f t="shared" si="23"/>
        <v>4.1943064891998949</v>
      </c>
      <c r="AK37">
        <f t="shared" si="24"/>
        <v>1.6439522990878972</v>
      </c>
      <c r="AL37">
        <f t="shared" si="35"/>
        <v>94.194306489199889</v>
      </c>
      <c r="AM37">
        <f t="shared" si="44"/>
        <v>30.569402606421136</v>
      </c>
      <c r="AN37">
        <v>30.65</v>
      </c>
      <c r="AO37">
        <f t="shared" si="36"/>
        <v>30.567916477790906</v>
      </c>
      <c r="AP37">
        <f t="shared" si="37"/>
        <v>2.2357525616399121</v>
      </c>
      <c r="AQ37">
        <f t="shared" si="43"/>
        <v>0.33423403509394733</v>
      </c>
      <c r="AR37">
        <f t="shared" si="46"/>
        <v>4.1899999999999995</v>
      </c>
      <c r="AU37">
        <f t="shared" si="39"/>
        <v>2.8791783829235773</v>
      </c>
      <c r="AV37">
        <f t="shared" si="40"/>
        <v>2.0482567830551393</v>
      </c>
      <c r="AW37">
        <f t="shared" si="41"/>
        <v>0.68459712950906704</v>
      </c>
      <c r="AX37" s="1">
        <f t="shared" si="42"/>
        <v>82.975654531219831</v>
      </c>
      <c r="BF37" s="5">
        <v>7</v>
      </c>
      <c r="BG37" s="6">
        <v>8</v>
      </c>
      <c r="BI37" s="5">
        <v>8</v>
      </c>
      <c r="BJ37" s="6">
        <v>7</v>
      </c>
      <c r="BK37">
        <v>4</v>
      </c>
    </row>
    <row r="38" spans="1:64" x14ac:dyDescent="0.2">
      <c r="A38">
        <v>23</v>
      </c>
      <c r="B38">
        <f t="shared" si="7"/>
        <v>2.3000000000000003</v>
      </c>
      <c r="C38">
        <f t="shared" si="8"/>
        <v>7.6516984316339146E-2</v>
      </c>
      <c r="D38">
        <f t="shared" si="9"/>
        <v>4.3842295645204663</v>
      </c>
      <c r="E38">
        <f t="shared" si="10"/>
        <v>30.088037490005892</v>
      </c>
      <c r="F38">
        <f t="shared" si="11"/>
        <v>8.8037490005891783E-2</v>
      </c>
      <c r="G38">
        <f t="shared" si="27"/>
        <v>4.2301118390613857</v>
      </c>
      <c r="H38">
        <f t="shared" si="28"/>
        <v>4.2242684076747583</v>
      </c>
      <c r="I38">
        <f t="shared" si="28"/>
        <v>4.2242603244548782</v>
      </c>
      <c r="J38">
        <f t="shared" si="28"/>
        <v>4.2242603132578704</v>
      </c>
      <c r="K38">
        <f t="shared" si="28"/>
        <v>4.2242603132423593</v>
      </c>
      <c r="L38">
        <f t="shared" si="28"/>
        <v>4.224260313242338</v>
      </c>
      <c r="M38">
        <f t="shared" si="28"/>
        <v>4.224260313242338</v>
      </c>
      <c r="N38">
        <f t="shared" si="28"/>
        <v>4.224260313242338</v>
      </c>
      <c r="O38">
        <f t="shared" si="28"/>
        <v>4.224260313242338</v>
      </c>
      <c r="P38">
        <f t="shared" si="28"/>
        <v>4.224260313242338</v>
      </c>
      <c r="Q38">
        <f t="shared" si="28"/>
        <v>4.224260313242338</v>
      </c>
      <c r="R38">
        <f t="shared" si="28"/>
        <v>4.224260313242338</v>
      </c>
      <c r="S38">
        <f t="shared" si="28"/>
        <v>4.224260313242338</v>
      </c>
      <c r="T38">
        <f t="shared" si="13"/>
        <v>3.720135987519374E-2</v>
      </c>
      <c r="U38">
        <f t="shared" si="14"/>
        <v>2.1315437776650876</v>
      </c>
      <c r="V38">
        <f t="shared" si="29"/>
        <v>1.0006923698323897</v>
      </c>
      <c r="W38" s="1">
        <f t="shared" si="15"/>
        <v>1.0787618732541655</v>
      </c>
      <c r="X38">
        <f t="shared" si="30"/>
        <v>0.79749999999999988</v>
      </c>
      <c r="Y38">
        <f t="shared" si="45"/>
        <v>4.1899999999999995</v>
      </c>
      <c r="Z38">
        <f t="shared" si="31"/>
        <v>3.735321263995528E-2</v>
      </c>
      <c r="AA38">
        <f t="shared" si="17"/>
        <v>2.140244556801512</v>
      </c>
      <c r="AB38">
        <f t="shared" si="32"/>
        <v>1.0006980370519831</v>
      </c>
      <c r="AC38" s="1">
        <f t="shared" si="18"/>
        <v>1.0745641550873406</v>
      </c>
      <c r="AD38" s="2">
        <f t="shared" si="33"/>
        <v>61.569806753373001</v>
      </c>
      <c r="AE38">
        <f t="shared" si="34"/>
        <v>3.7370594853335423E-2</v>
      </c>
      <c r="AF38">
        <f t="shared" si="19"/>
        <v>2.3000000000000003</v>
      </c>
      <c r="AG38">
        <f t="shared" si="20"/>
        <v>2.3373705948533359</v>
      </c>
      <c r="AH38">
        <f t="shared" si="21"/>
        <v>31</v>
      </c>
      <c r="AI38">
        <f t="shared" si="22"/>
        <v>7.6516984316339146E-2</v>
      </c>
      <c r="AJ38">
        <f t="shared" si="23"/>
        <v>4.3842295645204663</v>
      </c>
      <c r="AK38">
        <f t="shared" si="24"/>
        <v>1.6472669843163392</v>
      </c>
      <c r="AL38">
        <f t="shared" si="35"/>
        <v>94.384229564520467</v>
      </c>
      <c r="AM38">
        <f t="shared" si="44"/>
        <v>30.576910472167185</v>
      </c>
      <c r="AN38">
        <v>30.65</v>
      </c>
      <c r="AO38">
        <f t="shared" si="36"/>
        <v>30.560318209701219</v>
      </c>
      <c r="AP38">
        <f t="shared" si="37"/>
        <v>2.3373705948533359</v>
      </c>
      <c r="AQ38">
        <f t="shared" si="43"/>
        <v>0.32663576700426022</v>
      </c>
      <c r="AR38">
        <f t="shared" si="46"/>
        <v>4.1899999999999995</v>
      </c>
      <c r="AU38">
        <f t="shared" si="39"/>
        <v>2.8788529705253376</v>
      </c>
      <c r="AV38">
        <f t="shared" si="40"/>
        <v>2.0483777952558242</v>
      </c>
      <c r="AW38">
        <f t="shared" si="41"/>
        <v>0.66907345226788162</v>
      </c>
      <c r="AX38" s="1">
        <f t="shared" si="42"/>
        <v>82.966276402064423</v>
      </c>
      <c r="BF38" s="7">
        <f>7+10*AU102</f>
        <v>37.41263325110252</v>
      </c>
      <c r="BG38" s="8">
        <v>9</v>
      </c>
      <c r="BI38" s="7">
        <v>9</v>
      </c>
      <c r="BJ38" s="8">
        <v>4.55</v>
      </c>
      <c r="BK38">
        <f>4-(BJ37-BJ38)</f>
        <v>1.5499999999999998</v>
      </c>
      <c r="BL38">
        <v>4</v>
      </c>
    </row>
    <row r="39" spans="1:64" x14ac:dyDescent="0.2">
      <c r="A39">
        <v>24</v>
      </c>
      <c r="B39">
        <f t="shared" si="7"/>
        <v>2.4000000000000004</v>
      </c>
      <c r="C39">
        <f t="shared" si="8"/>
        <v>7.9829985712237331E-2</v>
      </c>
      <c r="D39">
        <f t="shared" si="9"/>
        <v>4.5740561604974435</v>
      </c>
      <c r="E39">
        <f t="shared" si="10"/>
        <v>30.095846889562686</v>
      </c>
      <c r="F39">
        <f t="shared" si="11"/>
        <v>9.5846889562686499E-2</v>
      </c>
      <c r="G39">
        <f t="shared" si="27"/>
        <v>4.1980492735272579</v>
      </c>
      <c r="H39">
        <f t="shared" si="28"/>
        <v>4.1916899730503099</v>
      </c>
      <c r="I39">
        <f t="shared" si="28"/>
        <v>4.1916803252226282</v>
      </c>
      <c r="J39">
        <f t="shared" si="28"/>
        <v>4.1916803105634672</v>
      </c>
      <c r="K39">
        <f t="shared" si="28"/>
        <v>4.1916803105411944</v>
      </c>
      <c r="L39">
        <f t="shared" si="28"/>
        <v>4.1916803105411597</v>
      </c>
      <c r="M39">
        <f t="shared" si="28"/>
        <v>4.1916803105411597</v>
      </c>
      <c r="N39">
        <f t="shared" si="28"/>
        <v>4.1916803105411597</v>
      </c>
      <c r="O39">
        <f t="shared" si="28"/>
        <v>4.1916803105411597</v>
      </c>
      <c r="P39">
        <f t="shared" si="28"/>
        <v>4.1916803105411597</v>
      </c>
      <c r="Q39">
        <f t="shared" si="28"/>
        <v>4.1916803105411597</v>
      </c>
      <c r="R39">
        <f t="shared" si="28"/>
        <v>4.1916803105411597</v>
      </c>
      <c r="S39">
        <f t="shared" si="28"/>
        <v>4.1916803105411597</v>
      </c>
      <c r="T39">
        <f t="shared" si="13"/>
        <v>3.8960136598021292E-2</v>
      </c>
      <c r="U39">
        <f t="shared" si="14"/>
        <v>2.2323172330554932</v>
      </c>
      <c r="V39">
        <f t="shared" si="29"/>
        <v>1.0007594264176896</v>
      </c>
      <c r="W39" s="1">
        <f t="shared" si="15"/>
        <v>1.0787618732541655</v>
      </c>
      <c r="X39">
        <f t="shared" si="30"/>
        <v>0.79749999999999988</v>
      </c>
      <c r="Y39">
        <f t="shared" si="45"/>
        <v>4.1899999999999995</v>
      </c>
      <c r="Z39">
        <f t="shared" si="31"/>
        <v>3.8967951838588977E-2</v>
      </c>
      <c r="AA39">
        <f t="shared" si="17"/>
        <v>2.232765026562475</v>
      </c>
      <c r="AB39">
        <f t="shared" si="32"/>
        <v>1.0007597313166849</v>
      </c>
      <c r="AC39" s="1">
        <f t="shared" si="18"/>
        <v>1.0785556085471149</v>
      </c>
      <c r="AD39" s="2">
        <f t="shared" si="33"/>
        <v>61.798506935693354</v>
      </c>
      <c r="AE39">
        <f t="shared" si="34"/>
        <v>3.8987688121295633E-2</v>
      </c>
      <c r="AF39">
        <f t="shared" si="19"/>
        <v>2.4000000000000004</v>
      </c>
      <c r="AG39">
        <f t="shared" si="20"/>
        <v>2.438987688121296</v>
      </c>
      <c r="AH39">
        <f t="shared" si="21"/>
        <v>31</v>
      </c>
      <c r="AI39">
        <f t="shared" si="22"/>
        <v>7.9829985712237331E-2</v>
      </c>
      <c r="AJ39">
        <f t="shared" si="23"/>
        <v>4.5740561604974435</v>
      </c>
      <c r="AK39">
        <f t="shared" si="24"/>
        <v>1.6505799857122374</v>
      </c>
      <c r="AL39">
        <f t="shared" si="35"/>
        <v>94.574056160497449</v>
      </c>
      <c r="AM39">
        <f t="shared" si="44"/>
        <v>30.584750011344571</v>
      </c>
      <c r="AN39">
        <v>30.65</v>
      </c>
      <c r="AO39">
        <f t="shared" si="36"/>
        <v>30.552388287132228</v>
      </c>
      <c r="AP39">
        <f t="shared" si="37"/>
        <v>2.438987688121296</v>
      </c>
      <c r="AQ39">
        <f t="shared" si="43"/>
        <v>0.31870584443526939</v>
      </c>
      <c r="AR39">
        <f t="shared" si="46"/>
        <v>4.1899999999999995</v>
      </c>
      <c r="AU39">
        <f t="shared" si="39"/>
        <v>2.8785153481238428</v>
      </c>
      <c r="AV39">
        <f t="shared" si="40"/>
        <v>2.0485040802661176</v>
      </c>
      <c r="AW39">
        <f t="shared" si="41"/>
        <v>0.65287022273030793</v>
      </c>
      <c r="AX39" s="1">
        <f t="shared" si="42"/>
        <v>82.956546390226819</v>
      </c>
      <c r="BF39" s="9">
        <f>7+10*AU112</f>
        <v>40.372668348637802</v>
      </c>
      <c r="BG39" s="10">
        <v>10</v>
      </c>
      <c r="BI39" s="9">
        <v>10</v>
      </c>
      <c r="BJ39" s="10">
        <v>1.75</v>
      </c>
      <c r="BL39">
        <f>4-(BJ38-BJ39)</f>
        <v>1.2000000000000002</v>
      </c>
    </row>
    <row r="40" spans="1:64" x14ac:dyDescent="0.2">
      <c r="A40">
        <v>25</v>
      </c>
      <c r="B40">
        <f t="shared" si="7"/>
        <v>2.5</v>
      </c>
      <c r="C40">
        <f t="shared" si="8"/>
        <v>8.3141231888441219E-2</v>
      </c>
      <c r="D40">
        <f t="shared" si="9"/>
        <v>4.763782186827763</v>
      </c>
      <c r="E40">
        <f t="shared" si="10"/>
        <v>30.103986446980738</v>
      </c>
      <c r="F40">
        <f t="shared" si="11"/>
        <v>0.10398644698073767</v>
      </c>
      <c r="G40">
        <f t="shared" si="27"/>
        <v>4.1647610168694023</v>
      </c>
      <c r="H40">
        <f t="shared" si="28"/>
        <v>4.1578644651452645</v>
      </c>
      <c r="I40">
        <f t="shared" si="28"/>
        <v>4.1578530259975768</v>
      </c>
      <c r="J40">
        <f t="shared" si="28"/>
        <v>4.1578530069922079</v>
      </c>
      <c r="K40">
        <f t="shared" si="28"/>
        <v>4.1578530069606314</v>
      </c>
      <c r="L40">
        <f t="shared" si="28"/>
        <v>4.1578530069605799</v>
      </c>
      <c r="M40">
        <f t="shared" si="28"/>
        <v>4.1578530069605799</v>
      </c>
      <c r="N40">
        <f t="shared" si="28"/>
        <v>4.1578530069605799</v>
      </c>
      <c r="O40">
        <f t="shared" si="28"/>
        <v>4.1578530069605799</v>
      </c>
      <c r="P40">
        <f t="shared" si="28"/>
        <v>4.1578530069605799</v>
      </c>
      <c r="Q40">
        <f t="shared" si="28"/>
        <v>4.1578530069605799</v>
      </c>
      <c r="R40">
        <f t="shared" si="28"/>
        <v>4.1578530069605799</v>
      </c>
      <c r="S40">
        <f t="shared" si="28"/>
        <v>4.1578530069605799</v>
      </c>
      <c r="T40">
        <f t="shared" si="13"/>
        <v>4.0738174628708788E-2</v>
      </c>
      <c r="U40">
        <f t="shared" si="14"/>
        <v>2.3341943126428717</v>
      </c>
      <c r="V40">
        <f t="shared" si="29"/>
        <v>1.0008303736294839</v>
      </c>
      <c r="W40" s="1">
        <f t="shared" si="15"/>
        <v>1.0787618732541653</v>
      </c>
      <c r="X40">
        <f t="shared" si="30"/>
        <v>0.79749999999999988</v>
      </c>
      <c r="Y40">
        <f t="shared" si="45"/>
        <v>4.1899999999999995</v>
      </c>
      <c r="Z40">
        <f t="shared" si="31"/>
        <v>4.0581509521375E-2</v>
      </c>
      <c r="AA40">
        <f t="shared" si="17"/>
        <v>2.3252177984553555</v>
      </c>
      <c r="AB40">
        <f t="shared" si="32"/>
        <v>1.0008239948662425</v>
      </c>
      <c r="AC40" s="1">
        <f t="shared" si="18"/>
        <v>1.0827157685070137</v>
      </c>
      <c r="AD40" s="2">
        <f t="shared" si="33"/>
        <v>62.036873573535715</v>
      </c>
      <c r="AE40">
        <f t="shared" si="34"/>
        <v>4.0603801546465208E-2</v>
      </c>
      <c r="AF40">
        <f t="shared" si="19"/>
        <v>2.5</v>
      </c>
      <c r="AG40">
        <f t="shared" si="20"/>
        <v>2.5406038015464651</v>
      </c>
      <c r="AH40">
        <f t="shared" si="21"/>
        <v>31</v>
      </c>
      <c r="AI40">
        <f t="shared" si="22"/>
        <v>8.3141231888441219E-2</v>
      </c>
      <c r="AJ40">
        <f t="shared" si="23"/>
        <v>4.763782186827763</v>
      </c>
      <c r="AK40">
        <f t="shared" si="24"/>
        <v>1.6538912318884413</v>
      </c>
      <c r="AL40">
        <f t="shared" si="35"/>
        <v>94.763782186827768</v>
      </c>
      <c r="AM40">
        <f t="shared" si="44"/>
        <v>30.592920963561014</v>
      </c>
      <c r="AN40">
        <v>30.65</v>
      </c>
      <c r="AO40">
        <f t="shared" si="36"/>
        <v>30.544127490205561</v>
      </c>
      <c r="AP40">
        <f t="shared" si="37"/>
        <v>2.5406038015464651</v>
      </c>
      <c r="AQ40">
        <f t="shared" si="43"/>
        <v>0.31044504750860258</v>
      </c>
      <c r="AR40">
        <f t="shared" si="46"/>
        <v>4.1899999999999995</v>
      </c>
      <c r="AU40">
        <f t="shared" si="39"/>
        <v>2.8781658077103045</v>
      </c>
      <c r="AV40">
        <f t="shared" si="40"/>
        <v>2.0486356244713466</v>
      </c>
      <c r="AW40">
        <f t="shared" si="41"/>
        <v>0.63598878376682288</v>
      </c>
      <c r="AX40" s="1">
        <f t="shared" si="42"/>
        <v>82.946472910663886</v>
      </c>
    </row>
    <row r="41" spans="1:64" x14ac:dyDescent="0.2">
      <c r="A41">
        <v>26</v>
      </c>
      <c r="B41">
        <f t="shared" si="7"/>
        <v>2.6</v>
      </c>
      <c r="C41">
        <f t="shared" si="8"/>
        <v>8.645065168737405E-2</v>
      </c>
      <c r="D41">
        <f t="shared" si="9"/>
        <v>4.9534035663623515</v>
      </c>
      <c r="E41">
        <f t="shared" si="10"/>
        <v>30.112455894529759</v>
      </c>
      <c r="F41">
        <f t="shared" si="11"/>
        <v>0.11245589452975935</v>
      </c>
      <c r="G41">
        <f t="shared" si="27"/>
        <v>4.1302642813402439</v>
      </c>
      <c r="H41">
        <f t="shared" si="28"/>
        <v>4.1228091664256024</v>
      </c>
      <c r="I41">
        <f t="shared" si="28"/>
        <v>4.1227956856322532</v>
      </c>
      <c r="J41">
        <f t="shared" si="28"/>
        <v>4.1227956612113017</v>
      </c>
      <c r="K41">
        <f t="shared" si="28"/>
        <v>4.1227956611670624</v>
      </c>
      <c r="L41">
        <f t="shared" si="28"/>
        <v>4.1227956611669816</v>
      </c>
      <c r="M41">
        <f t="shared" si="28"/>
        <v>4.1227956611669816</v>
      </c>
      <c r="N41">
        <f t="shared" si="28"/>
        <v>4.1227956611669816</v>
      </c>
      <c r="O41">
        <f t="shared" si="28"/>
        <v>4.1227956611669816</v>
      </c>
      <c r="P41">
        <f t="shared" si="28"/>
        <v>4.1227956611669816</v>
      </c>
      <c r="Q41">
        <f t="shared" si="28"/>
        <v>4.1227956611669816</v>
      </c>
      <c r="R41">
        <f t="shared" si="28"/>
        <v>4.1227956611669816</v>
      </c>
      <c r="S41">
        <f t="shared" si="28"/>
        <v>4.1227956611669816</v>
      </c>
      <c r="T41">
        <f t="shared" si="13"/>
        <v>4.2536547718566999E-2</v>
      </c>
      <c r="U41">
        <f t="shared" si="14"/>
        <v>2.4372365396600539</v>
      </c>
      <c r="V41">
        <f t="shared" si="29"/>
        <v>1.0009053614847845</v>
      </c>
      <c r="W41" s="1">
        <f t="shared" si="15"/>
        <v>1.0787618732541655</v>
      </c>
      <c r="X41">
        <f t="shared" si="30"/>
        <v>0.79749999999999988</v>
      </c>
      <c r="Y41">
        <f t="shared" si="45"/>
        <v>4.1899999999999995</v>
      </c>
      <c r="Z41">
        <f t="shared" si="31"/>
        <v>4.2193837998915414E-2</v>
      </c>
      <c r="AA41">
        <f t="shared" si="17"/>
        <v>2.4176001399983367</v>
      </c>
      <c r="AB41">
        <f t="shared" si="32"/>
        <v>1.000890820781617</v>
      </c>
      <c r="AC41" s="1">
        <f t="shared" si="18"/>
        <v>1.0870444931817123</v>
      </c>
      <c r="AD41" s="2">
        <f t="shared" si="33"/>
        <v>62.284898542959802</v>
      </c>
      <c r="AE41">
        <f t="shared" si="34"/>
        <v>4.2218895353841324E-2</v>
      </c>
      <c r="AF41">
        <f t="shared" si="19"/>
        <v>2.6</v>
      </c>
      <c r="AG41">
        <f t="shared" si="20"/>
        <v>2.6422188953538415</v>
      </c>
      <c r="AH41">
        <f t="shared" si="21"/>
        <v>31</v>
      </c>
      <c r="AI41">
        <f t="shared" si="22"/>
        <v>8.645065168737405E-2</v>
      </c>
      <c r="AJ41">
        <f t="shared" si="23"/>
        <v>4.9534035663623515</v>
      </c>
      <c r="AK41">
        <f t="shared" si="24"/>
        <v>1.6572006516873741</v>
      </c>
      <c r="AL41">
        <f t="shared" si="35"/>
        <v>94.953403566362354</v>
      </c>
      <c r="AM41">
        <f t="shared" si="44"/>
        <v>30.601423057706036</v>
      </c>
      <c r="AN41">
        <v>30.65</v>
      </c>
      <c r="AO41">
        <f t="shared" si="36"/>
        <v>30.535536630442575</v>
      </c>
      <c r="AP41">
        <f t="shared" si="37"/>
        <v>2.6422188953538415</v>
      </c>
      <c r="AQ41">
        <f t="shared" si="43"/>
        <v>0.30185418774561656</v>
      </c>
      <c r="AR41">
        <f t="shared" si="46"/>
        <v>4.1899999999999995</v>
      </c>
      <c r="AU41">
        <f t="shared" si="39"/>
        <v>2.8778046533083668</v>
      </c>
      <c r="AV41">
        <f t="shared" si="40"/>
        <v>2.048772413708591</v>
      </c>
      <c r="AW41">
        <f t="shared" si="41"/>
        <v>0.61843053281563298</v>
      </c>
      <c r="AX41" s="1">
        <f t="shared" si="42"/>
        <v>82.93606472509768</v>
      </c>
    </row>
    <row r="42" spans="1:64" x14ac:dyDescent="0.2">
      <c r="A42">
        <v>27</v>
      </c>
      <c r="B42">
        <f t="shared" si="7"/>
        <v>2.7</v>
      </c>
      <c r="C42">
        <f t="shared" si="8"/>
        <v>8.9758174189950538E-2</v>
      </c>
      <c r="D42">
        <f t="shared" si="9"/>
        <v>5.1429162356170925</v>
      </c>
      <c r="E42">
        <f t="shared" si="10"/>
        <v>30.121254953935768</v>
      </c>
      <c r="F42">
        <f t="shared" si="11"/>
        <v>0.12125495393576813</v>
      </c>
      <c r="G42">
        <f t="shared" si="27"/>
        <v>4.0945769570408821</v>
      </c>
      <c r="H42">
        <f t="shared" si="28"/>
        <v>4.0865420398699666</v>
      </c>
      <c r="I42">
        <f t="shared" si="28"/>
        <v>4.0865262416979879</v>
      </c>
      <c r="J42">
        <f t="shared" si="28"/>
        <v>4.086526210574589</v>
      </c>
      <c r="K42">
        <f t="shared" si="28"/>
        <v>4.0865262105132736</v>
      </c>
      <c r="L42">
        <f t="shared" si="28"/>
        <v>4.0865262105131528</v>
      </c>
      <c r="M42">
        <f t="shared" si="28"/>
        <v>4.0865262105131528</v>
      </c>
      <c r="N42">
        <f t="shared" si="28"/>
        <v>4.0865262105131528</v>
      </c>
      <c r="O42">
        <f t="shared" si="28"/>
        <v>4.0865262105131528</v>
      </c>
      <c r="P42">
        <f t="shared" si="28"/>
        <v>4.0865262105131528</v>
      </c>
      <c r="Q42">
        <f t="shared" si="28"/>
        <v>4.0865262105131528</v>
      </c>
      <c r="R42">
        <f t="shared" si="28"/>
        <v>4.0865262105131528</v>
      </c>
      <c r="S42">
        <f t="shared" si="28"/>
        <v>4.0865262105131528</v>
      </c>
      <c r="T42">
        <f t="shared" si="13"/>
        <v>4.4356368060206763E-2</v>
      </c>
      <c r="U42">
        <f t="shared" si="14"/>
        <v>2.5415076399290841</v>
      </c>
      <c r="V42">
        <f t="shared" si="29"/>
        <v>1.0009845507992317</v>
      </c>
      <c r="W42" s="1">
        <f t="shared" si="15"/>
        <v>1.0787618732541655</v>
      </c>
      <c r="X42">
        <f t="shared" si="30"/>
        <v>0.79749999999999988</v>
      </c>
      <c r="Y42">
        <f t="shared" si="45"/>
        <v>4.1899999999999995</v>
      </c>
      <c r="Z42">
        <f t="shared" si="31"/>
        <v>4.3804889767439958E-2</v>
      </c>
      <c r="AA42">
        <f t="shared" si="17"/>
        <v>2.5099093293455965</v>
      </c>
      <c r="AB42">
        <f t="shared" si="32"/>
        <v>1.0009602018777903</v>
      </c>
      <c r="AC42" s="1">
        <f t="shared" si="18"/>
        <v>1.0915416352088247</v>
      </c>
      <c r="AD42" s="2">
        <f t="shared" si="33"/>
        <v>62.542573400473806</v>
      </c>
      <c r="AE42">
        <f t="shared" si="34"/>
        <v>4.3832929895535298E-2</v>
      </c>
      <c r="AF42">
        <f t="shared" si="19"/>
        <v>2.7</v>
      </c>
      <c r="AG42">
        <f t="shared" si="20"/>
        <v>2.7438329298955355</v>
      </c>
      <c r="AH42">
        <f t="shared" si="21"/>
        <v>31</v>
      </c>
      <c r="AI42">
        <f t="shared" si="22"/>
        <v>8.9758174189950538E-2</v>
      </c>
      <c r="AJ42">
        <f t="shared" si="23"/>
        <v>5.1429162356170925</v>
      </c>
      <c r="AK42">
        <f t="shared" si="24"/>
        <v>1.6605081741899506</v>
      </c>
      <c r="AL42">
        <f t="shared" si="35"/>
        <v>95.142916235617093</v>
      </c>
      <c r="AM42">
        <f t="shared" si="44"/>
        <v>30.610256011995546</v>
      </c>
      <c r="AN42">
        <v>30.65</v>
      </c>
      <c r="AO42">
        <f t="shared" si="36"/>
        <v>30.526616550544961</v>
      </c>
      <c r="AP42">
        <f t="shared" si="37"/>
        <v>2.7438329298955355</v>
      </c>
      <c r="AQ42">
        <f t="shared" si="43"/>
        <v>0.29293410784800289</v>
      </c>
      <c r="AR42">
        <f t="shared" si="46"/>
        <v>4.1899999999999995</v>
      </c>
      <c r="AU42">
        <f t="shared" si="39"/>
        <v>2.8774322009252389</v>
      </c>
      <c r="AV42">
        <f t="shared" si="40"/>
        <v>2.0489144332704869</v>
      </c>
      <c r="AW42">
        <f t="shared" si="41"/>
        <v>0.60019692156698656</v>
      </c>
      <c r="AX42" s="1">
        <f t="shared" si="42"/>
        <v>82.925330940607282</v>
      </c>
    </row>
    <row r="43" spans="1:64" x14ac:dyDescent="0.2">
      <c r="A43">
        <v>28</v>
      </c>
      <c r="B43">
        <f t="shared" si="7"/>
        <v>2.8000000000000003</v>
      </c>
      <c r="C43">
        <f t="shared" si="8"/>
        <v>9.3063728724417955E-2</v>
      </c>
      <c r="D43">
        <f t="shared" si="9"/>
        <v>5.3323161452793979</v>
      </c>
      <c r="E43">
        <f t="shared" si="10"/>
        <v>30.13038333642637</v>
      </c>
      <c r="F43">
        <f t="shared" si="11"/>
        <v>0.13038333642636957</v>
      </c>
      <c r="G43">
        <f t="shared" si="27"/>
        <v>4.0577176090104539</v>
      </c>
      <c r="H43">
        <f t="shared" si="28"/>
        <v>4.0490817260354799</v>
      </c>
      <c r="I43">
        <f t="shared" si="28"/>
        <v>4.049063307421136</v>
      </c>
      <c r="J43">
        <f t="shared" si="28"/>
        <v>4.0490632680539473</v>
      </c>
      <c r="K43">
        <f t="shared" si="28"/>
        <v>4.0490632679698049</v>
      </c>
      <c r="L43">
        <f t="shared" si="28"/>
        <v>4.0490632679696246</v>
      </c>
      <c r="M43">
        <f t="shared" si="28"/>
        <v>4.0490632679696246</v>
      </c>
      <c r="N43">
        <f t="shared" si="28"/>
        <v>4.0490632679696246</v>
      </c>
      <c r="O43">
        <f t="shared" si="28"/>
        <v>4.0490632679696246</v>
      </c>
      <c r="P43">
        <f t="shared" si="28"/>
        <v>4.0490632679696246</v>
      </c>
      <c r="Q43">
        <f t="shared" si="28"/>
        <v>4.0490632679696246</v>
      </c>
      <c r="R43">
        <f t="shared" si="28"/>
        <v>4.0490632679696246</v>
      </c>
      <c r="S43">
        <f t="shared" si="28"/>
        <v>4.0490632679696246</v>
      </c>
      <c r="T43">
        <f t="shared" si="13"/>
        <v>4.619878900639942E-2</v>
      </c>
      <c r="U43">
        <f t="shared" si="14"/>
        <v>2.6470736976450402</v>
      </c>
      <c r="V43">
        <f t="shared" si="29"/>
        <v>1.0010681139098612</v>
      </c>
      <c r="W43" s="1">
        <f t="shared" si="15"/>
        <v>1.0787618732541657</v>
      </c>
      <c r="X43">
        <f t="shared" si="30"/>
        <v>0.79749999999999988</v>
      </c>
      <c r="Y43">
        <f t="shared" si="45"/>
        <v>4.1899999999999995</v>
      </c>
      <c r="Z43">
        <f t="shared" si="31"/>
        <v>4.5414617515639938E-2</v>
      </c>
      <c r="AA43">
        <f t="shared" si="17"/>
        <v>2.6021426556788763</v>
      </c>
      <c r="AB43">
        <f t="shared" si="32"/>
        <v>1.0010321307056933</v>
      </c>
      <c r="AC43" s="1">
        <f t="shared" si="18"/>
        <v>1.0962070416736642</v>
      </c>
      <c r="AD43" s="2">
        <f t="shared" si="33"/>
        <v>62.809889384453143</v>
      </c>
      <c r="AE43">
        <f t="shared" si="34"/>
        <v>4.5445865655525726E-2</v>
      </c>
      <c r="AF43">
        <f t="shared" si="19"/>
        <v>2.8000000000000003</v>
      </c>
      <c r="AG43">
        <f t="shared" si="20"/>
        <v>2.8454458656555262</v>
      </c>
      <c r="AH43">
        <f t="shared" si="21"/>
        <v>31</v>
      </c>
      <c r="AI43">
        <f t="shared" si="22"/>
        <v>9.3063728724417955E-2</v>
      </c>
      <c r="AJ43">
        <f t="shared" si="23"/>
        <v>5.3323161452793979</v>
      </c>
      <c r="AK43">
        <f t="shared" si="24"/>
        <v>1.6638137287244181</v>
      </c>
      <c r="AL43">
        <f t="shared" si="35"/>
        <v>95.332316145279393</v>
      </c>
      <c r="AM43">
        <f t="shared" si="44"/>
        <v>30.619419534018061</v>
      </c>
      <c r="AN43">
        <v>30.65</v>
      </c>
      <c r="AO43">
        <f t="shared" si="36"/>
        <v>30.517368124167309</v>
      </c>
      <c r="AP43">
        <f t="shared" si="37"/>
        <v>2.8454458656555262</v>
      </c>
      <c r="AQ43">
        <f t="shared" si="43"/>
        <v>0.28368568147035023</v>
      </c>
      <c r="AR43">
        <f t="shared" si="46"/>
        <v>4.1899999999999995</v>
      </c>
      <c r="AU43">
        <f t="shared" si="39"/>
        <v>2.8770487785007735</v>
      </c>
      <c r="AV43">
        <f t="shared" si="40"/>
        <v>2.0490616679091689</v>
      </c>
      <c r="AW43">
        <f t="shared" si="41"/>
        <v>0.5812894556355851</v>
      </c>
      <c r="AX43" s="1">
        <f t="shared" si="42"/>
        <v>82.914281008161041</v>
      </c>
    </row>
    <row r="44" spans="1:64" x14ac:dyDescent="0.2">
      <c r="A44">
        <v>29</v>
      </c>
      <c r="B44">
        <f t="shared" si="7"/>
        <v>2.9000000000000004</v>
      </c>
      <c r="C44">
        <f t="shared" si="8"/>
        <v>9.6367244875117317E-2</v>
      </c>
      <c r="D44">
        <f t="shared" si="9"/>
        <v>5.5215992607102065</v>
      </c>
      <c r="E44">
        <f t="shared" si="10"/>
        <v>30.139840742777658</v>
      </c>
      <c r="F44">
        <f t="shared" si="11"/>
        <v>0.13984074277765757</v>
      </c>
      <c r="G44">
        <f t="shared" si="27"/>
        <v>4.019705474211519</v>
      </c>
      <c r="H44">
        <f t="shared" si="28"/>
        <v>4.0104475400188084</v>
      </c>
      <c r="I44">
        <f t="shared" si="28"/>
        <v>4.0104261685023728</v>
      </c>
      <c r="J44">
        <f t="shared" si="28"/>
        <v>4.0104261190530561</v>
      </c>
      <c r="K44">
        <f t="shared" si="28"/>
        <v>4.0104261189386401</v>
      </c>
      <c r="L44">
        <f t="shared" si="28"/>
        <v>4.0104261189383754</v>
      </c>
      <c r="M44">
        <f t="shared" si="28"/>
        <v>4.0104261189383745</v>
      </c>
      <c r="N44">
        <f t="shared" si="28"/>
        <v>4.0104261189383745</v>
      </c>
      <c r="O44">
        <f t="shared" si="28"/>
        <v>4.0104261189383745</v>
      </c>
      <c r="P44">
        <f t="shared" si="28"/>
        <v>4.0104261189383745</v>
      </c>
      <c r="Q44">
        <f t="shared" si="28"/>
        <v>4.0104261189383745</v>
      </c>
      <c r="R44">
        <f t="shared" si="28"/>
        <v>4.0104261189383745</v>
      </c>
      <c r="S44">
        <f t="shared" si="28"/>
        <v>4.0104261189383745</v>
      </c>
      <c r="T44">
        <f t="shared" si="13"/>
        <v>4.8065007969276562E-2</v>
      </c>
      <c r="U44">
        <f t="shared" si="14"/>
        <v>2.7540033214928474</v>
      </c>
      <c r="V44">
        <f t="shared" si="29"/>
        <v>1.0011562354644907</v>
      </c>
      <c r="W44" s="1">
        <f t="shared" si="15"/>
        <v>1.0787618732541655</v>
      </c>
      <c r="X44">
        <f t="shared" si="30"/>
        <v>0.79749999999999988</v>
      </c>
      <c r="Y44">
        <f t="shared" si="45"/>
        <v>4.1899999999999995</v>
      </c>
      <c r="Z44">
        <f t="shared" si="31"/>
        <v>4.7022974131434622E-2</v>
      </c>
      <c r="AA44">
        <f t="shared" si="17"/>
        <v>2.6942974195951712</v>
      </c>
      <c r="AB44">
        <f t="shared" si="32"/>
        <v>1.0011065995541943</v>
      </c>
      <c r="AC44" s="1">
        <f t="shared" si="18"/>
        <v>1.1010405541348827</v>
      </c>
      <c r="AD44" s="2">
        <f t="shared" si="33"/>
        <v>63.086837416609541</v>
      </c>
      <c r="AE44">
        <f t="shared" si="34"/>
        <v>4.7057663254373626E-2</v>
      </c>
      <c r="AF44" s="3">
        <f t="shared" si="19"/>
        <v>2.9000000000000004</v>
      </c>
      <c r="AG44" s="3">
        <f t="shared" si="20"/>
        <v>2.9470576632543741</v>
      </c>
      <c r="AH44" s="3">
        <f t="shared" si="21"/>
        <v>31</v>
      </c>
      <c r="AI44" s="3">
        <f t="shared" si="22"/>
        <v>9.6367244875117317E-2</v>
      </c>
      <c r="AJ44" s="3">
        <f t="shared" si="23"/>
        <v>5.5215992607102065</v>
      </c>
      <c r="AK44" s="3">
        <f t="shared" si="24"/>
        <v>1.6671172448751175</v>
      </c>
      <c r="AL44" s="3">
        <f t="shared" si="35"/>
        <v>95.521599260710204</v>
      </c>
      <c r="AM44" s="3">
        <f t="shared" si="44"/>
        <v>30.628913320782516</v>
      </c>
      <c r="AN44" s="3">
        <v>30.65</v>
      </c>
      <c r="AO44">
        <f t="shared" si="36"/>
        <v>30.507792255681967</v>
      </c>
      <c r="AP44" s="3">
        <f t="shared" si="37"/>
        <v>2.9470576632543741</v>
      </c>
      <c r="AQ44">
        <f t="shared" si="43"/>
        <v>0.27410981298500803</v>
      </c>
      <c r="AR44">
        <f t="shared" si="46"/>
        <v>4.1899999999999995</v>
      </c>
      <c r="AU44">
        <f t="shared" si="39"/>
        <v>2.8766547258546922</v>
      </c>
      <c r="AV44">
        <f t="shared" si="40"/>
        <v>2.0492141018403447</v>
      </c>
      <c r="AW44">
        <f t="shared" si="41"/>
        <v>0.56170969422169803</v>
      </c>
      <c r="AX44" s="1">
        <f t="shared" si="42"/>
        <v>82.902924721095857</v>
      </c>
      <c r="AZ44" s="3">
        <v>3</v>
      </c>
      <c r="BA44">
        <f>ASIN(AZ44/AN44)</f>
        <v>9.803624622180046E-2</v>
      </c>
      <c r="BB44">
        <f>BA44*180/$C$3</f>
        <v>5.6172288142365376</v>
      </c>
      <c r="BC44">
        <f>AN44*COS(BA44)</f>
        <v>30.502827737768836</v>
      </c>
      <c r="BD44">
        <f>BD$15-(BC$25-BC44)</f>
        <v>0.26914529507187768</v>
      </c>
      <c r="BE44">
        <f>BD44*10</f>
        <v>2.6914529507187765</v>
      </c>
    </row>
    <row r="45" spans="1:64" x14ac:dyDescent="0.2">
      <c r="A45">
        <v>30</v>
      </c>
      <c r="B45">
        <f t="shared" si="7"/>
        <v>3</v>
      </c>
      <c r="C45">
        <f t="shared" si="8"/>
        <v>9.9668652491162038E-2</v>
      </c>
      <c r="D45">
        <f t="shared" si="9"/>
        <v>5.7107615624412436</v>
      </c>
      <c r="E45">
        <f t="shared" si="10"/>
        <v>30.14962686336267</v>
      </c>
      <c r="F45">
        <f t="shared" si="11"/>
        <v>0.14962686336266984</v>
      </c>
      <c r="G45">
        <f t="shared" si="27"/>
        <v>3.9805604584127634</v>
      </c>
      <c r="H45">
        <f t="shared" si="28"/>
        <v>3.9706594683137535</v>
      </c>
      <c r="I45">
        <f t="shared" si="28"/>
        <v>3.9706347798191284</v>
      </c>
      <c r="J45">
        <f t="shared" si="28"/>
        <v>3.9706347181035402</v>
      </c>
      <c r="K45">
        <f t="shared" si="28"/>
        <v>3.970634717949264</v>
      </c>
      <c r="L45">
        <f t="shared" si="28"/>
        <v>3.9706347179488781</v>
      </c>
      <c r="M45">
        <f t="shared" si="28"/>
        <v>3.9706347179488772</v>
      </c>
      <c r="N45">
        <f t="shared" si="28"/>
        <v>3.9706347179488772</v>
      </c>
      <c r="O45">
        <f t="shared" si="28"/>
        <v>3.9706347179488772</v>
      </c>
      <c r="P45">
        <f t="shared" si="28"/>
        <v>3.9706347179488772</v>
      </c>
      <c r="Q45">
        <f t="shared" ref="N45:S60" si="47">(($F$4*SQRT($G$15)-$F45)/$F$4)^2*(COS(ASIN(SIN($C45)/SQRT(P45))))^2</f>
        <v>3.9706347179488772</v>
      </c>
      <c r="R45">
        <f t="shared" si="47"/>
        <v>3.9706347179488772</v>
      </c>
      <c r="S45">
        <f t="shared" si="47"/>
        <v>3.9706347179488772</v>
      </c>
      <c r="T45">
        <f t="shared" si="13"/>
        <v>4.9956269516486691E-2</v>
      </c>
      <c r="U45">
        <f t="shared" si="14"/>
        <v>2.862367822049213</v>
      </c>
      <c r="V45">
        <f t="shared" si="29"/>
        <v>1.001249113284236</v>
      </c>
      <c r="W45" s="1">
        <f t="shared" si="15"/>
        <v>1.0787618732541655</v>
      </c>
      <c r="X45">
        <f t="shared" si="30"/>
        <v>0.79749999999999988</v>
      </c>
      <c r="Y45">
        <f t="shared" si="45"/>
        <v>4.1899999999999995</v>
      </c>
      <c r="Z45">
        <f t="shared" si="31"/>
        <v>4.862991270866808E-2</v>
      </c>
      <c r="AA45">
        <f t="shared" si="17"/>
        <v>2.7863709334904518</v>
      </c>
      <c r="AB45">
        <f t="shared" si="32"/>
        <v>1.0011836004521593</v>
      </c>
      <c r="AC45" s="1">
        <f t="shared" si="18"/>
        <v>1.1060420086509615</v>
      </c>
      <c r="AD45" s="2">
        <f t="shared" si="33"/>
        <v>63.373408103508851</v>
      </c>
      <c r="AE45">
        <f t="shared" si="34"/>
        <v>4.8668283453898294E-2</v>
      </c>
      <c r="AF45" s="3">
        <f t="shared" si="19"/>
        <v>3</v>
      </c>
      <c r="AG45" s="3">
        <f t="shared" si="20"/>
        <v>3.0486682834538983</v>
      </c>
      <c r="AH45" s="3">
        <f t="shared" si="21"/>
        <v>31</v>
      </c>
      <c r="AI45" s="3">
        <f t="shared" si="22"/>
        <v>9.9668652491162038E-2</v>
      </c>
      <c r="AJ45" s="3">
        <f t="shared" si="23"/>
        <v>5.7107615624412436</v>
      </c>
      <c r="AK45" s="3">
        <f t="shared" si="24"/>
        <v>1.6704186524911622</v>
      </c>
      <c r="AL45" s="3">
        <f t="shared" si="35"/>
        <v>95.710761562441249</v>
      </c>
      <c r="AM45" s="3">
        <f t="shared" si="44"/>
        <v>30.638737058767799</v>
      </c>
      <c r="AN45">
        <v>30.8</v>
      </c>
      <c r="AO45">
        <f t="shared" si="36"/>
        <v>30.647145458467666</v>
      </c>
      <c r="AP45" s="3">
        <f t="shared" si="37"/>
        <v>3.0486682834538983</v>
      </c>
      <c r="AQ45">
        <f t="shared" ref="AQ45:AQ54" si="48">0.4-(BC$45-AO45)</f>
        <v>0.39359753983351597</v>
      </c>
      <c r="AR45">
        <f>$AS$4</f>
        <v>3.79</v>
      </c>
      <c r="AU45">
        <f t="shared" si="39"/>
        <v>2.8722853516842211</v>
      </c>
      <c r="AV45">
        <f t="shared" si="40"/>
        <v>1.9490964575608829</v>
      </c>
      <c r="AW45">
        <f t="shared" si="41"/>
        <v>0.76715957059418449</v>
      </c>
      <c r="AX45" s="1">
        <f t="shared" si="42"/>
        <v>82.777002797036928</v>
      </c>
      <c r="AZ45" s="3">
        <v>3</v>
      </c>
      <c r="BA45">
        <f>ASIN(AZ45/AN45)</f>
        <v>9.7557272725598346E-2</v>
      </c>
      <c r="BB45">
        <f>BA45*180/$C$3</f>
        <v>5.5897848450127974</v>
      </c>
      <c r="BC45">
        <f>AN45*COS(BA45)</f>
        <v>30.65354791863415</v>
      </c>
      <c r="BD45">
        <f>BD$15-(BC$45-BC45)</f>
        <v>0.4</v>
      </c>
      <c r="BE45">
        <f>BD45*10</f>
        <v>4</v>
      </c>
    </row>
    <row r="46" spans="1:64" x14ac:dyDescent="0.2">
      <c r="A46">
        <v>31</v>
      </c>
      <c r="B46">
        <f t="shared" si="7"/>
        <v>3.1</v>
      </c>
      <c r="C46">
        <f t="shared" si="8"/>
        <v>0.10296788169503178</v>
      </c>
      <c r="D46">
        <f t="shared" si="9"/>
        <v>5.8997990466674253</v>
      </c>
      <c r="E46">
        <f t="shared" si="10"/>
        <v>30.159741378201506</v>
      </c>
      <c r="F46">
        <f t="shared" si="11"/>
        <v>0.15974137820150602</v>
      </c>
      <c r="G46">
        <f t="shared" si="27"/>
        <v>3.9403031329696585</v>
      </c>
      <c r="H46">
        <f t="shared" ref="H46:S74" si="49">(($F$4*SQRT($G$15)-$F46)/$F$4)^2*(COS(ASIN(SIN($C46)/SQRT(G46))))^2</f>
        <v>3.9297381655660453</v>
      </c>
      <c r="I46">
        <f t="shared" si="49"/>
        <v>3.9297097620105066</v>
      </c>
      <c r="J46">
        <f t="shared" si="49"/>
        <v>3.9297096854426639</v>
      </c>
      <c r="K46">
        <f t="shared" si="49"/>
        <v>3.9297096852362574</v>
      </c>
      <c r="L46">
        <f t="shared" si="49"/>
        <v>3.9297096852357005</v>
      </c>
      <c r="M46">
        <f t="shared" si="49"/>
        <v>3.9297096852356996</v>
      </c>
      <c r="N46">
        <f t="shared" si="47"/>
        <v>3.9297096852356996</v>
      </c>
      <c r="O46">
        <f t="shared" si="47"/>
        <v>3.9297096852356996</v>
      </c>
      <c r="P46">
        <f t="shared" si="47"/>
        <v>3.9297096852356996</v>
      </c>
      <c r="Q46">
        <f t="shared" si="47"/>
        <v>3.9297096852356996</v>
      </c>
      <c r="R46">
        <f t="shared" si="47"/>
        <v>3.9297096852356996</v>
      </c>
      <c r="S46">
        <f t="shared" si="47"/>
        <v>3.9297096852356996</v>
      </c>
      <c r="T46">
        <f t="shared" si="13"/>
        <v>5.1873868682568013E-2</v>
      </c>
      <c r="U46">
        <f t="shared" si="14"/>
        <v>2.9722414015159133</v>
      </c>
      <c r="V46">
        <f t="shared" si="29"/>
        <v>1.0013469593064233</v>
      </c>
      <c r="W46" s="1">
        <f t="shared" si="15"/>
        <v>1.0787618732541655</v>
      </c>
      <c r="X46">
        <f t="shared" si="30"/>
        <v>0.69750000000000001</v>
      </c>
      <c r="Y46">
        <f>$AS$4</f>
        <v>3.79</v>
      </c>
      <c r="Z46">
        <f t="shared" si="31"/>
        <v>5.2822196298237006E-2</v>
      </c>
      <c r="AA46">
        <f t="shared" si="17"/>
        <v>3.0265781740196278</v>
      </c>
      <c r="AB46">
        <f t="shared" si="32"/>
        <v>1.001396715955198</v>
      </c>
      <c r="AC46" s="1">
        <f t="shared" si="18"/>
        <v>1.0609020589237956</v>
      </c>
      <c r="AD46" s="2">
        <f t="shared" si="33"/>
        <v>60.787003217024733</v>
      </c>
      <c r="AE46">
        <f t="shared" si="34"/>
        <v>5.2871379080324375E-2</v>
      </c>
      <c r="AF46">
        <f t="shared" si="19"/>
        <v>3.1</v>
      </c>
      <c r="AG46">
        <f t="shared" si="20"/>
        <v>3.1528713790803247</v>
      </c>
      <c r="AH46">
        <f t="shared" si="21"/>
        <v>31</v>
      </c>
      <c r="AI46">
        <f t="shared" si="22"/>
        <v>0.10296788169503178</v>
      </c>
      <c r="AJ46">
        <f t="shared" si="23"/>
        <v>5.8997990466674253</v>
      </c>
      <c r="AK46">
        <f t="shared" si="24"/>
        <v>1.6737178816950318</v>
      </c>
      <c r="AL46">
        <f t="shared" si="35"/>
        <v>95.899799046667425</v>
      </c>
      <c r="AM46">
        <f t="shared" si="44"/>
        <v>30.674124319934229</v>
      </c>
      <c r="AN46">
        <v>30.8</v>
      </c>
      <c r="AO46">
        <f t="shared" si="36"/>
        <v>30.636867485469807</v>
      </c>
      <c r="AP46">
        <f t="shared" si="37"/>
        <v>3.1528713790803247</v>
      </c>
      <c r="AQ46">
        <f t="shared" si="48"/>
        <v>0.38331956683565738</v>
      </c>
      <c r="AR46">
        <f>$AS$4</f>
        <v>3.79</v>
      </c>
      <c r="AU46">
        <f t="shared" si="39"/>
        <v>2.8732190064367606</v>
      </c>
      <c r="AV46">
        <f t="shared" si="40"/>
        <v>1.9495113491670142</v>
      </c>
      <c r="AW46">
        <f t="shared" si="41"/>
        <v>0.74728584590389791</v>
      </c>
      <c r="AX46" s="1">
        <f t="shared" si="42"/>
        <v>82.803909992040062</v>
      </c>
      <c r="AZ46">
        <v>3</v>
      </c>
    </row>
    <row r="47" spans="1:64" x14ac:dyDescent="0.2">
      <c r="A47">
        <v>32</v>
      </c>
      <c r="B47">
        <f t="shared" si="7"/>
        <v>3.2</v>
      </c>
      <c r="C47">
        <f t="shared" si="8"/>
        <v>0.10626486289107881</v>
      </c>
      <c r="D47">
        <f t="shared" si="9"/>
        <v>6.0887077257342623</v>
      </c>
      <c r="E47">
        <f t="shared" si="10"/>
        <v>30.170183957012924</v>
      </c>
      <c r="F47">
        <f t="shared" si="11"/>
        <v>0.17018395701292377</v>
      </c>
      <c r="G47">
        <f t="shared" si="27"/>
        <v>3.8989547315049711</v>
      </c>
      <c r="H47">
        <f t="shared" si="49"/>
        <v>3.8877049512272417</v>
      </c>
      <c r="I47">
        <f t="shared" si="49"/>
        <v>3.8876723979450651</v>
      </c>
      <c r="J47">
        <f t="shared" si="49"/>
        <v>3.8876723034728591</v>
      </c>
      <c r="K47">
        <f t="shared" si="49"/>
        <v>3.8876723031986913</v>
      </c>
      <c r="L47">
        <f t="shared" si="49"/>
        <v>3.8876723031978955</v>
      </c>
      <c r="M47">
        <f t="shared" si="49"/>
        <v>3.8876723031978937</v>
      </c>
      <c r="N47">
        <f t="shared" si="47"/>
        <v>3.8876723031978937</v>
      </c>
      <c r="O47">
        <f t="shared" si="47"/>
        <v>3.8876723031978937</v>
      </c>
      <c r="P47">
        <f t="shared" si="47"/>
        <v>3.8876723031978937</v>
      </c>
      <c r="Q47">
        <f t="shared" si="47"/>
        <v>3.8876723031978937</v>
      </c>
      <c r="R47">
        <f t="shared" si="47"/>
        <v>3.8876723031978937</v>
      </c>
      <c r="S47">
        <f t="shared" si="47"/>
        <v>3.8876723031978937</v>
      </c>
      <c r="T47">
        <f t="shared" si="13"/>
        <v>5.3819154515622976E-2</v>
      </c>
      <c r="U47">
        <f t="shared" si="14"/>
        <v>3.0837013569352654</v>
      </c>
      <c r="V47">
        <f t="shared" si="29"/>
        <v>1.0014500006160294</v>
      </c>
      <c r="W47" s="1">
        <f t="shared" si="15"/>
        <v>1.0787618732541655</v>
      </c>
      <c r="X47">
        <f t="shared" si="30"/>
        <v>0.69750000000000001</v>
      </c>
      <c r="Y47">
        <f t="shared" ref="Y47:Y55" si="50">$AS$4</f>
        <v>3.79</v>
      </c>
      <c r="Z47">
        <f t="shared" si="31"/>
        <v>5.4508910370680716E-2</v>
      </c>
      <c r="AA47">
        <f t="shared" si="17"/>
        <v>3.1232226219075372</v>
      </c>
      <c r="AB47">
        <f t="shared" si="32"/>
        <v>1.0014874520790598</v>
      </c>
      <c r="AC47" s="1">
        <f t="shared" si="18"/>
        <v>1.066243266074111</v>
      </c>
      <c r="AD47" s="2">
        <f t="shared" si="33"/>
        <v>61.093040870074795</v>
      </c>
      <c r="AE47">
        <f t="shared" si="34"/>
        <v>5.4562960621715222E-2</v>
      </c>
      <c r="AF47">
        <f t="shared" si="19"/>
        <v>3.2</v>
      </c>
      <c r="AG47">
        <f t="shared" si="20"/>
        <v>3.2545629606217155</v>
      </c>
      <c r="AH47">
        <f t="shared" si="21"/>
        <v>31</v>
      </c>
      <c r="AI47">
        <f t="shared" si="22"/>
        <v>0.10626486289107881</v>
      </c>
      <c r="AJ47">
        <f t="shared" si="23"/>
        <v>6.0887077257342623</v>
      </c>
      <c r="AK47">
        <f t="shared" si="24"/>
        <v>1.6770148628910788</v>
      </c>
      <c r="AL47">
        <f t="shared" si="35"/>
        <v>96.088707725734267</v>
      </c>
      <c r="AM47">
        <f t="shared" si="44"/>
        <v>30.684613506761803</v>
      </c>
      <c r="AN47">
        <v>30.8</v>
      </c>
      <c r="AO47">
        <f t="shared" si="36"/>
        <v>30.626263376999407</v>
      </c>
      <c r="AP47">
        <f t="shared" si="37"/>
        <v>3.2545629606217155</v>
      </c>
      <c r="AQ47">
        <f t="shared" si="48"/>
        <v>0.37271545836525777</v>
      </c>
      <c r="AR47">
        <f t="shared" ref="AR47:AR54" si="51">$AS$4</f>
        <v>3.79</v>
      </c>
      <c r="AU47">
        <f t="shared" si="39"/>
        <v>2.8738353463804733</v>
      </c>
      <c r="AV47">
        <f t="shared" si="40"/>
        <v>1.9496879935482363</v>
      </c>
      <c r="AW47">
        <f t="shared" si="41"/>
        <v>0.72667885418457068</v>
      </c>
      <c r="AX47" s="1">
        <f t="shared" si="42"/>
        <v>82.821672424040315</v>
      </c>
    </row>
    <row r="48" spans="1:64" x14ac:dyDescent="0.2">
      <c r="A48">
        <v>33</v>
      </c>
      <c r="B48">
        <f t="shared" si="7"/>
        <v>3.3000000000000003</v>
      </c>
      <c r="C48">
        <f t="shared" si="8"/>
        <v>0.10955952677394436</v>
      </c>
      <c r="D48">
        <f t="shared" si="9"/>
        <v>6.2774836286200797</v>
      </c>
      <c r="E48">
        <f t="shared" si="10"/>
        <v>30.180954259267548</v>
      </c>
      <c r="F48">
        <f t="shared" si="11"/>
        <v>0.18095425926754771</v>
      </c>
      <c r="G48">
        <f t="shared" si="27"/>
        <v>3.8565371464897251</v>
      </c>
      <c r="H48">
        <f t="shared" si="49"/>
        <v>3.8445818061083399</v>
      </c>
      <c r="I48">
        <f t="shared" si="49"/>
        <v>3.8445446290704086</v>
      </c>
      <c r="J48">
        <f t="shared" si="49"/>
        <v>3.8445445131018565</v>
      </c>
      <c r="K48">
        <f t="shared" si="49"/>
        <v>3.8445445127401059</v>
      </c>
      <c r="L48">
        <f t="shared" si="49"/>
        <v>3.844544512738977</v>
      </c>
      <c r="M48">
        <f t="shared" si="49"/>
        <v>3.8445445127389735</v>
      </c>
      <c r="N48">
        <f t="shared" si="47"/>
        <v>3.8445445127389735</v>
      </c>
      <c r="O48">
        <f t="shared" si="47"/>
        <v>3.8445445127389735</v>
      </c>
      <c r="P48">
        <f t="shared" si="47"/>
        <v>3.8445445127389735</v>
      </c>
      <c r="Q48">
        <f t="shared" si="47"/>
        <v>3.8445445127389735</v>
      </c>
      <c r="R48">
        <f t="shared" si="47"/>
        <v>3.8445445127389735</v>
      </c>
      <c r="S48">
        <f t="shared" si="47"/>
        <v>3.8445445127389735</v>
      </c>
      <c r="T48">
        <f t="shared" si="13"/>
        <v>5.5793533881440871E-2</v>
      </c>
      <c r="U48">
        <f t="shared" si="14"/>
        <v>3.1968282981567269</v>
      </c>
      <c r="V48">
        <f t="shared" si="29"/>
        <v>1.0015584805747619</v>
      </c>
      <c r="W48" s="1">
        <f t="shared" si="15"/>
        <v>1.0787618732541655</v>
      </c>
      <c r="X48">
        <f t="shared" si="30"/>
        <v>0.69750000000000001</v>
      </c>
      <c r="Y48">
        <f t="shared" si="50"/>
        <v>3.79</v>
      </c>
      <c r="Z48">
        <f t="shared" si="31"/>
        <v>5.6194001473013774E-2</v>
      </c>
      <c r="AA48">
        <f t="shared" si="17"/>
        <v>3.219774077715257</v>
      </c>
      <c r="AB48">
        <f t="shared" si="32"/>
        <v>1.0015809629645736</v>
      </c>
      <c r="AC48" s="1">
        <f t="shared" si="18"/>
        <v>1.0717520270416563</v>
      </c>
      <c r="AD48" s="2">
        <f t="shared" si="33"/>
        <v>61.408678932834036</v>
      </c>
      <c r="AE48">
        <f t="shared" si="34"/>
        <v>5.6253225445680892E-2</v>
      </c>
      <c r="AF48">
        <f t="shared" si="19"/>
        <v>3.3000000000000003</v>
      </c>
      <c r="AG48">
        <f t="shared" si="20"/>
        <v>3.3562532254456809</v>
      </c>
      <c r="AH48">
        <f t="shared" si="21"/>
        <v>31</v>
      </c>
      <c r="AI48">
        <f t="shared" si="22"/>
        <v>0.10955952677394436</v>
      </c>
      <c r="AJ48">
        <f t="shared" si="23"/>
        <v>6.2774836286200797</v>
      </c>
      <c r="AK48">
        <f t="shared" si="24"/>
        <v>1.6803095267739445</v>
      </c>
      <c r="AL48">
        <f t="shared" si="35"/>
        <v>96.277483628620075</v>
      </c>
      <c r="AM48">
        <f t="shared" si="44"/>
        <v>30.695431842331899</v>
      </c>
      <c r="AN48">
        <v>30.8</v>
      </c>
      <c r="AO48">
        <f t="shared" si="36"/>
        <v>30.615334162811333</v>
      </c>
      <c r="AP48">
        <f t="shared" si="37"/>
        <v>3.3562532254456809</v>
      </c>
      <c r="AQ48">
        <f t="shared" si="48"/>
        <v>0.36178624417718341</v>
      </c>
      <c r="AR48">
        <f t="shared" si="51"/>
        <v>3.79</v>
      </c>
      <c r="AU48">
        <f t="shared" si="39"/>
        <v>2.8744742132421397</v>
      </c>
      <c r="AV48">
        <f t="shared" si="40"/>
        <v>1.9498700398138926</v>
      </c>
      <c r="AW48">
        <f t="shared" si="41"/>
        <v>0.7054361583378832</v>
      </c>
      <c r="AX48" s="1">
        <f t="shared" si="42"/>
        <v>82.840084064083015</v>
      </c>
    </row>
    <row r="49" spans="1:57" x14ac:dyDescent="0.2">
      <c r="A49">
        <v>34</v>
      </c>
      <c r="B49">
        <f t="shared" si="7"/>
        <v>3.4000000000000004</v>
      </c>
      <c r="C49">
        <f t="shared" si="8"/>
        <v>0.11285180433688263</v>
      </c>
      <c r="D49">
        <f t="shared" si="9"/>
        <v>6.4661228014129781</v>
      </c>
      <c r="E49">
        <f t="shared" si="10"/>
        <v>30.19205193424256</v>
      </c>
      <c r="F49">
        <f t="shared" si="11"/>
        <v>0.19205193424255995</v>
      </c>
      <c r="G49">
        <f t="shared" si="27"/>
        <v>3.8130729257263263</v>
      </c>
      <c r="H49">
        <f t="shared" si="49"/>
        <v>3.8003913688348439</v>
      </c>
      <c r="I49">
        <f t="shared" si="49"/>
        <v>3.8003490516444329</v>
      </c>
      <c r="J49">
        <f t="shared" si="49"/>
        <v>3.8003489099630774</v>
      </c>
      <c r="K49">
        <f t="shared" si="49"/>
        <v>3.8003489094887115</v>
      </c>
      <c r="L49">
        <f t="shared" si="49"/>
        <v>3.8003489094871239</v>
      </c>
      <c r="M49">
        <f t="shared" si="49"/>
        <v>3.8003489094871186</v>
      </c>
      <c r="N49">
        <f t="shared" si="47"/>
        <v>3.8003489094871186</v>
      </c>
      <c r="O49">
        <f t="shared" si="47"/>
        <v>3.8003489094871186</v>
      </c>
      <c r="P49">
        <f t="shared" si="47"/>
        <v>3.8003489094871186</v>
      </c>
      <c r="Q49">
        <f t="shared" si="47"/>
        <v>3.8003489094871186</v>
      </c>
      <c r="R49">
        <f t="shared" si="47"/>
        <v>3.8003489094871186</v>
      </c>
      <c r="S49">
        <f t="shared" si="47"/>
        <v>3.8003489094871186</v>
      </c>
      <c r="T49">
        <f t="shared" si="13"/>
        <v>5.7798475549511799E-2</v>
      </c>
      <c r="U49">
        <f t="shared" si="14"/>
        <v>3.311706381955156</v>
      </c>
      <c r="V49">
        <f t="shared" si="29"/>
        <v>1.0016726600579948</v>
      </c>
      <c r="W49" s="1">
        <f t="shared" si="15"/>
        <v>1.0787618732541655</v>
      </c>
      <c r="X49">
        <f t="shared" si="30"/>
        <v>0.69750000000000001</v>
      </c>
      <c r="Y49">
        <f t="shared" si="50"/>
        <v>3.79</v>
      </c>
      <c r="Z49">
        <f t="shared" si="31"/>
        <v>5.7877421631452999E-2</v>
      </c>
      <c r="AA49">
        <f t="shared" si="17"/>
        <v>3.3162297926664137</v>
      </c>
      <c r="AB49">
        <f t="shared" si="32"/>
        <v>1.0016772388922661</v>
      </c>
      <c r="AC49" s="1">
        <f t="shared" si="18"/>
        <v>1.0774281559043148</v>
      </c>
      <c r="AD49" s="2">
        <f t="shared" si="33"/>
        <v>61.733906752435665</v>
      </c>
      <c r="AE49">
        <f t="shared" si="34"/>
        <v>5.7942134192950599E-2</v>
      </c>
      <c r="AF49">
        <f t="shared" si="19"/>
        <v>3.4000000000000004</v>
      </c>
      <c r="AG49">
        <f t="shared" si="20"/>
        <v>3.457942134192951</v>
      </c>
      <c r="AH49">
        <f t="shared" si="21"/>
        <v>31</v>
      </c>
      <c r="AI49">
        <f t="shared" si="22"/>
        <v>0.11285180433688263</v>
      </c>
      <c r="AJ49">
        <f t="shared" si="23"/>
        <v>6.4661228014129781</v>
      </c>
      <c r="AK49">
        <f t="shared" si="24"/>
        <v>1.6836018043368828</v>
      </c>
      <c r="AL49">
        <f t="shared" si="35"/>
        <v>96.466122801412979</v>
      </c>
      <c r="AM49">
        <f t="shared" si="44"/>
        <v>30.706578970929154</v>
      </c>
      <c r="AN49">
        <v>30.8</v>
      </c>
      <c r="AO49">
        <f t="shared" si="36"/>
        <v>30.604080902233672</v>
      </c>
      <c r="AP49">
        <f t="shared" si="37"/>
        <v>3.457942134192951</v>
      </c>
      <c r="AQ49">
        <f t="shared" si="48"/>
        <v>0.35053298359952267</v>
      </c>
      <c r="AR49">
        <f t="shared" si="51"/>
        <v>3.79</v>
      </c>
      <c r="AU49">
        <f t="shared" si="39"/>
        <v>2.8751358824991158</v>
      </c>
      <c r="AV49">
        <f t="shared" si="40"/>
        <v>1.950057469042187</v>
      </c>
      <c r="AW49">
        <f t="shared" si="41"/>
        <v>0.68355946281389168</v>
      </c>
      <c r="AX49" s="1">
        <f t="shared" si="42"/>
        <v>82.859152851208677</v>
      </c>
      <c r="AZ49">
        <v>3.5</v>
      </c>
      <c r="BA49">
        <f>ASIN(AZ49/AN49)</f>
        <v>0.11388236445328322</v>
      </c>
      <c r="BB49">
        <f>BA49*180/$C$3</f>
        <v>6.5251712881079031</v>
      </c>
      <c r="BC49">
        <f>AN49*COS(BA49)</f>
        <v>30.600490192152151</v>
      </c>
      <c r="BD49">
        <f>BD$15-(BC$45-BC49)</f>
        <v>0.34694227351800111</v>
      </c>
      <c r="BE49">
        <f>BD49*10</f>
        <v>3.4694227351800109</v>
      </c>
    </row>
    <row r="50" spans="1:57" x14ac:dyDescent="0.2">
      <c r="A50">
        <v>35</v>
      </c>
      <c r="B50">
        <f t="shared" si="7"/>
        <v>3.5</v>
      </c>
      <c r="C50">
        <f t="shared" si="8"/>
        <v>0.11614162687999023</v>
      </c>
      <c r="D50">
        <f t="shared" si="9"/>
        <v>6.654621307782346</v>
      </c>
      <c r="E50">
        <f t="shared" si="10"/>
        <v>30.203476621077911</v>
      </c>
      <c r="F50">
        <f t="shared" si="11"/>
        <v>0.20347662107791109</v>
      </c>
      <c r="G50">
        <f t="shared" si="27"/>
        <v>3.7685852687349195</v>
      </c>
      <c r="H50">
        <f t="shared" si="49"/>
        <v>3.755156932204363</v>
      </c>
      <c r="I50">
        <f t="shared" si="49"/>
        <v>3.7551089128471871</v>
      </c>
      <c r="J50">
        <f t="shared" si="49"/>
        <v>3.7551087405150496</v>
      </c>
      <c r="K50">
        <f t="shared" si="49"/>
        <v>3.755108739896575</v>
      </c>
      <c r="L50">
        <f t="shared" si="49"/>
        <v>3.7551087398943555</v>
      </c>
      <c r="M50">
        <f t="shared" si="49"/>
        <v>3.7551087398943483</v>
      </c>
      <c r="N50">
        <f t="shared" si="47"/>
        <v>3.7551087398943475</v>
      </c>
      <c r="O50">
        <f t="shared" si="47"/>
        <v>3.7551087398943475</v>
      </c>
      <c r="P50">
        <f t="shared" si="47"/>
        <v>3.7551087398943475</v>
      </c>
      <c r="Q50">
        <f t="shared" si="47"/>
        <v>3.7551087398943475</v>
      </c>
      <c r="R50">
        <f t="shared" si="47"/>
        <v>3.7551087398943475</v>
      </c>
      <c r="S50">
        <f t="shared" si="47"/>
        <v>3.7551087398943475</v>
      </c>
      <c r="T50">
        <f t="shared" si="13"/>
        <v>5.9835514587967598E-2</v>
      </c>
      <c r="U50">
        <f t="shared" si="14"/>
        <v>3.4284235638498064</v>
      </c>
      <c r="V50">
        <f t="shared" si="29"/>
        <v>1.001792818811035</v>
      </c>
      <c r="W50" s="1">
        <f t="shared" si="15"/>
        <v>1.0787618732541655</v>
      </c>
      <c r="X50">
        <f t="shared" si="30"/>
        <v>0.69750000000000001</v>
      </c>
      <c r="Y50">
        <f t="shared" si="50"/>
        <v>3.79</v>
      </c>
      <c r="Z50">
        <f t="shared" si="31"/>
        <v>5.9559123118677643E-2</v>
      </c>
      <c r="AA50">
        <f t="shared" si="17"/>
        <v>3.4125870321063108</v>
      </c>
      <c r="AB50">
        <f t="shared" si="32"/>
        <v>1.0017762698730404</v>
      </c>
      <c r="AC50" s="1">
        <f t="shared" si="18"/>
        <v>1.0832714613771808</v>
      </c>
      <c r="AD50" s="2">
        <f t="shared" si="33"/>
        <v>62.068713368738671</v>
      </c>
      <c r="AE50">
        <f t="shared" si="34"/>
        <v>5.9629647665760364E-2</v>
      </c>
      <c r="AF50">
        <f t="shared" si="19"/>
        <v>3.5</v>
      </c>
      <c r="AG50">
        <f t="shared" si="20"/>
        <v>3.5596296476657603</v>
      </c>
      <c r="AH50">
        <f t="shared" si="21"/>
        <v>31</v>
      </c>
      <c r="AI50">
        <f t="shared" si="22"/>
        <v>0.11614162687999023</v>
      </c>
      <c r="AJ50">
        <f t="shared" si="23"/>
        <v>6.654621307782346</v>
      </c>
      <c r="AK50">
        <f t="shared" si="24"/>
        <v>1.6868916268799903</v>
      </c>
      <c r="AL50">
        <f t="shared" si="35"/>
        <v>96.65462130778235</v>
      </c>
      <c r="AM50">
        <f t="shared" si="44"/>
        <v>30.718054526562454</v>
      </c>
      <c r="AN50">
        <v>30.8</v>
      </c>
      <c r="AO50">
        <f t="shared" si="36"/>
        <v>30.592504683887082</v>
      </c>
      <c r="AP50">
        <f t="shared" si="37"/>
        <v>3.5596296476657603</v>
      </c>
      <c r="AQ50">
        <f t="shared" si="48"/>
        <v>0.33895676525293228</v>
      </c>
      <c r="AR50">
        <f t="shared" si="51"/>
        <v>3.79</v>
      </c>
      <c r="AU50">
        <f t="shared" si="39"/>
        <v>2.8758206377802131</v>
      </c>
      <c r="AV50">
        <f t="shared" si="40"/>
        <v>1.9502502617864237</v>
      </c>
      <c r="AW50">
        <f t="shared" si="41"/>
        <v>0.66105052016881061</v>
      </c>
      <c r="AX50" s="1">
        <f t="shared" si="42"/>
        <v>82.878886959376388</v>
      </c>
    </row>
    <row r="51" spans="1:57" x14ac:dyDescent="0.2">
      <c r="A51">
        <v>36</v>
      </c>
      <c r="B51">
        <f t="shared" si="7"/>
        <v>3.6</v>
      </c>
      <c r="C51">
        <f t="shared" si="8"/>
        <v>0.11942892601833846</v>
      </c>
      <c r="D51">
        <f t="shared" si="9"/>
        <v>6.8429752294448267</v>
      </c>
      <c r="E51">
        <f t="shared" si="10"/>
        <v>30.215227948834009</v>
      </c>
      <c r="F51">
        <f t="shared" si="11"/>
        <v>0.2152279488340092</v>
      </c>
      <c r="G51">
        <f t="shared" si="27"/>
        <v>3.7230980230443915</v>
      </c>
      <c r="H51">
        <f t="shared" si="49"/>
        <v>3.7089024394481771</v>
      </c>
      <c r="I51">
        <f t="shared" si="49"/>
        <v>3.7088481067724253</v>
      </c>
      <c r="J51">
        <f t="shared" si="49"/>
        <v>3.7088478980186403</v>
      </c>
      <c r="K51">
        <f t="shared" si="49"/>
        <v>3.7088478972165668</v>
      </c>
      <c r="L51">
        <f t="shared" si="49"/>
        <v>3.7088478972134848</v>
      </c>
      <c r="M51">
        <f t="shared" si="49"/>
        <v>3.7088478972134733</v>
      </c>
      <c r="N51">
        <f t="shared" si="47"/>
        <v>3.7088478972134733</v>
      </c>
      <c r="O51">
        <f t="shared" si="47"/>
        <v>3.7088478972134733</v>
      </c>
      <c r="P51">
        <f t="shared" si="47"/>
        <v>3.7088478972134733</v>
      </c>
      <c r="Q51">
        <f t="shared" si="47"/>
        <v>3.7088478972134733</v>
      </c>
      <c r="R51">
        <f t="shared" si="47"/>
        <v>3.7088478972134733</v>
      </c>
      <c r="S51">
        <f t="shared" si="47"/>
        <v>3.7088478972134733</v>
      </c>
      <c r="T51">
        <f t="shared" si="13"/>
        <v>6.1906257097392753E-2</v>
      </c>
      <c r="U51">
        <f t="shared" si="14"/>
        <v>3.547071869339709</v>
      </c>
      <c r="V51">
        <f t="shared" si="29"/>
        <v>1.0019192569376267</v>
      </c>
      <c r="W51" s="1">
        <f t="shared" si="15"/>
        <v>1.0787618732541655</v>
      </c>
      <c r="X51">
        <f t="shared" si="30"/>
        <v>0.69750000000000001</v>
      </c>
      <c r="Y51">
        <f t="shared" si="50"/>
        <v>3.79</v>
      </c>
      <c r="Z51">
        <f t="shared" si="31"/>
        <v>6.1239058460285739E-2</v>
      </c>
      <c r="AA51">
        <f t="shared" si="17"/>
        <v>3.5088430758718552</v>
      </c>
      <c r="AB51">
        <f t="shared" si="32"/>
        <v>1.0018780456507483</v>
      </c>
      <c r="AC51" s="1">
        <f t="shared" si="18"/>
        <v>1.0892817468440936</v>
      </c>
      <c r="AD51" s="2">
        <f t="shared" si="33"/>
        <v>62.413087516134603</v>
      </c>
      <c r="AE51">
        <f t="shared" si="34"/>
        <v>6.1315726832218441E-2</v>
      </c>
      <c r="AF51">
        <f t="shared" si="19"/>
        <v>3.6</v>
      </c>
      <c r="AG51">
        <f t="shared" si="20"/>
        <v>3.6613157268322185</v>
      </c>
      <c r="AH51">
        <f t="shared" si="21"/>
        <v>31</v>
      </c>
      <c r="AI51">
        <f t="shared" si="22"/>
        <v>0.11942892601833846</v>
      </c>
      <c r="AJ51">
        <f t="shared" si="23"/>
        <v>6.8429752294448267</v>
      </c>
      <c r="AK51">
        <f t="shared" si="24"/>
        <v>1.6901789260183386</v>
      </c>
      <c r="AL51">
        <f t="shared" si="35"/>
        <v>96.842975229444832</v>
      </c>
      <c r="AM51">
        <f t="shared" si="44"/>
        <v>30.729858133023988</v>
      </c>
      <c r="AN51">
        <v>30.8</v>
      </c>
      <c r="AO51">
        <f t="shared" si="36"/>
        <v>30.580606625397202</v>
      </c>
      <c r="AP51">
        <f t="shared" si="37"/>
        <v>3.6613157268322185</v>
      </c>
      <c r="AQ51">
        <f t="shared" si="48"/>
        <v>0.32705870676305226</v>
      </c>
      <c r="AR51">
        <f t="shared" si="51"/>
        <v>3.79</v>
      </c>
      <c r="AU51">
        <f t="shared" si="39"/>
        <v>2.8765287708350864</v>
      </c>
      <c r="AV51">
        <f t="shared" si="40"/>
        <v>1.9504483980800134</v>
      </c>
      <c r="AW51">
        <f t="shared" si="41"/>
        <v>0.6379111306841162</v>
      </c>
      <c r="AX51" s="1">
        <f t="shared" si="42"/>
        <v>82.899294796581543</v>
      </c>
    </row>
    <row r="52" spans="1:57" x14ac:dyDescent="0.2">
      <c r="A52">
        <v>37</v>
      </c>
      <c r="B52">
        <f t="shared" si="7"/>
        <v>3.7</v>
      </c>
      <c r="C52">
        <f t="shared" si="8"/>
        <v>0.12271363369000639</v>
      </c>
      <c r="D52">
        <f t="shared" si="9"/>
        <v>7.0311806666245902</v>
      </c>
      <c r="E52">
        <f t="shared" si="10"/>
        <v>30.22730553655089</v>
      </c>
      <c r="F52">
        <f t="shared" si="11"/>
        <v>0.22730553655089025</v>
      </c>
      <c r="G52">
        <f t="shared" si="27"/>
        <v>3.6766356803892806</v>
      </c>
      <c r="H52">
        <f t="shared" si="49"/>
        <v>3.6616524803980366</v>
      </c>
      <c r="I52">
        <f t="shared" si="49"/>
        <v>3.6615911702974246</v>
      </c>
      <c r="J52">
        <f t="shared" si="49"/>
        <v>3.6615909183904303</v>
      </c>
      <c r="K52">
        <f t="shared" si="49"/>
        <v>3.6615909173553938</v>
      </c>
      <c r="L52">
        <f t="shared" si="49"/>
        <v>3.6615909173511412</v>
      </c>
      <c r="M52">
        <f t="shared" si="49"/>
        <v>3.661590917351123</v>
      </c>
      <c r="N52">
        <f t="shared" si="47"/>
        <v>3.661590917351123</v>
      </c>
      <c r="O52">
        <f t="shared" si="47"/>
        <v>3.661590917351123</v>
      </c>
      <c r="P52">
        <f t="shared" si="47"/>
        <v>3.661590917351123</v>
      </c>
      <c r="Q52">
        <f t="shared" si="47"/>
        <v>3.661590917351123</v>
      </c>
      <c r="R52">
        <f t="shared" si="47"/>
        <v>3.661590917351123</v>
      </c>
      <c r="S52">
        <f t="shared" si="47"/>
        <v>3.661590917351123</v>
      </c>
      <c r="T52">
        <f t="shared" si="13"/>
        <v>6.4012385316730258E-2</v>
      </c>
      <c r="U52">
        <f t="shared" si="14"/>
        <v>3.6677476864591587</v>
      </c>
      <c r="V52">
        <f t="shared" si="29"/>
        <v>1.0020522965352314</v>
      </c>
      <c r="W52" s="1">
        <f t="shared" si="15"/>
        <v>1.0787618732541655</v>
      </c>
      <c r="X52">
        <f t="shared" si="30"/>
        <v>0.69750000000000001</v>
      </c>
      <c r="Y52">
        <f t="shared" si="50"/>
        <v>3.79</v>
      </c>
      <c r="Z52">
        <f t="shared" si="31"/>
        <v>6.2917180441164317E-2</v>
      </c>
      <c r="AA52">
        <f t="shared" si="17"/>
        <v>3.6049952186565575</v>
      </c>
      <c r="AB52">
        <f t="shared" si="32"/>
        <v>1.0019825557048234</v>
      </c>
      <c r="AC52" s="1">
        <f t="shared" si="18"/>
        <v>1.0954588103899776</v>
      </c>
      <c r="AD52" s="2">
        <f t="shared" si="33"/>
        <v>62.767017625400591</v>
      </c>
      <c r="AE52">
        <f t="shared" si="34"/>
        <v>6.3000332830625103E-2</v>
      </c>
      <c r="AF52">
        <f t="shared" si="19"/>
        <v>3.7</v>
      </c>
      <c r="AG52">
        <f t="shared" si="20"/>
        <v>3.7630003328306252</v>
      </c>
      <c r="AH52">
        <f t="shared" si="21"/>
        <v>31</v>
      </c>
      <c r="AI52">
        <f t="shared" si="22"/>
        <v>0.12271363369000639</v>
      </c>
      <c r="AJ52">
        <f t="shared" si="23"/>
        <v>7.0311806666245902</v>
      </c>
      <c r="AK52">
        <f t="shared" si="24"/>
        <v>1.6934636336900064</v>
      </c>
      <c r="AL52">
        <f t="shared" si="35"/>
        <v>97.031180666624593</v>
      </c>
      <c r="AM52">
        <f t="shared" si="44"/>
        <v>30.741989403949727</v>
      </c>
      <c r="AN52">
        <v>30.8</v>
      </c>
      <c r="AO52">
        <f t="shared" si="36"/>
        <v>30.56838787310031</v>
      </c>
      <c r="AP52">
        <f t="shared" si="37"/>
        <v>3.7630003328306252</v>
      </c>
      <c r="AQ52">
        <f t="shared" si="48"/>
        <v>0.31483995446616009</v>
      </c>
      <c r="AR52">
        <f t="shared" si="51"/>
        <v>3.79</v>
      </c>
      <c r="AU52">
        <f t="shared" si="39"/>
        <v>2.877260581502572</v>
      </c>
      <c r="AV52">
        <f t="shared" si="40"/>
        <v>1.9506518574415981</v>
      </c>
      <c r="AW52">
        <f t="shared" si="41"/>
        <v>0.61414314197624331</v>
      </c>
      <c r="AX52" s="1">
        <f t="shared" si="42"/>
        <v>82.920385003943366</v>
      </c>
    </row>
    <row r="53" spans="1:57" x14ac:dyDescent="0.2">
      <c r="A53">
        <v>38</v>
      </c>
      <c r="B53">
        <f t="shared" si="7"/>
        <v>3.8000000000000003</v>
      </c>
      <c r="C53">
        <f t="shared" si="8"/>
        <v>0.12599568216401255</v>
      </c>
      <c r="D53">
        <f t="shared" si="9"/>
        <v>7.2192337385078016</v>
      </c>
      <c r="E53">
        <f t="shared" si="10"/>
        <v>30.239708993308781</v>
      </c>
      <c r="F53">
        <f t="shared" si="11"/>
        <v>0.23970899330878126</v>
      </c>
      <c r="G53">
        <f t="shared" si="27"/>
        <v>3.6292233728142445</v>
      </c>
      <c r="H53">
        <f t="shared" si="49"/>
        <v>3.6134322875598808</v>
      </c>
      <c r="I53">
        <f t="shared" si="49"/>
        <v>3.6133632788297687</v>
      </c>
      <c r="J53">
        <f t="shared" si="49"/>
        <v>3.6133629759305417</v>
      </c>
      <c r="K53">
        <f t="shared" si="49"/>
        <v>3.6133629746010043</v>
      </c>
      <c r="L53">
        <f t="shared" si="49"/>
        <v>3.6133629745951685</v>
      </c>
      <c r="M53">
        <f t="shared" si="49"/>
        <v>3.6133629745951423</v>
      </c>
      <c r="N53">
        <f t="shared" si="47"/>
        <v>3.6133629745951423</v>
      </c>
      <c r="O53">
        <f t="shared" si="47"/>
        <v>3.6133629745951423</v>
      </c>
      <c r="P53">
        <f t="shared" si="47"/>
        <v>3.6133629745951423</v>
      </c>
      <c r="Q53">
        <f t="shared" si="47"/>
        <v>3.6133629745951423</v>
      </c>
      <c r="R53">
        <f t="shared" si="47"/>
        <v>3.6133629745951423</v>
      </c>
      <c r="S53">
        <f t="shared" si="47"/>
        <v>3.6133629745951423</v>
      </c>
      <c r="T53">
        <f t="shared" si="13"/>
        <v>6.6155663138203813E-2</v>
      </c>
      <c r="U53">
        <f t="shared" si="14"/>
        <v>3.7905520817688001</v>
      </c>
      <c r="V53">
        <f t="shared" si="29"/>
        <v>1.0021922834934809</v>
      </c>
      <c r="W53" s="1">
        <f t="shared" si="15"/>
        <v>1.0787618732541655</v>
      </c>
      <c r="X53">
        <f t="shared" si="30"/>
        <v>0.69750000000000001</v>
      </c>
      <c r="Y53">
        <f t="shared" si="50"/>
        <v>3.79</v>
      </c>
      <c r="Z53">
        <f t="shared" si="31"/>
        <v>6.4593442111771926E-2</v>
      </c>
      <c r="AA53">
        <f t="shared" si="17"/>
        <v>3.7010407703705064</v>
      </c>
      <c r="AB53">
        <f t="shared" si="32"/>
        <v>1.002089789252973</v>
      </c>
      <c r="AC53" s="1">
        <f t="shared" si="18"/>
        <v>1.1018024448339399</v>
      </c>
      <c r="AD53" s="2">
        <f t="shared" si="33"/>
        <v>63.13049182559579</v>
      </c>
      <c r="AE53">
        <f t="shared" si="34"/>
        <v>6.4683426973746086E-2</v>
      </c>
      <c r="AF53">
        <f t="shared" si="19"/>
        <v>3.8000000000000003</v>
      </c>
      <c r="AG53">
        <f t="shared" si="20"/>
        <v>3.8646834269737464</v>
      </c>
      <c r="AH53">
        <f t="shared" si="21"/>
        <v>31</v>
      </c>
      <c r="AI53">
        <f t="shared" si="22"/>
        <v>0.12599568216401255</v>
      </c>
      <c r="AJ53">
        <f t="shared" si="23"/>
        <v>7.2192337385078016</v>
      </c>
      <c r="AK53">
        <f t="shared" si="24"/>
        <v>1.6967456821640126</v>
      </c>
      <c r="AL53">
        <f t="shared" si="35"/>
        <v>97.219233738507796</v>
      </c>
      <c r="AM53">
        <f t="shared" si="44"/>
        <v>30.754447942881423</v>
      </c>
      <c r="AN53">
        <v>30.8</v>
      </c>
      <c r="AO53">
        <f t="shared" si="36"/>
        <v>30.555849601742391</v>
      </c>
      <c r="AP53">
        <f t="shared" si="37"/>
        <v>3.8646834269737464</v>
      </c>
      <c r="AQ53">
        <f t="shared" si="48"/>
        <v>0.30230168310824157</v>
      </c>
      <c r="AR53">
        <f t="shared" si="51"/>
        <v>3.79</v>
      </c>
      <c r="AU53">
        <f t="shared" si="39"/>
        <v>2.8780163776779339</v>
      </c>
      <c r="AV53">
        <f t="shared" si="40"/>
        <v>1.9508606188802948</v>
      </c>
      <c r="AW53">
        <f t="shared" si="41"/>
        <v>0.58974844859709896</v>
      </c>
      <c r="AX53" s="1">
        <f t="shared" si="42"/>
        <v>82.942166454760994</v>
      </c>
    </row>
    <row r="54" spans="1:57" x14ac:dyDescent="0.2">
      <c r="A54">
        <v>39</v>
      </c>
      <c r="B54">
        <f t="shared" si="7"/>
        <v>3.9000000000000004</v>
      </c>
      <c r="C54">
        <f t="shared" si="8"/>
        <v>0.12927500404814307</v>
      </c>
      <c r="D54">
        <f t="shared" si="9"/>
        <v>7.4071305836911518</v>
      </c>
      <c r="E54">
        <f t="shared" si="10"/>
        <v>30.252437918290155</v>
      </c>
      <c r="F54">
        <f t="shared" si="11"/>
        <v>0.25243791829015549</v>
      </c>
      <c r="G54">
        <f t="shared" si="27"/>
        <v>3.5808868686870383</v>
      </c>
      <c r="H54">
        <f t="shared" si="49"/>
        <v>3.5642677320954368</v>
      </c>
      <c r="I54">
        <f t="shared" si="49"/>
        <v>3.5641902419286451</v>
      </c>
      <c r="J54">
        <f t="shared" si="49"/>
        <v>3.5641898789220976</v>
      </c>
      <c r="K54">
        <f t="shared" si="49"/>
        <v>3.5641898772215383</v>
      </c>
      <c r="L54">
        <f t="shared" si="49"/>
        <v>3.5641898772135718</v>
      </c>
      <c r="M54">
        <f t="shared" si="49"/>
        <v>3.5641898772135345</v>
      </c>
      <c r="N54">
        <f t="shared" si="47"/>
        <v>3.5641898772135345</v>
      </c>
      <c r="O54">
        <f t="shared" si="47"/>
        <v>3.5641898772135345</v>
      </c>
      <c r="P54">
        <f t="shared" si="47"/>
        <v>3.5641898772135345</v>
      </c>
      <c r="Q54">
        <f t="shared" si="47"/>
        <v>3.5641898772135345</v>
      </c>
      <c r="R54">
        <f t="shared" si="47"/>
        <v>3.5641898772135345</v>
      </c>
      <c r="S54">
        <f t="shared" si="47"/>
        <v>3.5641898772135345</v>
      </c>
      <c r="T54">
        <f t="shared" si="13"/>
        <v>6.8337942072367985E-2</v>
      </c>
      <c r="U54">
        <f t="shared" si="14"/>
        <v>3.9155911421379077</v>
      </c>
      <c r="V54">
        <f t="shared" si="29"/>
        <v>1.0023395894743388</v>
      </c>
      <c r="W54" s="1">
        <f t="shared" si="15"/>
        <v>1.0787618732541655</v>
      </c>
      <c r="X54">
        <f t="shared" si="30"/>
        <v>0.69750000000000001</v>
      </c>
      <c r="Y54">
        <f t="shared" si="50"/>
        <v>3.79</v>
      </c>
      <c r="Z54">
        <f t="shared" si="31"/>
        <v>6.6267796794331466E-2</v>
      </c>
      <c r="AA54">
        <f t="shared" si="17"/>
        <v>3.7969770564951975</v>
      </c>
      <c r="AB54">
        <f t="shared" si="32"/>
        <v>1.0021997352539322</v>
      </c>
      <c r="AC54" s="1">
        <f t="shared" si="18"/>
        <v>1.1083124377631788</v>
      </c>
      <c r="AD54" s="2">
        <f t="shared" si="33"/>
        <v>63.503497946004188</v>
      </c>
      <c r="AE54">
        <f t="shared" si="34"/>
        <v>6.6364970753038502E-2</v>
      </c>
      <c r="AF54" s="3">
        <f t="shared" si="19"/>
        <v>3.9000000000000004</v>
      </c>
      <c r="AG54" s="3">
        <f t="shared" si="20"/>
        <v>3.9663649707530388</v>
      </c>
      <c r="AH54" s="3">
        <f t="shared" si="21"/>
        <v>31</v>
      </c>
      <c r="AI54" s="3">
        <f t="shared" si="22"/>
        <v>0.12927500404814307</v>
      </c>
      <c r="AJ54" s="3">
        <f t="shared" si="23"/>
        <v>7.4071305836911518</v>
      </c>
      <c r="AK54" s="3">
        <f t="shared" si="24"/>
        <v>1.7000250040481433</v>
      </c>
      <c r="AL54" s="3">
        <f t="shared" si="35"/>
        <v>97.407130583691156</v>
      </c>
      <c r="AM54" s="3">
        <f t="shared" si="44"/>
        <v>30.767233343330012</v>
      </c>
      <c r="AN54" s="3">
        <v>30.8</v>
      </c>
      <c r="AO54">
        <f t="shared" si="36"/>
        <v>30.542993014171724</v>
      </c>
      <c r="AP54" s="3">
        <f t="shared" si="37"/>
        <v>3.9663649707530388</v>
      </c>
      <c r="AQ54">
        <f t="shared" si="48"/>
        <v>0.28944509553757458</v>
      </c>
      <c r="AR54">
        <f t="shared" si="51"/>
        <v>3.79</v>
      </c>
      <c r="AU54">
        <f t="shared" si="39"/>
        <v>2.8787964752790827</v>
      </c>
      <c r="AV54">
        <f t="shared" si="40"/>
        <v>1.9510746609010547</v>
      </c>
      <c r="AW54">
        <f t="shared" si="41"/>
        <v>0.56472899162544676</v>
      </c>
      <c r="AX54" s="1">
        <f t="shared" si="42"/>
        <v>82.964648253539934</v>
      </c>
      <c r="AZ54" s="3">
        <v>4</v>
      </c>
      <c r="BA54">
        <f>ASIN(AZ54/AN54)</f>
        <v>0.13023799918656803</v>
      </c>
      <c r="BB54">
        <f>BA54*180/$C$3</f>
        <v>7.4623077681305885</v>
      </c>
      <c r="BC54">
        <f>AN54*COS(BA54)</f>
        <v>30.539155194602223</v>
      </c>
      <c r="BD54">
        <f>BD$15-(BC$45-BC54)</f>
        <v>0.28560727596807356</v>
      </c>
      <c r="BE54">
        <f>BD54*10</f>
        <v>2.8560727596807354</v>
      </c>
    </row>
    <row r="55" spans="1:57" x14ac:dyDescent="0.2">
      <c r="A55">
        <v>40</v>
      </c>
      <c r="B55">
        <f t="shared" si="7"/>
        <v>4</v>
      </c>
      <c r="C55">
        <f t="shared" si="8"/>
        <v>0.13255153229667402</v>
      </c>
      <c r="D55">
        <f t="shared" si="9"/>
        <v>7.5948673606243258</v>
      </c>
      <c r="E55">
        <f t="shared" si="10"/>
        <v>30.265491900843113</v>
      </c>
      <c r="F55">
        <f t="shared" si="11"/>
        <v>0.26549190084311292</v>
      </c>
      <c r="G55">
        <f t="shared" si="27"/>
        <v>3.5316525686219977</v>
      </c>
      <c r="H55">
        <f t="shared" si="49"/>
        <v>3.5141853197137012</v>
      </c>
      <c r="I55">
        <f t="shared" si="49"/>
        <v>3.5140984987988464</v>
      </c>
      <c r="J55">
        <f t="shared" si="49"/>
        <v>3.5140980651000184</v>
      </c>
      <c r="K55">
        <f t="shared" si="49"/>
        <v>3.5140980629334972</v>
      </c>
      <c r="L55">
        <f t="shared" si="49"/>
        <v>3.5140980629226748</v>
      </c>
      <c r="M55">
        <f t="shared" si="49"/>
        <v>3.5140980629226202</v>
      </c>
      <c r="N55">
        <f t="shared" si="47"/>
        <v>3.5140980629226202</v>
      </c>
      <c r="O55">
        <f t="shared" si="47"/>
        <v>3.5140980629226202</v>
      </c>
      <c r="P55">
        <f t="shared" si="47"/>
        <v>3.5140980629226202</v>
      </c>
      <c r="Q55">
        <f t="shared" si="47"/>
        <v>3.5140980629226202</v>
      </c>
      <c r="R55">
        <f t="shared" si="47"/>
        <v>3.5140980629226202</v>
      </c>
      <c r="S55">
        <f t="shared" si="47"/>
        <v>3.5140980629226202</v>
      </c>
      <c r="T55">
        <f t="shared" si="13"/>
        <v>7.0561167709124628E-2</v>
      </c>
      <c r="U55">
        <f t="shared" si="14"/>
        <v>4.0429763449442726</v>
      </c>
      <c r="V55">
        <f t="shared" si="29"/>
        <v>1.0024946140949405</v>
      </c>
      <c r="W55" s="1">
        <f t="shared" si="15"/>
        <v>1.0787618732541655</v>
      </c>
      <c r="X55">
        <f t="shared" si="30"/>
        <v>0.69750000000000001</v>
      </c>
      <c r="Y55">
        <f t="shared" si="50"/>
        <v>3.79</v>
      </c>
      <c r="Z55">
        <f t="shared" si="31"/>
        <v>6.7940198088931619E-2</v>
      </c>
      <c r="AA55">
        <f t="shared" si="17"/>
        <v>3.8928014184331343</v>
      </c>
      <c r="AB55">
        <f t="shared" si="32"/>
        <v>1.0023123824102722</v>
      </c>
      <c r="AC55" s="1">
        <f t="shared" si="18"/>
        <v>1.1149885715676133</v>
      </c>
      <c r="AD55" s="2">
        <f t="shared" si="33"/>
        <v>63.886023518118854</v>
      </c>
      <c r="AE55">
        <f t="shared" si="34"/>
        <v>6.8044925842828133E-2</v>
      </c>
      <c r="AF55" s="3">
        <f t="shared" si="19"/>
        <v>4</v>
      </c>
      <c r="AG55" s="3">
        <f t="shared" si="20"/>
        <v>4.0680449258428277</v>
      </c>
      <c r="AH55" s="3">
        <f t="shared" si="21"/>
        <v>31</v>
      </c>
      <c r="AI55" s="3">
        <f t="shared" si="22"/>
        <v>0.13255153229667402</v>
      </c>
      <c r="AJ55" s="3">
        <f t="shared" si="23"/>
        <v>7.5948673606243258</v>
      </c>
      <c r="AK55" s="3">
        <f t="shared" si="24"/>
        <v>1.703301532296674</v>
      </c>
      <c r="AL55" s="3">
        <f t="shared" si="35"/>
        <v>97.59486736062432</v>
      </c>
      <c r="AM55" s="3">
        <f t="shared" si="44"/>
        <v>30.780345188840506</v>
      </c>
      <c r="AN55" s="3">
        <v>30.95</v>
      </c>
      <c r="AO55">
        <f t="shared" si="36"/>
        <v>30.678503526127543</v>
      </c>
      <c r="AP55" s="3">
        <f t="shared" si="37"/>
        <v>4.0680449258428277</v>
      </c>
      <c r="AQ55">
        <f t="shared" ref="AQ55:AQ64" si="52">0.4-(BC$55-AO55)</f>
        <v>0.38807342161450864</v>
      </c>
      <c r="AR55">
        <f>$AS$5</f>
        <v>3.4375</v>
      </c>
      <c r="AU55">
        <f t="shared" si="39"/>
        <v>2.8569265295114503</v>
      </c>
      <c r="AV55">
        <f t="shared" si="40"/>
        <v>1.8583368935070776</v>
      </c>
      <c r="AW55">
        <f t="shared" si="41"/>
        <v>0.72117115677576837</v>
      </c>
      <c r="AX55" s="1">
        <f t="shared" si="42"/>
        <v>82.33437363235133</v>
      </c>
      <c r="AZ55" s="3">
        <v>4</v>
      </c>
      <c r="BA55">
        <f>ASIN(AZ55/AN55)</f>
        <v>0.12960323041385244</v>
      </c>
      <c r="BB55">
        <f>BA55*180/$C$3</f>
        <v>7.4259371238241094</v>
      </c>
      <c r="BC55">
        <f>AN55*COS(BA55)</f>
        <v>30.690430104513034</v>
      </c>
      <c r="BD55">
        <f>BD$15-(BC$55-BC55)</f>
        <v>0.4</v>
      </c>
      <c r="BE55">
        <f>BD55*10</f>
        <v>4</v>
      </c>
    </row>
    <row r="56" spans="1:57" x14ac:dyDescent="0.2">
      <c r="A56">
        <v>41</v>
      </c>
      <c r="B56">
        <f t="shared" si="7"/>
        <v>4.1000000000000005</v>
      </c>
      <c r="C56">
        <f t="shared" si="8"/>
        <v>0.13582520021798644</v>
      </c>
      <c r="D56">
        <f t="shared" si="9"/>
        <v>7.7824402480463339</v>
      </c>
      <c r="E56">
        <f t="shared" si="10"/>
        <v>30.278870520546171</v>
      </c>
      <c r="F56">
        <f t="shared" si="11"/>
        <v>0.27887052054617101</v>
      </c>
      <c r="G56">
        <f t="shared" si="27"/>
        <v>3.4815475013150876</v>
      </c>
      <c r="H56">
        <f t="shared" si="49"/>
        <v>3.4632121864734082</v>
      </c>
      <c r="I56">
        <f t="shared" si="49"/>
        <v>3.4631151136542333</v>
      </c>
      <c r="J56">
        <f t="shared" si="49"/>
        <v>3.4631145969853447</v>
      </c>
      <c r="K56">
        <f t="shared" si="49"/>
        <v>3.4631145942353037</v>
      </c>
      <c r="L56">
        <f t="shared" si="49"/>
        <v>3.463114594220666</v>
      </c>
      <c r="M56">
        <f t="shared" si="49"/>
        <v>3.4631145942205883</v>
      </c>
      <c r="N56">
        <f t="shared" si="47"/>
        <v>3.4631145942205883</v>
      </c>
      <c r="O56">
        <f t="shared" si="47"/>
        <v>3.4631145942205883</v>
      </c>
      <c r="P56">
        <f t="shared" si="47"/>
        <v>3.4631145942205883</v>
      </c>
      <c r="Q56">
        <f t="shared" si="47"/>
        <v>3.4631145942205883</v>
      </c>
      <c r="R56">
        <f t="shared" si="47"/>
        <v>3.4631145942205883</v>
      </c>
      <c r="S56">
        <f t="shared" si="47"/>
        <v>3.4631145942205883</v>
      </c>
      <c r="T56">
        <f t="shared" si="13"/>
        <v>7.2827386725926077E-2</v>
      </c>
      <c r="U56">
        <f t="shared" si="14"/>
        <v>4.1728249596265137</v>
      </c>
      <c r="V56">
        <f t="shared" si="29"/>
        <v>1.0026577873369016</v>
      </c>
      <c r="W56" s="1">
        <f t="shared" si="15"/>
        <v>1.0787618732541655</v>
      </c>
      <c r="X56">
        <f t="shared" si="30"/>
        <v>0.609375</v>
      </c>
      <c r="Y56">
        <f>$AS$5</f>
        <v>3.4375</v>
      </c>
      <c r="Z56">
        <f t="shared" si="31"/>
        <v>7.3098702959968051E-2</v>
      </c>
      <c r="AA56">
        <f t="shared" si="17"/>
        <v>4.1883706932338844</v>
      </c>
      <c r="AB56">
        <f t="shared" si="32"/>
        <v>1.0026776715037875</v>
      </c>
      <c r="AC56" s="1">
        <f t="shared" si="18"/>
        <v>1.0753032234454292</v>
      </c>
      <c r="AD56" s="2">
        <f t="shared" si="33"/>
        <v>61.612153499976841</v>
      </c>
      <c r="AE56">
        <f t="shared" si="34"/>
        <v>7.322918087932842E-2</v>
      </c>
      <c r="AF56">
        <f t="shared" si="19"/>
        <v>4.1000000000000005</v>
      </c>
      <c r="AG56">
        <f t="shared" si="20"/>
        <v>4.1732291808793294</v>
      </c>
      <c r="AH56">
        <f t="shared" si="21"/>
        <v>31</v>
      </c>
      <c r="AI56">
        <f t="shared" si="22"/>
        <v>0.13582520021798644</v>
      </c>
      <c r="AJ56">
        <f t="shared" si="23"/>
        <v>7.7824402480463339</v>
      </c>
      <c r="AK56">
        <f t="shared" si="24"/>
        <v>1.7065752002179866</v>
      </c>
      <c r="AL56">
        <f t="shared" si="35"/>
        <v>97.782440248046328</v>
      </c>
      <c r="AM56">
        <f t="shared" si="44"/>
        <v>30.819674639124429</v>
      </c>
      <c r="AN56">
        <v>30.95</v>
      </c>
      <c r="AO56">
        <f t="shared" si="36"/>
        <v>30.664948329890731</v>
      </c>
      <c r="AP56">
        <f t="shared" si="37"/>
        <v>4.1732291808793294</v>
      </c>
      <c r="AQ56">
        <f t="shared" si="52"/>
        <v>0.37451822537769675</v>
      </c>
      <c r="AR56">
        <f>$AS$5</f>
        <v>3.4375</v>
      </c>
      <c r="AU56">
        <f t="shared" si="39"/>
        <v>2.8596011360423623</v>
      </c>
      <c r="AV56">
        <f t="shared" si="40"/>
        <v>1.8590141576127479</v>
      </c>
      <c r="AW56">
        <f t="shared" si="41"/>
        <v>0.69623468326114013</v>
      </c>
      <c r="AX56" s="1">
        <f t="shared" si="42"/>
        <v>82.4114536871448</v>
      </c>
    </row>
    <row r="57" spans="1:57" x14ac:dyDescent="0.2">
      <c r="A57">
        <v>42</v>
      </c>
      <c r="B57">
        <f t="shared" si="7"/>
        <v>4.2</v>
      </c>
      <c r="C57">
        <f t="shared" si="8"/>
        <v>0.13909594148207133</v>
      </c>
      <c r="D57">
        <f t="shared" si="9"/>
        <v>7.9698454454155137</v>
      </c>
      <c r="E57">
        <f t="shared" si="10"/>
        <v>30.292573347274409</v>
      </c>
      <c r="F57">
        <f t="shared" si="11"/>
        <v>0.2925733472744092</v>
      </c>
      <c r="G57">
        <f t="shared" si="27"/>
        <v>3.4305993192921438</v>
      </c>
      <c r="H57">
        <f t="shared" si="49"/>
        <v>3.4113760944981069</v>
      </c>
      <c r="I57">
        <f t="shared" si="49"/>
        <v>3.411267770947362</v>
      </c>
      <c r="J57">
        <f t="shared" si="49"/>
        <v>3.4112671570811699</v>
      </c>
      <c r="K57">
        <f t="shared" si="49"/>
        <v>3.4112671536022985</v>
      </c>
      <c r="L57">
        <f t="shared" si="49"/>
        <v>3.4112671535825827</v>
      </c>
      <c r="M57">
        <f t="shared" si="49"/>
        <v>3.4112671535824712</v>
      </c>
      <c r="N57">
        <f t="shared" si="47"/>
        <v>3.4112671535824703</v>
      </c>
      <c r="O57">
        <f t="shared" si="47"/>
        <v>3.4112671535824703</v>
      </c>
      <c r="P57">
        <f t="shared" si="47"/>
        <v>3.4112671535824703</v>
      </c>
      <c r="Q57">
        <f t="shared" si="47"/>
        <v>3.4112671535824703</v>
      </c>
      <c r="R57">
        <f t="shared" si="47"/>
        <v>3.4112671535824703</v>
      </c>
      <c r="S57">
        <f t="shared" si="47"/>
        <v>3.4112671535824703</v>
      </c>
      <c r="T57">
        <f t="shared" si="13"/>
        <v>7.5138754500487764E-2</v>
      </c>
      <c r="U57">
        <f t="shared" si="14"/>
        <v>4.3052604838732442</v>
      </c>
      <c r="V57">
        <f t="shared" si="29"/>
        <v>1.0028295722091067</v>
      </c>
      <c r="W57" s="1">
        <f t="shared" si="15"/>
        <v>1.0787618732541655</v>
      </c>
      <c r="X57">
        <f t="shared" si="30"/>
        <v>0.609375</v>
      </c>
      <c r="Y57">
        <f t="shared" ref="Y57:Y65" si="53">$AS$5</f>
        <v>3.4375</v>
      </c>
      <c r="Z57">
        <f t="shared" si="31"/>
        <v>7.4850960755214691E-2</v>
      </c>
      <c r="AA57">
        <f t="shared" si="17"/>
        <v>4.2887706305709514</v>
      </c>
      <c r="AB57">
        <f t="shared" si="32"/>
        <v>1.0028078876529944</v>
      </c>
      <c r="AC57" s="1">
        <f t="shared" si="18"/>
        <v>1.0823168389847104</v>
      </c>
      <c r="AD57" s="2">
        <f t="shared" si="33"/>
        <v>62.014015921454039</v>
      </c>
      <c r="AE57">
        <f t="shared" si="34"/>
        <v>7.4991063061279284E-2</v>
      </c>
      <c r="AF57">
        <f t="shared" si="19"/>
        <v>4.2</v>
      </c>
      <c r="AG57">
        <f t="shared" si="20"/>
        <v>4.2749910630612797</v>
      </c>
      <c r="AH57">
        <f t="shared" si="21"/>
        <v>31</v>
      </c>
      <c r="AI57">
        <f t="shared" si="22"/>
        <v>0.13909594148207133</v>
      </c>
      <c r="AJ57">
        <f t="shared" si="23"/>
        <v>7.9698454454155137</v>
      </c>
      <c r="AK57">
        <f t="shared" si="24"/>
        <v>1.7098459414820715</v>
      </c>
      <c r="AL57">
        <f t="shared" si="35"/>
        <v>97.969845445415515</v>
      </c>
      <c r="AM57">
        <f t="shared" si="44"/>
        <v>30.833447699220574</v>
      </c>
      <c r="AN57">
        <v>30.95</v>
      </c>
      <c r="AO57">
        <f t="shared" si="36"/>
        <v>30.651077059570518</v>
      </c>
      <c r="AP57">
        <f t="shared" si="37"/>
        <v>4.2749910630612797</v>
      </c>
      <c r="AQ57">
        <f t="shared" si="52"/>
        <v>0.36064695505748434</v>
      </c>
      <c r="AR57">
        <f t="shared" ref="AR57:AR64" si="54">$AS$5</f>
        <v>3.4375</v>
      </c>
      <c r="AU57">
        <f t="shared" si="39"/>
        <v>2.8617168423689865</v>
      </c>
      <c r="AV57">
        <f t="shared" si="40"/>
        <v>1.8592555848149337</v>
      </c>
      <c r="AW57">
        <f t="shared" si="41"/>
        <v>0.67053486533712825</v>
      </c>
      <c r="AX57" s="1">
        <f t="shared" si="42"/>
        <v>82.472426678012141</v>
      </c>
    </row>
    <row r="58" spans="1:57" x14ac:dyDescent="0.2">
      <c r="A58">
        <v>43</v>
      </c>
      <c r="B58">
        <f t="shared" si="7"/>
        <v>4.3</v>
      </c>
      <c r="C58">
        <f t="shared" si="8"/>
        <v>0.14236369012792366</v>
      </c>
      <c r="D58">
        <f t="shared" si="9"/>
        <v>8.1570791733332033</v>
      </c>
      <c r="E58">
        <f t="shared" si="10"/>
        <v>30.306599941266917</v>
      </c>
      <c r="F58">
        <f t="shared" si="11"/>
        <v>0.30659994126691714</v>
      </c>
      <c r="G58">
        <f t="shared" si="27"/>
        <v>3.3788362945719261</v>
      </c>
      <c r="H58">
        <f t="shared" si="49"/>
        <v>3.358705427605492</v>
      </c>
      <c r="I58">
        <f t="shared" si="49"/>
        <v>3.3585847704613769</v>
      </c>
      <c r="J58">
        <f t="shared" si="49"/>
        <v>3.3585840429254556</v>
      </c>
      <c r="K58">
        <f t="shared" si="49"/>
        <v>3.358584038538416</v>
      </c>
      <c r="L58">
        <f t="shared" si="49"/>
        <v>3.3585840385119621</v>
      </c>
      <c r="M58">
        <f t="shared" si="49"/>
        <v>3.3585840385118026</v>
      </c>
      <c r="N58">
        <f t="shared" si="47"/>
        <v>3.3585840385118022</v>
      </c>
      <c r="O58">
        <f t="shared" si="47"/>
        <v>3.3585840385118022</v>
      </c>
      <c r="P58">
        <f t="shared" si="47"/>
        <v>3.3585840385118022</v>
      </c>
      <c r="Q58">
        <f t="shared" si="47"/>
        <v>3.3585840385118022</v>
      </c>
      <c r="R58">
        <f t="shared" si="47"/>
        <v>3.3585840385118022</v>
      </c>
      <c r="S58">
        <f t="shared" si="47"/>
        <v>3.3585840385118022</v>
      </c>
      <c r="T58">
        <f t="shared" si="13"/>
        <v>7.7497543392287496E-2</v>
      </c>
      <c r="U58">
        <f t="shared" si="14"/>
        <v>4.4404131181320219</v>
      </c>
      <c r="V58">
        <f t="shared" si="29"/>
        <v>1.0030104676947333</v>
      </c>
      <c r="W58" s="1">
        <f t="shared" si="15"/>
        <v>1.0787618732541655</v>
      </c>
      <c r="X58">
        <f t="shared" si="30"/>
        <v>0.609375</v>
      </c>
      <c r="Y58">
        <f t="shared" si="53"/>
        <v>3.4375</v>
      </c>
      <c r="Z58">
        <f t="shared" si="31"/>
        <v>7.6601044024751083E-2</v>
      </c>
      <c r="AA58">
        <f t="shared" si="17"/>
        <v>4.3890459730877591</v>
      </c>
      <c r="AB58">
        <f t="shared" si="32"/>
        <v>1.0029410500750673</v>
      </c>
      <c r="AC58" s="1">
        <f t="shared" si="18"/>
        <v>1.089496048987155</v>
      </c>
      <c r="AD58" s="2">
        <f t="shared" si="33"/>
        <v>62.42536648661082</v>
      </c>
      <c r="AE58">
        <f t="shared" si="34"/>
        <v>7.6751221004480882E-2</v>
      </c>
      <c r="AF58">
        <f t="shared" si="19"/>
        <v>4.3</v>
      </c>
      <c r="AG58">
        <f t="shared" si="20"/>
        <v>4.376751221004481</v>
      </c>
      <c r="AH58">
        <f t="shared" si="21"/>
        <v>31</v>
      </c>
      <c r="AI58">
        <f t="shared" si="22"/>
        <v>0.14236369012792366</v>
      </c>
      <c r="AJ58">
        <f t="shared" si="23"/>
        <v>8.1570791733332033</v>
      </c>
      <c r="AK58">
        <f t="shared" si="24"/>
        <v>1.7131136901279238</v>
      </c>
      <c r="AL58">
        <f t="shared" si="35"/>
        <v>98.157079173333202</v>
      </c>
      <c r="AM58">
        <f t="shared" si="44"/>
        <v>30.847546115682398</v>
      </c>
      <c r="AN58">
        <v>30.95</v>
      </c>
      <c r="AO58">
        <f t="shared" si="36"/>
        <v>30.636891033616408</v>
      </c>
      <c r="AP58">
        <f t="shared" si="37"/>
        <v>4.376751221004481</v>
      </c>
      <c r="AQ58">
        <f t="shared" si="52"/>
        <v>0.34646092910337389</v>
      </c>
      <c r="AR58">
        <f t="shared" si="54"/>
        <v>3.4375</v>
      </c>
      <c r="AU58">
        <f t="shared" si="39"/>
        <v>2.863886441720485</v>
      </c>
      <c r="AV58">
        <f t="shared" si="40"/>
        <v>1.8595024745532125</v>
      </c>
      <c r="AW58">
        <f t="shared" si="41"/>
        <v>0.6442449550037288</v>
      </c>
      <c r="AX58" s="1">
        <f t="shared" si="42"/>
        <v>82.534952823432249</v>
      </c>
    </row>
    <row r="59" spans="1:57" x14ac:dyDescent="0.2">
      <c r="A59">
        <v>44</v>
      </c>
      <c r="B59">
        <f t="shared" si="7"/>
        <v>4.4000000000000004</v>
      </c>
      <c r="C59">
        <f t="shared" si="8"/>
        <v>0.14562838057082264</v>
      </c>
      <c r="D59">
        <f t="shared" si="9"/>
        <v>8.3441376739608693</v>
      </c>
      <c r="E59">
        <f t="shared" si="10"/>
        <v>30.320949853195561</v>
      </c>
      <c r="F59">
        <f t="shared" si="11"/>
        <v>0.32094985319556102</v>
      </c>
      <c r="G59">
        <f t="shared" si="27"/>
        <v>3.3262873142453886</v>
      </c>
      <c r="H59">
        <f t="shared" si="49"/>
        <v>3.3052291868524195</v>
      </c>
      <c r="I59">
        <f t="shared" si="49"/>
        <v>3.3050950222592155</v>
      </c>
      <c r="J59">
        <f t="shared" si="49"/>
        <v>3.3050941619949228</v>
      </c>
      <c r="K59">
        <f t="shared" si="49"/>
        <v>3.3050941564786767</v>
      </c>
      <c r="L59">
        <f t="shared" si="49"/>
        <v>3.3050941564433054</v>
      </c>
      <c r="M59">
        <f t="shared" si="49"/>
        <v>3.3050941564430785</v>
      </c>
      <c r="N59">
        <f t="shared" si="47"/>
        <v>3.3050941564430771</v>
      </c>
      <c r="O59">
        <f t="shared" si="47"/>
        <v>3.3050941564430771</v>
      </c>
      <c r="P59">
        <f t="shared" si="47"/>
        <v>3.3050941564430771</v>
      </c>
      <c r="Q59">
        <f t="shared" si="47"/>
        <v>3.3050941564430771</v>
      </c>
      <c r="R59">
        <f t="shared" si="47"/>
        <v>3.3050941564430771</v>
      </c>
      <c r="S59">
        <f t="shared" si="47"/>
        <v>3.3050941564430771</v>
      </c>
      <c r="T59">
        <f t="shared" si="13"/>
        <v>7.9906151765067213E-2</v>
      </c>
      <c r="U59">
        <f t="shared" si="14"/>
        <v>4.5784202825758706</v>
      </c>
      <c r="V59">
        <f t="shared" si="29"/>
        <v>1.0032010120175714</v>
      </c>
      <c r="W59" s="1">
        <f t="shared" si="15"/>
        <v>1.0787618732541655</v>
      </c>
      <c r="X59">
        <f t="shared" si="30"/>
        <v>0.609375</v>
      </c>
      <c r="Y59">
        <f t="shared" si="53"/>
        <v>3.4375</v>
      </c>
      <c r="Z59">
        <f t="shared" si="31"/>
        <v>7.8348905691209433E-2</v>
      </c>
      <c r="AA59">
        <f t="shared" si="17"/>
        <v>4.4891940233702678</v>
      </c>
      <c r="AB59">
        <f t="shared" si="32"/>
        <v>1.0030771455344474</v>
      </c>
      <c r="AC59" s="1">
        <f t="shared" si="18"/>
        <v>1.0968406151090975</v>
      </c>
      <c r="AD59" s="2">
        <f t="shared" si="33"/>
        <v>62.846191538958308</v>
      </c>
      <c r="AE59">
        <f t="shared" si="34"/>
        <v>7.8509616567240065E-2</v>
      </c>
      <c r="AF59">
        <f t="shared" si="19"/>
        <v>4.4000000000000004</v>
      </c>
      <c r="AG59">
        <f t="shared" si="20"/>
        <v>4.4785096165672407</v>
      </c>
      <c r="AH59">
        <f t="shared" si="21"/>
        <v>31</v>
      </c>
      <c r="AI59">
        <f t="shared" si="22"/>
        <v>0.14562838057082264</v>
      </c>
      <c r="AJ59">
        <f t="shared" si="23"/>
        <v>8.3441376739608693</v>
      </c>
      <c r="AK59">
        <f t="shared" si="24"/>
        <v>1.7163783805708228</v>
      </c>
      <c r="AL59">
        <f t="shared" si="35"/>
        <v>98.344137673960873</v>
      </c>
      <c r="AM59">
        <f t="shared" si="44"/>
        <v>30.861969432043047</v>
      </c>
      <c r="AN59">
        <v>30.95</v>
      </c>
      <c r="AO59">
        <f t="shared" si="36"/>
        <v>30.622391597080664</v>
      </c>
      <c r="AP59">
        <f t="shared" si="37"/>
        <v>4.4785096165672407</v>
      </c>
      <c r="AQ59">
        <f t="shared" si="52"/>
        <v>0.33196149256763052</v>
      </c>
      <c r="AR59">
        <f t="shared" si="54"/>
        <v>3.4375</v>
      </c>
      <c r="AU59">
        <f t="shared" si="39"/>
        <v>2.8661101428935418</v>
      </c>
      <c r="AV59">
        <f t="shared" si="40"/>
        <v>1.8597548022882013</v>
      </c>
      <c r="AW59">
        <f t="shared" si="41"/>
        <v>0.61736697997740997</v>
      </c>
      <c r="AX59" s="1">
        <f t="shared" si="42"/>
        <v>82.599038140761181</v>
      </c>
      <c r="AZ59">
        <v>4.5</v>
      </c>
      <c r="BA59">
        <f>ASIN(AZ59/AN59)</f>
        <v>0.14591301154470046</v>
      </c>
      <c r="BB59">
        <f>BA59*180/$C$3</f>
        <v>8.3604463084660452</v>
      </c>
      <c r="BC59">
        <f>AN59*COS(BA59)</f>
        <v>30.621111998097</v>
      </c>
      <c r="BD59">
        <f>BD$15-(BC$55-BC59)</f>
        <v>0.33068189358396582</v>
      </c>
      <c r="BE59">
        <f>BD59*10</f>
        <v>3.306818935839658</v>
      </c>
    </row>
    <row r="60" spans="1:57" x14ac:dyDescent="0.2">
      <c r="A60">
        <v>45</v>
      </c>
      <c r="B60">
        <f t="shared" si="7"/>
        <v>4.5</v>
      </c>
      <c r="C60">
        <f t="shared" si="8"/>
        <v>0.14888994760949725</v>
      </c>
      <c r="D60">
        <f t="shared" si="9"/>
        <v>8.5310172114306884</v>
      </c>
      <c r="E60">
        <f t="shared" si="10"/>
        <v>30.335622624235025</v>
      </c>
      <c r="F60">
        <f t="shared" si="11"/>
        <v>0.33562262423502531</v>
      </c>
      <c r="G60">
        <f t="shared" si="27"/>
        <v>3.2729818759727967</v>
      </c>
      <c r="H60">
        <f t="shared" si="49"/>
        <v>3.2509769859972462</v>
      </c>
      <c r="I60">
        <f t="shared" si="49"/>
        <v>3.2508280414845903</v>
      </c>
      <c r="J60">
        <f t="shared" si="49"/>
        <v>3.2508270264533308</v>
      </c>
      <c r="K60">
        <f t="shared" si="49"/>
        <v>3.2508270195357478</v>
      </c>
      <c r="L60">
        <f t="shared" si="49"/>
        <v>3.2508270194886033</v>
      </c>
      <c r="M60">
        <f t="shared" si="49"/>
        <v>3.2508270194882827</v>
      </c>
      <c r="N60">
        <f t="shared" si="47"/>
        <v>3.2508270194882805</v>
      </c>
      <c r="O60">
        <f t="shared" si="47"/>
        <v>3.2508270194882805</v>
      </c>
      <c r="P60">
        <f t="shared" si="47"/>
        <v>3.2508270194882805</v>
      </c>
      <c r="Q60">
        <f t="shared" si="47"/>
        <v>3.2508270194882805</v>
      </c>
      <c r="R60">
        <f t="shared" si="47"/>
        <v>3.2508270194882805</v>
      </c>
      <c r="S60">
        <f t="shared" si="47"/>
        <v>3.2508270194882805</v>
      </c>
      <c r="T60">
        <f t="shared" si="13"/>
        <v>8.2367113831627883E-2</v>
      </c>
      <c r="U60">
        <f t="shared" si="14"/>
        <v>4.7194271811851083</v>
      </c>
      <c r="V60">
        <f t="shared" si="29"/>
        <v>1.0034017862677169</v>
      </c>
      <c r="W60" s="1">
        <f t="shared" si="15"/>
        <v>1.0787618732541655</v>
      </c>
      <c r="X60">
        <f t="shared" si="30"/>
        <v>0.609375</v>
      </c>
      <c r="Y60">
        <f t="shared" si="53"/>
        <v>3.4375</v>
      </c>
      <c r="Z60">
        <f t="shared" si="31"/>
        <v>8.0094498993970614E-2</v>
      </c>
      <c r="AA60">
        <f t="shared" si="17"/>
        <v>4.5892121021533372</v>
      </c>
      <c r="AB60">
        <f t="shared" si="32"/>
        <v>1.0032161605345724</v>
      </c>
      <c r="AC60" s="1">
        <f t="shared" si="18"/>
        <v>1.1043502939866305</v>
      </c>
      <c r="AD60" s="2">
        <f t="shared" si="33"/>
        <v>63.276477134360491</v>
      </c>
      <c r="AE60">
        <f t="shared" si="34"/>
        <v>8.0266211806269777E-2</v>
      </c>
      <c r="AF60">
        <f t="shared" si="19"/>
        <v>4.5</v>
      </c>
      <c r="AG60">
        <f t="shared" si="20"/>
        <v>4.5802662118062694</v>
      </c>
      <c r="AH60">
        <f t="shared" si="21"/>
        <v>31</v>
      </c>
      <c r="AI60">
        <f t="shared" si="22"/>
        <v>0.14888994760949725</v>
      </c>
      <c r="AJ60">
        <f t="shared" si="23"/>
        <v>8.5310172114306884</v>
      </c>
      <c r="AK60">
        <f t="shared" si="24"/>
        <v>1.7196399476094975</v>
      </c>
      <c r="AL60">
        <f t="shared" si="35"/>
        <v>98.531017211430694</v>
      </c>
      <c r="AM60">
        <f t="shared" si="44"/>
        <v>30.87671718219767</v>
      </c>
      <c r="AN60">
        <v>30.95</v>
      </c>
      <c r="AO60">
        <f t="shared" si="36"/>
        <v>30.607580121273806</v>
      </c>
      <c r="AP60">
        <f t="shared" si="37"/>
        <v>4.5802662118062694</v>
      </c>
      <c r="AQ60">
        <f t="shared" si="52"/>
        <v>0.31715001676077181</v>
      </c>
      <c r="AR60">
        <f t="shared" si="54"/>
        <v>3.4375</v>
      </c>
      <c r="AU60">
        <f t="shared" si="39"/>
        <v>2.8683881596574761</v>
      </c>
      <c r="AV60">
        <f t="shared" si="40"/>
        <v>1.8600125429966039</v>
      </c>
      <c r="AW60">
        <f t="shared" si="41"/>
        <v>0.58990300918661875</v>
      </c>
      <c r="AX60" s="1">
        <f t="shared" si="42"/>
        <v>82.664688790662424</v>
      </c>
    </row>
    <row r="61" spans="1:57" x14ac:dyDescent="0.2">
      <c r="A61">
        <v>46</v>
      </c>
      <c r="B61">
        <f t="shared" si="7"/>
        <v>4.6000000000000005</v>
      </c>
      <c r="C61">
        <f t="shared" si="8"/>
        <v>0.15214832643317483</v>
      </c>
      <c r="D61">
        <f t="shared" si="9"/>
        <v>8.7177140722493931</v>
      </c>
      <c r="E61">
        <f t="shared" si="10"/>
        <v>30.350617786134105</v>
      </c>
      <c r="F61">
        <f t="shared" si="11"/>
        <v>0.3506177861341051</v>
      </c>
      <c r="G61">
        <f t="shared" si="27"/>
        <v>3.2189500834002969</v>
      </c>
      <c r="H61">
        <f t="shared" si="49"/>
        <v>3.1959790468811251</v>
      </c>
      <c r="I61">
        <f t="shared" si="49"/>
        <v>3.1958139430080941</v>
      </c>
      <c r="J61">
        <f t="shared" si="49"/>
        <v>3.1958127477362632</v>
      </c>
      <c r="K61">
        <f t="shared" si="49"/>
        <v>3.1958127390826254</v>
      </c>
      <c r="L61">
        <f t="shared" si="49"/>
        <v>3.1958127390199742</v>
      </c>
      <c r="M61">
        <f t="shared" si="49"/>
        <v>3.1958127390195203</v>
      </c>
      <c r="N61">
        <f t="shared" si="49"/>
        <v>3.1958127390195163</v>
      </c>
      <c r="O61">
        <f t="shared" si="49"/>
        <v>3.1958127390195163</v>
      </c>
      <c r="P61">
        <f t="shared" si="49"/>
        <v>3.1958127390195163</v>
      </c>
      <c r="Q61">
        <f t="shared" si="49"/>
        <v>3.1958127390195163</v>
      </c>
      <c r="R61">
        <f t="shared" si="49"/>
        <v>3.1958127390195163</v>
      </c>
      <c r="S61">
        <f t="shared" si="49"/>
        <v>3.1958127390195163</v>
      </c>
      <c r="T61">
        <f t="shared" si="13"/>
        <v>8.4883110412610055E-2</v>
      </c>
      <c r="U61">
        <f t="shared" si="14"/>
        <v>4.8635874181982528</v>
      </c>
      <c r="V61">
        <f t="shared" si="29"/>
        <v>1.0036134184325214</v>
      </c>
      <c r="W61" s="1">
        <f t="shared" si="15"/>
        <v>1.0787618732541655</v>
      </c>
      <c r="X61">
        <f t="shared" si="30"/>
        <v>0.609375</v>
      </c>
      <c r="Y61">
        <f t="shared" si="53"/>
        <v>3.4375</v>
      </c>
      <c r="Z61">
        <f t="shared" si="31"/>
        <v>8.1837777494870909E-2</v>
      </c>
      <c r="AA61">
        <f t="shared" si="17"/>
        <v>4.6890975486477044</v>
      </c>
      <c r="AB61">
        <f t="shared" si="32"/>
        <v>1.0033580813211702</v>
      </c>
      <c r="AC61" s="1">
        <f t="shared" si="18"/>
        <v>1.1120248372745298</v>
      </c>
      <c r="AD61" s="2">
        <f t="shared" si="33"/>
        <v>63.716209043264485</v>
      </c>
      <c r="AE61">
        <f t="shared" si="34"/>
        <v>8.2020968980498279E-2</v>
      </c>
      <c r="AF61">
        <f t="shared" si="19"/>
        <v>4.6000000000000005</v>
      </c>
      <c r="AG61">
        <f t="shared" si="20"/>
        <v>4.682020968980499</v>
      </c>
      <c r="AH61">
        <f t="shared" si="21"/>
        <v>31</v>
      </c>
      <c r="AI61">
        <f t="shared" si="22"/>
        <v>0.15214832643317483</v>
      </c>
      <c r="AJ61">
        <f t="shared" si="23"/>
        <v>8.7177140722493931</v>
      </c>
      <c r="AK61">
        <f t="shared" si="24"/>
        <v>1.722898326433175</v>
      </c>
      <c r="AL61">
        <f t="shared" si="35"/>
        <v>98.717714072249393</v>
      </c>
      <c r="AM61">
        <f t="shared" si="44"/>
        <v>30.891788890476597</v>
      </c>
      <c r="AN61">
        <v>30.95</v>
      </c>
      <c r="AO61">
        <f t="shared" si="36"/>
        <v>30.592458003414734</v>
      </c>
      <c r="AP61">
        <f t="shared" si="37"/>
        <v>4.682020968980499</v>
      </c>
      <c r="AQ61">
        <f t="shared" si="52"/>
        <v>0.30202789890170012</v>
      </c>
      <c r="AR61">
        <f t="shared" si="54"/>
        <v>3.4375</v>
      </c>
      <c r="AU61">
        <f t="shared" si="39"/>
        <v>2.870720710753357</v>
      </c>
      <c r="AV61">
        <f t="shared" si="40"/>
        <v>1.8602756711773172</v>
      </c>
      <c r="AW61">
        <f t="shared" si="41"/>
        <v>0.56185515234363514</v>
      </c>
      <c r="AX61" s="1">
        <f t="shared" si="42"/>
        <v>82.731911077081406</v>
      </c>
    </row>
    <row r="62" spans="1:57" x14ac:dyDescent="0.2">
      <c r="A62">
        <v>47</v>
      </c>
      <c r="B62">
        <f t="shared" si="7"/>
        <v>4.7</v>
      </c>
      <c r="C62">
        <f t="shared" si="8"/>
        <v>0.15540345262851127</v>
      </c>
      <c r="D62">
        <f t="shared" si="9"/>
        <v>8.9042245656953778</v>
      </c>
      <c r="E62">
        <f t="shared" si="10"/>
        <v>30.365934861288235</v>
      </c>
      <c r="F62">
        <f t="shared" si="11"/>
        <v>0.36593486128823471</v>
      </c>
      <c r="G62">
        <f t="shared" si="27"/>
        <v>3.1642226414974965</v>
      </c>
      <c r="H62">
        <f t="shared" si="49"/>
        <v>3.1402661947298278</v>
      </c>
      <c r="I62">
        <f t="shared" si="49"/>
        <v>3.1400834359106247</v>
      </c>
      <c r="J62">
        <f t="shared" si="49"/>
        <v>3.1400820309630171</v>
      </c>
      <c r="K62">
        <f t="shared" si="49"/>
        <v>3.1400820201619317</v>
      </c>
      <c r="L62">
        <f t="shared" si="49"/>
        <v>3.1400820200788941</v>
      </c>
      <c r="M62">
        <f t="shared" si="49"/>
        <v>3.140082020078256</v>
      </c>
      <c r="N62">
        <f t="shared" si="49"/>
        <v>3.1400820200782511</v>
      </c>
      <c r="O62">
        <f t="shared" si="49"/>
        <v>3.1400820200782511</v>
      </c>
      <c r="P62">
        <f t="shared" si="49"/>
        <v>3.1400820200782511</v>
      </c>
      <c r="Q62">
        <f t="shared" si="49"/>
        <v>3.1400820200782511</v>
      </c>
      <c r="R62">
        <f t="shared" si="49"/>
        <v>3.1400820200782511</v>
      </c>
      <c r="S62">
        <f t="shared" si="49"/>
        <v>3.1400820200782511</v>
      </c>
      <c r="T62">
        <f t="shared" si="13"/>
        <v>8.7456980712904822E-2</v>
      </c>
      <c r="U62">
        <f t="shared" si="14"/>
        <v>5.0110636728705611</v>
      </c>
      <c r="V62">
        <f t="shared" si="29"/>
        <v>1.0038365878854694</v>
      </c>
      <c r="W62" s="1">
        <f t="shared" si="15"/>
        <v>1.0787618732541655</v>
      </c>
      <c r="X62">
        <f t="shared" si="30"/>
        <v>0.609375</v>
      </c>
      <c r="Y62">
        <f t="shared" si="53"/>
        <v>3.4375</v>
      </c>
      <c r="Z62">
        <f t="shared" si="31"/>
        <v>8.3578695083804236E-2</v>
      </c>
      <c r="AA62">
        <f t="shared" si="17"/>
        <v>4.7888477208609777</v>
      </c>
      <c r="AB62">
        <f t="shared" si="32"/>
        <v>1.0035028938856043</v>
      </c>
      <c r="AC62" s="1">
        <f t="shared" si="18"/>
        <v>1.119863991685857</v>
      </c>
      <c r="AD62" s="2">
        <f t="shared" si="33"/>
        <v>64.165372752969688</v>
      </c>
      <c r="AE62">
        <f t="shared" si="34"/>
        <v>8.377385055482682E-2</v>
      </c>
      <c r="AF62">
        <f t="shared" si="19"/>
        <v>4.7</v>
      </c>
      <c r="AG62">
        <f t="shared" si="20"/>
        <v>4.7837738505548266</v>
      </c>
      <c r="AH62">
        <f t="shared" si="21"/>
        <v>31</v>
      </c>
      <c r="AI62">
        <f t="shared" si="22"/>
        <v>0.15540345262851127</v>
      </c>
      <c r="AJ62">
        <f t="shared" si="23"/>
        <v>8.9042245656953778</v>
      </c>
      <c r="AK62">
        <f t="shared" si="24"/>
        <v>1.7261534526285114</v>
      </c>
      <c r="AL62">
        <f t="shared" si="35"/>
        <v>98.904224565695372</v>
      </c>
      <c r="AM62">
        <f t="shared" si="44"/>
        <v>30.907184071719538</v>
      </c>
      <c r="AN62">
        <v>30.95</v>
      </c>
      <c r="AO62">
        <f t="shared" si="36"/>
        <v>30.57702666627566</v>
      </c>
      <c r="AP62">
        <f t="shared" si="37"/>
        <v>4.7837738505548266</v>
      </c>
      <c r="AQ62">
        <f t="shared" si="52"/>
        <v>0.2865965617626266</v>
      </c>
      <c r="AR62">
        <f t="shared" si="54"/>
        <v>3.4375</v>
      </c>
      <c r="AU62">
        <f t="shared" si="39"/>
        <v>2.8731080198925723</v>
      </c>
      <c r="AV62">
        <f t="shared" si="40"/>
        <v>1.8605441608576345</v>
      </c>
      <c r="AW62">
        <f t="shared" si="41"/>
        <v>0.53322555950932937</v>
      </c>
      <c r="AX62" s="1">
        <f t="shared" si="42"/>
        <v>82.800711447204208</v>
      </c>
    </row>
    <row r="63" spans="1:57" x14ac:dyDescent="0.2">
      <c r="A63">
        <v>48</v>
      </c>
      <c r="B63">
        <f t="shared" si="7"/>
        <v>4.8000000000000007</v>
      </c>
      <c r="C63">
        <f t="shared" si="8"/>
        <v>0.15865526218640144</v>
      </c>
      <c r="D63">
        <f t="shared" si="9"/>
        <v>9.0905450242088985</v>
      </c>
      <c r="E63">
        <f t="shared" si="10"/>
        <v>30.381573362813189</v>
      </c>
      <c r="F63">
        <f t="shared" si="11"/>
        <v>0.38157336281318877</v>
      </c>
      <c r="G63">
        <f t="shared" si="27"/>
        <v>3.1088308518178343</v>
      </c>
      <c r="H63">
        <f t="shared" si="49"/>
        <v>3.0838698533778968</v>
      </c>
      <c r="I63">
        <f t="shared" si="49"/>
        <v>3.0836678177950927</v>
      </c>
      <c r="J63">
        <f t="shared" si="49"/>
        <v>3.0836661691647782</v>
      </c>
      <c r="K63">
        <f t="shared" si="49"/>
        <v>3.0836661557109037</v>
      </c>
      <c r="L63">
        <f t="shared" si="49"/>
        <v>3.0836661556011111</v>
      </c>
      <c r="M63">
        <f t="shared" si="49"/>
        <v>3.083666155600215</v>
      </c>
      <c r="N63">
        <f t="shared" si="49"/>
        <v>3.0836661556002078</v>
      </c>
      <c r="O63">
        <f t="shared" si="49"/>
        <v>3.0836661556002078</v>
      </c>
      <c r="P63">
        <f t="shared" si="49"/>
        <v>3.0836661556002078</v>
      </c>
      <c r="Q63">
        <f t="shared" si="49"/>
        <v>3.0836661556002078</v>
      </c>
      <c r="R63">
        <f t="shared" si="49"/>
        <v>3.0836661556002078</v>
      </c>
      <c r="S63">
        <f t="shared" si="49"/>
        <v>3.0836661556002078</v>
      </c>
      <c r="T63">
        <f t="shared" si="13"/>
        <v>9.0091735233098019E-2</v>
      </c>
      <c r="U63">
        <f t="shared" si="14"/>
        <v>5.1620284392671145</v>
      </c>
      <c r="V63">
        <f t="shared" si="29"/>
        <v>1.004072030393564</v>
      </c>
      <c r="W63" s="1">
        <f t="shared" si="15"/>
        <v>1.0787618732541655</v>
      </c>
      <c r="X63">
        <f t="shared" si="30"/>
        <v>0.609375</v>
      </c>
      <c r="Y63">
        <f t="shared" si="53"/>
        <v>3.4375</v>
      </c>
      <c r="Z63">
        <f t="shared" si="31"/>
        <v>8.5317205984218145E-2</v>
      </c>
      <c r="AA63">
        <f t="shared" si="17"/>
        <v>4.8884599959125463</v>
      </c>
      <c r="AB63">
        <f t="shared" si="32"/>
        <v>1.0036505839682697</v>
      </c>
      <c r="AC63" s="1">
        <f t="shared" si="18"/>
        <v>1.1278674990321955</v>
      </c>
      <c r="AD63" s="2">
        <f t="shared" si="33"/>
        <v>64.623953469933213</v>
      </c>
      <c r="AE63">
        <f t="shared" si="34"/>
        <v>8.5524819203834465E-2</v>
      </c>
      <c r="AF63">
        <f t="shared" si="19"/>
        <v>4.8000000000000007</v>
      </c>
      <c r="AG63">
        <f t="shared" si="20"/>
        <v>4.8855248192038347</v>
      </c>
      <c r="AH63">
        <f t="shared" si="21"/>
        <v>31</v>
      </c>
      <c r="AI63">
        <f t="shared" si="22"/>
        <v>0.15865526218640144</v>
      </c>
      <c r="AJ63">
        <f t="shared" si="23"/>
        <v>9.0905450242088985</v>
      </c>
      <c r="AK63">
        <f t="shared" si="24"/>
        <v>1.7294052621864016</v>
      </c>
      <c r="AL63">
        <f t="shared" si="35"/>
        <v>99.090545024208893</v>
      </c>
      <c r="AM63">
        <f t="shared" si="44"/>
        <v>30.922902231351234</v>
      </c>
      <c r="AN63">
        <v>30.95</v>
      </c>
      <c r="AO63">
        <f t="shared" si="36"/>
        <v>30.56128755782203</v>
      </c>
      <c r="AP63">
        <f t="shared" si="37"/>
        <v>4.8855248192038347</v>
      </c>
      <c r="AQ63">
        <f t="shared" si="52"/>
        <v>0.27085745330899658</v>
      </c>
      <c r="AR63">
        <f t="shared" si="54"/>
        <v>3.4375</v>
      </c>
      <c r="AU63">
        <f t="shared" si="39"/>
        <v>2.8755503157548006</v>
      </c>
      <c r="AV63">
        <f t="shared" si="40"/>
        <v>1.8608179855995399</v>
      </c>
      <c r="AW63">
        <f t="shared" si="41"/>
        <v>0.50401642065106844</v>
      </c>
      <c r="AX63" s="1">
        <f t="shared" si="42"/>
        <v>82.871096491399186</v>
      </c>
    </row>
    <row r="64" spans="1:57" x14ac:dyDescent="0.2">
      <c r="A64">
        <v>49</v>
      </c>
      <c r="B64">
        <f t="shared" si="7"/>
        <v>4.9000000000000004</v>
      </c>
      <c r="C64">
        <f t="shared" si="8"/>
        <v>0.16190369150866787</v>
      </c>
      <c r="D64">
        <f t="shared" si="9"/>
        <v>9.2766718037753346</v>
      </c>
      <c r="E64">
        <f t="shared" si="10"/>
        <v>30.397532794620027</v>
      </c>
      <c r="F64">
        <f t="shared" si="11"/>
        <v>0.39753279462002666</v>
      </c>
      <c r="G64">
        <f t="shared" si="27"/>
        <v>3.052806607683042</v>
      </c>
      <c r="H64">
        <f t="shared" si="49"/>
        <v>3.0268220404164543</v>
      </c>
      <c r="I64">
        <f t="shared" si="49"/>
        <v>3.026598968915382</v>
      </c>
      <c r="J64">
        <f t="shared" si="49"/>
        <v>3.0265970373157955</v>
      </c>
      <c r="K64">
        <f t="shared" si="49"/>
        <v>3.0265970205886279</v>
      </c>
      <c r="L64">
        <f t="shared" si="49"/>
        <v>3.0265970204437744</v>
      </c>
      <c r="M64">
        <f t="shared" si="49"/>
        <v>3.0265970204425208</v>
      </c>
      <c r="N64">
        <f t="shared" si="49"/>
        <v>3.0265970204425097</v>
      </c>
      <c r="O64">
        <f t="shared" si="49"/>
        <v>3.0265970204425097</v>
      </c>
      <c r="P64">
        <f t="shared" si="49"/>
        <v>3.0265970204425097</v>
      </c>
      <c r="Q64">
        <f t="shared" si="49"/>
        <v>3.0265970204425097</v>
      </c>
      <c r="R64">
        <f t="shared" si="49"/>
        <v>3.0265970204425097</v>
      </c>
      <c r="S64">
        <f t="shared" si="49"/>
        <v>3.0265970204425097</v>
      </c>
      <c r="T64">
        <f t="shared" si="13"/>
        <v>9.2790569949244422E-2</v>
      </c>
      <c r="U64">
        <f t="shared" si="14"/>
        <v>5.3166648387279949</v>
      </c>
      <c r="V64">
        <f t="shared" si="29"/>
        <v>1.0043205437130829</v>
      </c>
      <c r="W64" s="1">
        <f t="shared" si="15"/>
        <v>1.0787618732541655</v>
      </c>
      <c r="X64">
        <f t="shared" si="30"/>
        <v>0.609375</v>
      </c>
      <c r="Y64">
        <f t="shared" si="53"/>
        <v>3.4375</v>
      </c>
      <c r="Z64">
        <f t="shared" si="31"/>
        <v>8.7053264758502558E-2</v>
      </c>
      <c r="AA64">
        <f t="shared" si="17"/>
        <v>4.9879317703423398</v>
      </c>
      <c r="AB64">
        <f t="shared" si="32"/>
        <v>1.0038011370620348</v>
      </c>
      <c r="AC64" s="1">
        <f t="shared" si="18"/>
        <v>1.1360350962645553</v>
      </c>
      <c r="AD64" s="2">
        <f t="shared" si="33"/>
        <v>65.091936122113623</v>
      </c>
      <c r="AE64">
        <f t="shared" si="34"/>
        <v>8.7273837815429453E-2</v>
      </c>
      <c r="AF64" s="3">
        <f t="shared" si="19"/>
        <v>4.9000000000000004</v>
      </c>
      <c r="AG64" s="3">
        <f t="shared" si="20"/>
        <v>4.9872738378154295</v>
      </c>
      <c r="AH64" s="3">
        <f t="shared" si="21"/>
        <v>31</v>
      </c>
      <c r="AI64" s="3">
        <f t="shared" si="22"/>
        <v>0.16190369150866787</v>
      </c>
      <c r="AJ64" s="3">
        <f t="shared" si="23"/>
        <v>9.2766718037753346</v>
      </c>
      <c r="AK64" s="3">
        <f t="shared" si="24"/>
        <v>1.7326536915086679</v>
      </c>
      <c r="AL64" s="3">
        <f t="shared" si="35"/>
        <v>99.276671803775329</v>
      </c>
      <c r="AM64" s="3">
        <f t="shared" si="44"/>
        <v>30.938942865458159</v>
      </c>
      <c r="AN64" s="3">
        <v>30.95</v>
      </c>
      <c r="AO64">
        <f t="shared" si="36"/>
        <v>30.545242150847603</v>
      </c>
      <c r="AP64" s="3">
        <f t="shared" si="37"/>
        <v>4.9872738378154295</v>
      </c>
      <c r="AQ64">
        <f t="shared" si="52"/>
        <v>0.254812046334569</v>
      </c>
      <c r="AR64">
        <f t="shared" si="54"/>
        <v>3.4375</v>
      </c>
      <c r="AU64">
        <f t="shared" si="39"/>
        <v>2.878047831985457</v>
      </c>
      <c r="AV64">
        <f t="shared" si="40"/>
        <v>1.8610971185060921</v>
      </c>
      <c r="AW64">
        <f t="shared" si="41"/>
        <v>0.4742299651939072</v>
      </c>
      <c r="AX64" s="1">
        <f t="shared" si="42"/>
        <v>82.94307294314325</v>
      </c>
      <c r="AZ64" s="3">
        <v>5</v>
      </c>
      <c r="BA64">
        <f>ASIN(AZ64/AN64)</f>
        <v>0.16226198306969045</v>
      </c>
      <c r="BB64">
        <f>BA64*180/$C$3</f>
        <v>9.2972010035156067</v>
      </c>
      <c r="BC64">
        <f>AN64*COS(BA64)</f>
        <v>30.543452653555722</v>
      </c>
      <c r="BD64">
        <f>BD$15-(BC$55-BC64)</f>
        <v>0.25302254904268795</v>
      </c>
      <c r="BE64">
        <f>BD64*10</f>
        <v>2.5302254904268793</v>
      </c>
    </row>
    <row r="65" spans="1:57" x14ac:dyDescent="0.2">
      <c r="A65">
        <v>50</v>
      </c>
      <c r="B65">
        <f t="shared" si="7"/>
        <v>5</v>
      </c>
      <c r="C65">
        <f t="shared" si="8"/>
        <v>0.16514867741462683</v>
      </c>
      <c r="D65">
        <f t="shared" si="9"/>
        <v>9.4626012843013942</v>
      </c>
      <c r="E65">
        <f t="shared" si="10"/>
        <v>30.413812651491099</v>
      </c>
      <c r="F65">
        <f t="shared" si="11"/>
        <v>0.41381265149109936</v>
      </c>
      <c r="G65">
        <f t="shared" si="27"/>
        <v>2.9961823892939266</v>
      </c>
      <c r="H65">
        <f t="shared" si="49"/>
        <v>2.9691553622668998</v>
      </c>
      <c r="I65">
        <f t="shared" si="49"/>
        <v>2.9689093461105198</v>
      </c>
      <c r="J65">
        <f t="shared" si="49"/>
        <v>2.9689070861529139</v>
      </c>
      <c r="K65">
        <f t="shared" si="49"/>
        <v>2.9689070653907184</v>
      </c>
      <c r="L65">
        <f t="shared" si="49"/>
        <v>2.9689070651999772</v>
      </c>
      <c r="M65">
        <f t="shared" si="49"/>
        <v>2.9689070651982239</v>
      </c>
      <c r="N65">
        <f t="shared" si="49"/>
        <v>2.9689070651982079</v>
      </c>
      <c r="O65">
        <f t="shared" si="49"/>
        <v>2.9689070651982079</v>
      </c>
      <c r="P65">
        <f t="shared" si="49"/>
        <v>2.9689070651982079</v>
      </c>
      <c r="Q65">
        <f t="shared" si="49"/>
        <v>2.9689070651982079</v>
      </c>
      <c r="R65">
        <f t="shared" si="49"/>
        <v>2.9689070651982079</v>
      </c>
      <c r="S65">
        <f t="shared" si="49"/>
        <v>2.9689070651982079</v>
      </c>
      <c r="T65">
        <f t="shared" si="13"/>
        <v>9.5556881912644498E-2</v>
      </c>
      <c r="U65">
        <f t="shared" si="14"/>
        <v>5.4751675136960083</v>
      </c>
      <c r="V65">
        <f t="shared" si="29"/>
        <v>1.0045829938544559</v>
      </c>
      <c r="W65" s="1">
        <f t="shared" si="15"/>
        <v>1.0787618732541655</v>
      </c>
      <c r="X65">
        <f t="shared" si="30"/>
        <v>0.609375</v>
      </c>
      <c r="Y65">
        <f t="shared" si="53"/>
        <v>3.4375</v>
      </c>
      <c r="Z65">
        <f t="shared" si="31"/>
        <v>8.8786826313269909E-2</v>
      </c>
      <c r="AA65">
        <f t="shared" si="17"/>
        <v>5.087260460413364</v>
      </c>
      <c r="AB65">
        <f t="shared" si="32"/>
        <v>1.0039545384157329</v>
      </c>
      <c r="AC65" s="1">
        <f t="shared" si="18"/>
        <v>1.144366515514859</v>
      </c>
      <c r="AD65" s="2">
        <f t="shared" si="33"/>
        <v>65.569305361347958</v>
      </c>
      <c r="AE65">
        <f t="shared" si="34"/>
        <v>8.9020869494446639E-2</v>
      </c>
      <c r="AF65" s="3">
        <f t="shared" si="19"/>
        <v>5</v>
      </c>
      <c r="AG65" s="3">
        <f t="shared" si="20"/>
        <v>5.0890208694944468</v>
      </c>
      <c r="AH65" s="3">
        <f t="shared" si="21"/>
        <v>31</v>
      </c>
      <c r="AI65" s="3">
        <f t="shared" si="22"/>
        <v>0.16514867741462683</v>
      </c>
      <c r="AJ65" s="3">
        <f t="shared" si="23"/>
        <v>9.4626012843013942</v>
      </c>
      <c r="AK65" s="3">
        <f t="shared" si="24"/>
        <v>1.735898677414627</v>
      </c>
      <c r="AL65" s="3">
        <f t="shared" si="35"/>
        <v>99.4626012843014</v>
      </c>
      <c r="AM65" s="3">
        <f t="shared" si="44"/>
        <v>30.955305460866487</v>
      </c>
      <c r="AN65" s="3">
        <v>31.15</v>
      </c>
      <c r="AO65">
        <f t="shared" si="36"/>
        <v>30.726170727371276</v>
      </c>
      <c r="AP65" s="3">
        <f t="shared" si="37"/>
        <v>5.0890208694944468</v>
      </c>
      <c r="AQ65">
        <f t="shared" ref="AQ65:AQ73" si="55">0.4-(BC$65-AO65)</f>
        <v>0.38007341405361006</v>
      </c>
      <c r="AR65">
        <f>$AS$6</f>
        <v>3.04</v>
      </c>
      <c r="AU65">
        <f t="shared" si="39"/>
        <v>2.8494950254302074</v>
      </c>
      <c r="AV65">
        <f t="shared" si="40"/>
        <v>1.7504545507452809</v>
      </c>
      <c r="AW65">
        <f t="shared" si="41"/>
        <v>0.66530123724743717</v>
      </c>
      <c r="AX65" s="1">
        <f t="shared" si="42"/>
        <v>82.120203534746466</v>
      </c>
      <c r="AZ65" s="3">
        <v>5</v>
      </c>
      <c r="BA65">
        <f>ASIN(AZ65/AN65)</f>
        <v>0.16121102220718975</v>
      </c>
      <c r="BB65">
        <f>BA65*180/$C$3</f>
        <v>9.2369836056960537</v>
      </c>
      <c r="BC65">
        <f>AN65*COS(BA65)</f>
        <v>30.746097313317666</v>
      </c>
      <c r="BD65">
        <f>BD$15-(BC$65-BC65)</f>
        <v>0.4</v>
      </c>
      <c r="BE65">
        <f>BD65*10</f>
        <v>4</v>
      </c>
    </row>
    <row r="66" spans="1:57" x14ac:dyDescent="0.2">
      <c r="A66">
        <v>51</v>
      </c>
      <c r="B66">
        <f t="shared" si="7"/>
        <v>5.1000000000000005</v>
      </c>
      <c r="C66">
        <f t="shared" si="8"/>
        <v>0.16839015714752992</v>
      </c>
      <c r="D66">
        <f t="shared" si="9"/>
        <v>9.6483298699842059</v>
      </c>
      <c r="E66">
        <f t="shared" si="10"/>
        <v>30.430412419157253</v>
      </c>
      <c r="F66">
        <f t="shared" si="11"/>
        <v>0.43041241915725337</v>
      </c>
      <c r="G66">
        <f t="shared" si="27"/>
        <v>2.9389912587685725</v>
      </c>
      <c r="H66">
        <f t="shared" si="49"/>
        <v>2.9109030091816348</v>
      </c>
      <c r="I66">
        <f t="shared" si="49"/>
        <v>2.9106319765287538</v>
      </c>
      <c r="J66">
        <f t="shared" si="49"/>
        <v>2.9106293357649742</v>
      </c>
      <c r="K66">
        <f t="shared" si="49"/>
        <v>2.9106293100326912</v>
      </c>
      <c r="L66">
        <f t="shared" si="49"/>
        <v>2.9106293097819487</v>
      </c>
      <c r="M66">
        <f t="shared" si="49"/>
        <v>2.9106293097795053</v>
      </c>
      <c r="N66">
        <f t="shared" si="49"/>
        <v>2.9106293097794809</v>
      </c>
      <c r="O66">
        <f t="shared" si="49"/>
        <v>2.9106293097794809</v>
      </c>
      <c r="P66">
        <f t="shared" si="49"/>
        <v>2.9106293097794809</v>
      </c>
      <c r="Q66">
        <f t="shared" si="49"/>
        <v>2.9106293097794809</v>
      </c>
      <c r="R66">
        <f t="shared" si="49"/>
        <v>2.9106293097794809</v>
      </c>
      <c r="S66">
        <f t="shared" si="49"/>
        <v>2.9106293097794809</v>
      </c>
      <c r="T66">
        <f t="shared" si="13"/>
        <v>9.8394286442652371E-2</v>
      </c>
      <c r="U66">
        <f t="shared" si="14"/>
        <v>5.6377436128210805</v>
      </c>
      <c r="V66">
        <f t="shared" si="29"/>
        <v>1.004860322109856</v>
      </c>
      <c r="W66" s="1">
        <f t="shared" si="15"/>
        <v>1.0787618732541655</v>
      </c>
      <c r="X66">
        <f t="shared" si="30"/>
        <v>0.51</v>
      </c>
      <c r="Y66">
        <f>$AS$6</f>
        <v>3.04</v>
      </c>
      <c r="Z66">
        <f t="shared" si="31"/>
        <v>9.6271248636383394E-2</v>
      </c>
      <c r="AA66">
        <f t="shared" si="17"/>
        <v>5.5160989191625047</v>
      </c>
      <c r="AB66">
        <f t="shared" si="32"/>
        <v>1.0046520399160268</v>
      </c>
      <c r="AC66" s="1">
        <f t="shared" si="18"/>
        <v>1.0975339413541074</v>
      </c>
      <c r="AD66" s="2">
        <f t="shared" si="33"/>
        <v>62.885917378239476</v>
      </c>
      <c r="AE66">
        <f t="shared" si="34"/>
        <v>9.656977429524137E-2</v>
      </c>
      <c r="AF66">
        <f t="shared" si="19"/>
        <v>5.1000000000000005</v>
      </c>
      <c r="AG66">
        <f t="shared" si="20"/>
        <v>5.1965697742952415</v>
      </c>
      <c r="AH66">
        <f t="shared" si="21"/>
        <v>31</v>
      </c>
      <c r="AI66">
        <f t="shared" si="22"/>
        <v>0.16839015714752992</v>
      </c>
      <c r="AJ66">
        <f t="shared" si="23"/>
        <v>9.6483298699842059</v>
      </c>
      <c r="AK66">
        <f t="shared" si="24"/>
        <v>1.73914015714753</v>
      </c>
      <c r="AL66">
        <f t="shared" si="35"/>
        <v>99.648329869984209</v>
      </c>
      <c r="AM66">
        <f t="shared" si="44"/>
        <v>31.006619881711984</v>
      </c>
      <c r="AN66">
        <v>31.15</v>
      </c>
      <c r="AO66">
        <f t="shared" si="36"/>
        <v>30.70940962376481</v>
      </c>
      <c r="AP66">
        <f t="shared" si="37"/>
        <v>5.1965697742952415</v>
      </c>
      <c r="AQ66">
        <f t="shared" si="55"/>
        <v>0.36331231044714374</v>
      </c>
      <c r="AR66">
        <f>$AS$6</f>
        <v>3.04</v>
      </c>
      <c r="AU66">
        <f t="shared" si="39"/>
        <v>2.8551743190101315</v>
      </c>
      <c r="AV66">
        <f t="shared" si="40"/>
        <v>1.7516706861663807</v>
      </c>
      <c r="AW66">
        <f t="shared" si="41"/>
        <v>0.63640352413364143</v>
      </c>
      <c r="AX66" s="1">
        <f t="shared" si="42"/>
        <v>82.283876305028471</v>
      </c>
    </row>
    <row r="67" spans="1:57" x14ac:dyDescent="0.2">
      <c r="A67">
        <v>52</v>
      </c>
      <c r="B67">
        <f t="shared" si="7"/>
        <v>5.2</v>
      </c>
      <c r="C67">
        <f t="shared" si="8"/>
        <v>0.17162806838087999</v>
      </c>
      <c r="D67">
        <f t="shared" si="9"/>
        <v>9.8338539896732122</v>
      </c>
      <c r="E67">
        <f t="shared" si="10"/>
        <v>30.447331574376101</v>
      </c>
      <c r="F67">
        <f t="shared" si="11"/>
        <v>0.4473315743761006</v>
      </c>
      <c r="G67">
        <f t="shared" si="27"/>
        <v>2.8812668551100535</v>
      </c>
      <c r="H67">
        <f t="shared" si="49"/>
        <v>2.852098750173913</v>
      </c>
      <c r="I67">
        <f t="shared" si="49"/>
        <v>2.8518004511246553</v>
      </c>
      <c r="J67">
        <f t="shared" si="49"/>
        <v>2.8517973689313374</v>
      </c>
      <c r="K67">
        <f t="shared" si="49"/>
        <v>2.8517973370810195</v>
      </c>
      <c r="L67">
        <f t="shared" si="49"/>
        <v>2.851797336751889</v>
      </c>
      <c r="M67">
        <f t="shared" si="49"/>
        <v>2.8517973367484872</v>
      </c>
      <c r="N67">
        <f t="shared" si="49"/>
        <v>2.8517973367484521</v>
      </c>
      <c r="O67">
        <f t="shared" si="49"/>
        <v>2.8517973367484521</v>
      </c>
      <c r="P67">
        <f t="shared" si="49"/>
        <v>2.8517973367484521</v>
      </c>
      <c r="Q67">
        <f t="shared" si="49"/>
        <v>2.8517973367484521</v>
      </c>
      <c r="R67">
        <f t="shared" si="49"/>
        <v>2.8517973367484521</v>
      </c>
      <c r="S67">
        <f t="shared" si="49"/>
        <v>2.8517973367484521</v>
      </c>
      <c r="T67">
        <f t="shared" si="13"/>
        <v>0.10130663611036864</v>
      </c>
      <c r="U67">
        <f t="shared" si="14"/>
        <v>5.8046138786778148</v>
      </c>
      <c r="V67">
        <f t="shared" si="29"/>
        <v>1.0051535529522522</v>
      </c>
      <c r="W67" s="1">
        <f t="shared" si="15"/>
        <v>1.0787618732541655</v>
      </c>
      <c r="X67">
        <f t="shared" si="30"/>
        <v>0.51</v>
      </c>
      <c r="Y67">
        <f t="shared" ref="Y67:Y75" si="56">$AS$6</f>
        <v>3.04</v>
      </c>
      <c r="Z67">
        <f t="shared" si="31"/>
        <v>9.8110223275460665E-2</v>
      </c>
      <c r="AA67">
        <f t="shared" si="17"/>
        <v>5.6214675122021065</v>
      </c>
      <c r="AB67">
        <f t="shared" si="32"/>
        <v>1.0048321864103913</v>
      </c>
      <c r="AC67" s="1">
        <f t="shared" si="18"/>
        <v>1.1062018414199708</v>
      </c>
      <c r="AD67" s="2">
        <f t="shared" si="33"/>
        <v>63.382566116694171</v>
      </c>
      <c r="AE67">
        <f t="shared" si="34"/>
        <v>9.8426230478909277E-2</v>
      </c>
      <c r="AF67">
        <f t="shared" si="19"/>
        <v>5.2</v>
      </c>
      <c r="AG67">
        <f t="shared" si="20"/>
        <v>5.2984262304789098</v>
      </c>
      <c r="AH67">
        <f t="shared" si="21"/>
        <v>31</v>
      </c>
      <c r="AI67">
        <f t="shared" si="22"/>
        <v>0.17162806838087999</v>
      </c>
      <c r="AJ67">
        <f t="shared" si="23"/>
        <v>9.8338539896732122</v>
      </c>
      <c r="AK67">
        <f t="shared" si="24"/>
        <v>1.7423780683808801</v>
      </c>
      <c r="AL67">
        <f t="shared" si="35"/>
        <v>99.833853989673216</v>
      </c>
      <c r="AM67">
        <f t="shared" si="44"/>
        <v>31.023642358031356</v>
      </c>
      <c r="AN67">
        <v>31.15</v>
      </c>
      <c r="AO67">
        <f t="shared" si="36"/>
        <v>30.692344835448814</v>
      </c>
      <c r="AP67">
        <f t="shared" si="37"/>
        <v>5.2984262304789098</v>
      </c>
      <c r="AQ67">
        <f t="shared" si="55"/>
        <v>0.34624752213114862</v>
      </c>
      <c r="AR67">
        <f t="shared" ref="AR67:AR73" si="57">$AS$6</f>
        <v>3.04</v>
      </c>
      <c r="AU67">
        <f t="shared" si="39"/>
        <v>2.8596892242439185</v>
      </c>
      <c r="AV67">
        <f t="shared" si="40"/>
        <v>1.7519847823119679</v>
      </c>
      <c r="AW67">
        <f t="shared" si="41"/>
        <v>0.60662038968699872</v>
      </c>
      <c r="AX67" s="1">
        <f t="shared" si="42"/>
        <v>82.413992319771353</v>
      </c>
    </row>
    <row r="68" spans="1:57" x14ac:dyDescent="0.2">
      <c r="A68">
        <v>53</v>
      </c>
      <c r="B68">
        <f t="shared" si="7"/>
        <v>5.3000000000000007</v>
      </c>
      <c r="C68">
        <f t="shared" si="8"/>
        <v>0.17486234922462071</v>
      </c>
      <c r="D68">
        <f t="shared" si="9"/>
        <v>10.019170097224805</v>
      </c>
      <c r="E68">
        <f t="shared" si="10"/>
        <v>30.464569585011372</v>
      </c>
      <c r="F68">
        <f t="shared" si="11"/>
        <v>0.4645695850113718</v>
      </c>
      <c r="G68">
        <f t="shared" si="27"/>
        <v>2.823043389105206</v>
      </c>
      <c r="H68">
        <f t="shared" si="49"/>
        <v>2.7927769278783852</v>
      </c>
      <c r="I68">
        <f t="shared" si="49"/>
        <v>2.7924489179087919</v>
      </c>
      <c r="J68">
        <f t="shared" si="49"/>
        <v>2.7924453241844795</v>
      </c>
      <c r="K68">
        <f t="shared" si="49"/>
        <v>2.7924452848064445</v>
      </c>
      <c r="L68">
        <f t="shared" si="49"/>
        <v>2.7924452843749612</v>
      </c>
      <c r="M68">
        <f t="shared" si="49"/>
        <v>2.7924452843702339</v>
      </c>
      <c r="N68">
        <f t="shared" si="49"/>
        <v>2.7924452843701815</v>
      </c>
      <c r="O68">
        <f t="shared" si="49"/>
        <v>2.792445284370181</v>
      </c>
      <c r="P68">
        <f t="shared" si="49"/>
        <v>2.792445284370181</v>
      </c>
      <c r="Q68">
        <f t="shared" si="49"/>
        <v>2.792445284370181</v>
      </c>
      <c r="R68">
        <f t="shared" si="49"/>
        <v>2.792445284370181</v>
      </c>
      <c r="S68">
        <f t="shared" si="49"/>
        <v>2.792445284370181</v>
      </c>
      <c r="T68">
        <f t="shared" si="13"/>
        <v>0.1042980417400718</v>
      </c>
      <c r="U68">
        <f t="shared" si="14"/>
        <v>5.9760138510943577</v>
      </c>
      <c r="V68">
        <f t="shared" si="29"/>
        <v>1.005463802932659</v>
      </c>
      <c r="W68" s="1">
        <f t="shared" si="15"/>
        <v>1.0787618732541655</v>
      </c>
      <c r="X68">
        <f t="shared" si="30"/>
        <v>0.51</v>
      </c>
      <c r="Y68">
        <f t="shared" si="56"/>
        <v>3.04</v>
      </c>
      <c r="Z68">
        <f t="shared" si="31"/>
        <v>9.9946438038153423E-2</v>
      </c>
      <c r="AA68">
        <f t="shared" si="17"/>
        <v>5.7266779713091243</v>
      </c>
      <c r="AB68">
        <f t="shared" si="32"/>
        <v>1.0050155187662071</v>
      </c>
      <c r="AC68" s="1">
        <f t="shared" si="18"/>
        <v>1.1150329117866802</v>
      </c>
      <c r="AD68" s="2">
        <f t="shared" si="33"/>
        <v>63.888564100462332</v>
      </c>
      <c r="AE68">
        <f t="shared" si="34"/>
        <v>0.10028057120354057</v>
      </c>
      <c r="AF68">
        <f t="shared" si="19"/>
        <v>5.3000000000000007</v>
      </c>
      <c r="AG68">
        <f t="shared" si="20"/>
        <v>5.4002805712035409</v>
      </c>
      <c r="AH68">
        <f t="shared" si="21"/>
        <v>31</v>
      </c>
      <c r="AI68">
        <f t="shared" si="22"/>
        <v>0.17486234922462071</v>
      </c>
      <c r="AJ68">
        <f t="shared" si="23"/>
        <v>10.019170097224805</v>
      </c>
      <c r="AK68">
        <f t="shared" si="24"/>
        <v>1.7456123492246207</v>
      </c>
      <c r="AL68">
        <f t="shared" si="35"/>
        <v>100.0191700972248</v>
      </c>
      <c r="AM68">
        <f t="shared" si="44"/>
        <v>31.040985516984005</v>
      </c>
      <c r="AN68">
        <v>31.15</v>
      </c>
      <c r="AO68">
        <f t="shared" si="36"/>
        <v>30.674977940925046</v>
      </c>
      <c r="AP68">
        <f t="shared" si="37"/>
        <v>5.4002805712035409</v>
      </c>
      <c r="AQ68">
        <f t="shared" si="55"/>
        <v>0.32888062760738068</v>
      </c>
      <c r="AR68">
        <f t="shared" si="57"/>
        <v>3.04</v>
      </c>
      <c r="AU68">
        <f t="shared" si="39"/>
        <v>2.8642923723497513</v>
      </c>
      <c r="AV68">
        <f t="shared" si="40"/>
        <v>1.7523044331968007</v>
      </c>
      <c r="AW68">
        <f t="shared" si="41"/>
        <v>0.57629898174895933</v>
      </c>
      <c r="AX68" s="1">
        <f t="shared" si="42"/>
        <v>82.546651424622581</v>
      </c>
    </row>
    <row r="69" spans="1:57" x14ac:dyDescent="0.2">
      <c r="A69">
        <v>54</v>
      </c>
      <c r="B69">
        <f t="shared" si="7"/>
        <v>5.4</v>
      </c>
      <c r="C69">
        <f t="shared" si="8"/>
        <v>0.17809293823119757</v>
      </c>
      <c r="D69">
        <f t="shared" si="9"/>
        <v>10.204274671849614</v>
      </c>
      <c r="E69">
        <f t="shared" si="10"/>
        <v>30.482125910113293</v>
      </c>
      <c r="F69">
        <f t="shared" si="11"/>
        <v>0.48212591011329309</v>
      </c>
      <c r="G69">
        <f t="shared" si="27"/>
        <v>2.7643556381563092</v>
      </c>
      <c r="H69">
        <f t="shared" si="49"/>
        <v>2.7329724533442206</v>
      </c>
      <c r="I69">
        <f t="shared" si="49"/>
        <v>2.732612074926303</v>
      </c>
      <c r="J69">
        <f t="shared" si="49"/>
        <v>2.732607888567324</v>
      </c>
      <c r="K69">
        <f t="shared" si="49"/>
        <v>2.7326078399297282</v>
      </c>
      <c r="L69">
        <f t="shared" si="49"/>
        <v>2.7326078393646505</v>
      </c>
      <c r="M69">
        <f t="shared" si="49"/>
        <v>2.7326078393580855</v>
      </c>
      <c r="N69">
        <f t="shared" si="49"/>
        <v>2.7326078393580087</v>
      </c>
      <c r="O69">
        <f t="shared" si="49"/>
        <v>2.7326078393580082</v>
      </c>
      <c r="P69">
        <f t="shared" si="49"/>
        <v>2.7326078393580082</v>
      </c>
      <c r="Q69">
        <f t="shared" si="49"/>
        <v>2.7326078393580082</v>
      </c>
      <c r="R69">
        <f t="shared" si="49"/>
        <v>2.7326078393580082</v>
      </c>
      <c r="S69">
        <f t="shared" si="49"/>
        <v>2.7326078393580082</v>
      </c>
      <c r="T69">
        <f t="shared" si="13"/>
        <v>0.10737289568918437</v>
      </c>
      <c r="U69">
        <f t="shared" si="14"/>
        <v>6.1521952010355516</v>
      </c>
      <c r="V69">
        <f t="shared" si="29"/>
        <v>1.0057922907236829</v>
      </c>
      <c r="W69" s="1">
        <f t="shared" si="15"/>
        <v>1.0787618732541655</v>
      </c>
      <c r="X69">
        <f t="shared" si="30"/>
        <v>0.51</v>
      </c>
      <c r="Y69">
        <f t="shared" si="56"/>
        <v>3.04</v>
      </c>
      <c r="Z69">
        <f t="shared" si="31"/>
        <v>0.10177984702831913</v>
      </c>
      <c r="AA69">
        <f t="shared" si="17"/>
        <v>5.8317276667507372</v>
      </c>
      <c r="AB69">
        <f t="shared" si="32"/>
        <v>1.005202019819166</v>
      </c>
      <c r="AC69" s="1">
        <f t="shared" si="18"/>
        <v>1.1240268653173131</v>
      </c>
      <c r="AD69" s="2">
        <f t="shared" si="33"/>
        <v>64.403894877324944</v>
      </c>
      <c r="AE69">
        <f t="shared" si="34"/>
        <v>0.10213275991831001</v>
      </c>
      <c r="AF69">
        <f t="shared" si="19"/>
        <v>5.4</v>
      </c>
      <c r="AG69">
        <f t="shared" si="20"/>
        <v>5.5021327599183101</v>
      </c>
      <c r="AH69">
        <f t="shared" si="21"/>
        <v>31</v>
      </c>
      <c r="AI69">
        <f t="shared" si="22"/>
        <v>0.17809293823119757</v>
      </c>
      <c r="AJ69">
        <f t="shared" si="23"/>
        <v>10.204274671849614</v>
      </c>
      <c r="AK69">
        <f t="shared" si="24"/>
        <v>1.7488429382311976</v>
      </c>
      <c r="AL69">
        <f t="shared" si="35"/>
        <v>100.20427467184962</v>
      </c>
      <c r="AM69">
        <f t="shared" si="44"/>
        <v>31.05864880777575</v>
      </c>
      <c r="AN69">
        <v>31.15</v>
      </c>
      <c r="AO69">
        <f t="shared" si="36"/>
        <v>30.657310541780607</v>
      </c>
      <c r="AP69">
        <f t="shared" si="37"/>
        <v>5.5021327599183101</v>
      </c>
      <c r="AQ69">
        <f t="shared" si="55"/>
        <v>0.31121322846294108</v>
      </c>
      <c r="AR69">
        <f t="shared" si="57"/>
        <v>3.04</v>
      </c>
      <c r="AU69">
        <f t="shared" si="39"/>
        <v>2.8689838094278453</v>
      </c>
      <c r="AV69">
        <f t="shared" si="40"/>
        <v>1.7526296088938855</v>
      </c>
      <c r="AW69">
        <f t="shared" si="41"/>
        <v>0.54544151888360792</v>
      </c>
      <c r="AX69" s="1">
        <f t="shared" si="42"/>
        <v>82.68185494815404</v>
      </c>
      <c r="AZ69">
        <v>5.5</v>
      </c>
      <c r="BA69">
        <f>ASIN(AZ69/AN69)</f>
        <v>0.17749553051493294</v>
      </c>
      <c r="BB69">
        <f>BA69*180/$C$3</f>
        <v>10.170044721530456</v>
      </c>
      <c r="BC69">
        <f>AN69*COS(BA69)</f>
        <v>30.660601755347201</v>
      </c>
      <c r="BD69">
        <f>BD$15-(BC$65-BC69)</f>
        <v>0.31450444202953565</v>
      </c>
      <c r="BE69">
        <f>BD69*10</f>
        <v>3.1450444202953562</v>
      </c>
    </row>
    <row r="70" spans="1:57" x14ac:dyDescent="0.2">
      <c r="A70">
        <v>55</v>
      </c>
      <c r="B70">
        <f t="shared" si="7"/>
        <v>5.5</v>
      </c>
      <c r="C70">
        <f t="shared" si="8"/>
        <v>0.18131977440149022</v>
      </c>
      <c r="D70">
        <f t="shared" si="9"/>
        <v>10.389164218452407</v>
      </c>
      <c r="E70">
        <f t="shared" si="10"/>
        <v>30.5</v>
      </c>
      <c r="F70">
        <f t="shared" si="11"/>
        <v>0.5</v>
      </c>
      <c r="G70">
        <f t="shared" si="27"/>
        <v>2.7052389410472784</v>
      </c>
      <c r="H70">
        <f t="shared" si="49"/>
        <v>2.6727208007624088</v>
      </c>
      <c r="I70">
        <f t="shared" si="49"/>
        <v>2.6723251629362337</v>
      </c>
      <c r="J70">
        <f t="shared" si="49"/>
        <v>2.6723202900503278</v>
      </c>
      <c r="K70">
        <f t="shared" si="49"/>
        <v>2.6723202300242783</v>
      </c>
      <c r="L70">
        <f t="shared" si="49"/>
        <v>2.6723202292848529</v>
      </c>
      <c r="M70">
        <f t="shared" si="49"/>
        <v>2.6723202292757442</v>
      </c>
      <c r="N70">
        <f t="shared" si="49"/>
        <v>2.6723202292756318</v>
      </c>
      <c r="O70">
        <f t="shared" si="49"/>
        <v>2.672320229275631</v>
      </c>
      <c r="P70">
        <f t="shared" si="49"/>
        <v>2.672320229275631</v>
      </c>
      <c r="Q70">
        <f t="shared" si="49"/>
        <v>2.672320229275631</v>
      </c>
      <c r="R70">
        <f t="shared" si="49"/>
        <v>2.672320229275631</v>
      </c>
      <c r="S70">
        <f t="shared" si="49"/>
        <v>2.672320229275631</v>
      </c>
      <c r="T70">
        <f t="shared" si="13"/>
        <v>0.11053589770744912</v>
      </c>
      <c r="U70">
        <f t="shared" si="14"/>
        <v>6.3334272122682922</v>
      </c>
      <c r="V70">
        <f t="shared" si="29"/>
        <v>1.0061403484829836</v>
      </c>
      <c r="W70" s="1">
        <f t="shared" si="15"/>
        <v>1.0787618732541655</v>
      </c>
      <c r="X70">
        <f t="shared" si="30"/>
        <v>0.51</v>
      </c>
      <c r="Y70">
        <f t="shared" si="56"/>
        <v>3.04</v>
      </c>
      <c r="Z70">
        <f t="shared" si="31"/>
        <v>0.10361040473287834</v>
      </c>
      <c r="AA70">
        <f t="shared" si="17"/>
        <v>5.9366139907426705</v>
      </c>
      <c r="AB70">
        <f t="shared" si="32"/>
        <v>1.0053916721551617</v>
      </c>
      <c r="AC70" s="1">
        <f t="shared" si="18"/>
        <v>1.1331834102638549</v>
      </c>
      <c r="AD70" s="2">
        <f t="shared" si="33"/>
        <v>64.928541730859109</v>
      </c>
      <c r="AE70">
        <f t="shared" si="34"/>
        <v>0.10398276029684855</v>
      </c>
      <c r="AF70">
        <f t="shared" si="19"/>
        <v>5.5</v>
      </c>
      <c r="AG70">
        <f t="shared" si="20"/>
        <v>5.6039827602968488</v>
      </c>
      <c r="AH70">
        <f t="shared" si="21"/>
        <v>31</v>
      </c>
      <c r="AI70">
        <f t="shared" si="22"/>
        <v>0.18131977440149022</v>
      </c>
      <c r="AJ70">
        <f t="shared" si="23"/>
        <v>10.389164218452407</v>
      </c>
      <c r="AK70">
        <f t="shared" si="24"/>
        <v>1.7520697744014904</v>
      </c>
      <c r="AL70">
        <f t="shared" si="35"/>
        <v>100.38916421845241</v>
      </c>
      <c r="AM70">
        <f t="shared" si="44"/>
        <v>31.076631670737068</v>
      </c>
      <c r="AN70">
        <v>31.15</v>
      </c>
      <c r="AO70">
        <f t="shared" si="36"/>
        <v>30.639344262295079</v>
      </c>
      <c r="AP70">
        <f t="shared" si="37"/>
        <v>5.6039827602968488</v>
      </c>
      <c r="AQ70">
        <f t="shared" si="55"/>
        <v>0.29324694897741355</v>
      </c>
      <c r="AR70">
        <f t="shared" si="57"/>
        <v>3.04</v>
      </c>
      <c r="AU70">
        <f t="shared" si="39"/>
        <v>2.8737635835705544</v>
      </c>
      <c r="AV70">
        <f t="shared" si="40"/>
        <v>1.75296027904069</v>
      </c>
      <c r="AW70">
        <f t="shared" si="41"/>
        <v>0.51405025350727784</v>
      </c>
      <c r="AX70" s="1">
        <f t="shared" si="42"/>
        <v>82.819604276349523</v>
      </c>
    </row>
    <row r="71" spans="1:57" x14ac:dyDescent="0.2">
      <c r="A71">
        <v>56</v>
      </c>
      <c r="B71">
        <f t="shared" si="7"/>
        <v>5.6000000000000005</v>
      </c>
      <c r="C71">
        <f t="shared" si="8"/>
        <v>0.18454279719061453</v>
      </c>
      <c r="D71">
        <f t="shared" si="9"/>
        <v>10.573835267964546</v>
      </c>
      <c r="E71">
        <f t="shared" si="10"/>
        <v>30.51819129633996</v>
      </c>
      <c r="F71">
        <f t="shared" si="11"/>
        <v>0.51819129633996042</v>
      </c>
      <c r="G71">
        <f t="shared" si="27"/>
        <v>2.6457291926461348</v>
      </c>
      <c r="H71">
        <f t="shared" si="49"/>
        <v>2.6120580021290416</v>
      </c>
      <c r="I71">
        <f t="shared" si="49"/>
        <v>2.6116239577586966</v>
      </c>
      <c r="J71">
        <f t="shared" si="49"/>
        <v>2.6116182895670113</v>
      </c>
      <c r="K71">
        <f t="shared" si="49"/>
        <v>2.6116182155335514</v>
      </c>
      <c r="L71">
        <f t="shared" si="49"/>
        <v>2.6116182145665827</v>
      </c>
      <c r="M71">
        <f t="shared" si="49"/>
        <v>2.6116182145539528</v>
      </c>
      <c r="N71">
        <f t="shared" si="49"/>
        <v>2.6116182145537885</v>
      </c>
      <c r="O71">
        <f t="shared" si="49"/>
        <v>2.6116182145537858</v>
      </c>
      <c r="P71">
        <f t="shared" si="49"/>
        <v>2.6116182145537858</v>
      </c>
      <c r="Q71">
        <f t="shared" si="49"/>
        <v>2.6116182145537858</v>
      </c>
      <c r="R71">
        <f t="shared" si="49"/>
        <v>2.6116182145537858</v>
      </c>
      <c r="S71">
        <f t="shared" si="49"/>
        <v>2.6116182145537858</v>
      </c>
      <c r="T71">
        <f t="shared" si="13"/>
        <v>0.11379208372298502</v>
      </c>
      <c r="U71">
        <f t="shared" si="14"/>
        <v>6.5199984307296841</v>
      </c>
      <c r="V71">
        <f t="shared" si="29"/>
        <v>1.0065094347408068</v>
      </c>
      <c r="W71" s="1">
        <f t="shared" si="15"/>
        <v>1.0787618732541655</v>
      </c>
      <c r="X71">
        <f t="shared" si="30"/>
        <v>0.51</v>
      </c>
      <c r="Y71">
        <f t="shared" si="56"/>
        <v>3.04</v>
      </c>
      <c r="Z71">
        <f t="shared" si="31"/>
        <v>0.10543806602661931</v>
      </c>
      <c r="AA71">
        <f t="shared" si="17"/>
        <v>6.0413343577244873</v>
      </c>
      <c r="AB71">
        <f t="shared" si="32"/>
        <v>1.0055844581142532</v>
      </c>
      <c r="AC71" s="1">
        <f t="shared" si="18"/>
        <v>1.1425022503121338</v>
      </c>
      <c r="AD71" s="2">
        <f t="shared" si="33"/>
        <v>65.462487683012597</v>
      </c>
      <c r="AE71">
        <f t="shared" si="34"/>
        <v>0.10583053624042657</v>
      </c>
      <c r="AF71">
        <f t="shared" si="19"/>
        <v>5.6000000000000005</v>
      </c>
      <c r="AG71">
        <f t="shared" si="20"/>
        <v>5.7058305362404269</v>
      </c>
      <c r="AH71">
        <f t="shared" si="21"/>
        <v>31</v>
      </c>
      <c r="AI71">
        <f t="shared" si="22"/>
        <v>0.18454279719061453</v>
      </c>
      <c r="AJ71">
        <f t="shared" si="23"/>
        <v>10.573835267964546</v>
      </c>
      <c r="AK71">
        <f t="shared" si="24"/>
        <v>1.7552927971906147</v>
      </c>
      <c r="AL71">
        <f t="shared" si="35"/>
        <v>100.57383526796454</v>
      </c>
      <c r="AM71">
        <f t="shared" si="44"/>
        <v>31.094933537407741</v>
      </c>
      <c r="AN71">
        <v>31.15</v>
      </c>
      <c r="AO71">
        <f t="shared" si="36"/>
        <v>30.621080749044076</v>
      </c>
      <c r="AP71">
        <f t="shared" si="37"/>
        <v>5.7058305362404269</v>
      </c>
      <c r="AQ71">
        <f t="shared" si="55"/>
        <v>0.27498343572640993</v>
      </c>
      <c r="AR71">
        <f t="shared" si="57"/>
        <v>3.04</v>
      </c>
      <c r="AU71">
        <f t="shared" si="39"/>
        <v>2.8786317449108045</v>
      </c>
      <c r="AV71">
        <f t="shared" si="40"/>
        <v>1.7532964128460555</v>
      </c>
      <c r="AW71">
        <f t="shared" si="41"/>
        <v>0.48212747145119844</v>
      </c>
      <c r="AX71" s="1">
        <f t="shared" si="42"/>
        <v>82.959900854000509</v>
      </c>
    </row>
    <row r="72" spans="1:57" x14ac:dyDescent="0.2">
      <c r="A72">
        <v>57</v>
      </c>
      <c r="B72">
        <f t="shared" si="7"/>
        <v>5.7</v>
      </c>
      <c r="C72">
        <f t="shared" si="8"/>
        <v>0.18776194651359343</v>
      </c>
      <c r="D72">
        <f t="shared" si="9"/>
        <v>10.758284377668888</v>
      </c>
      <c r="E72">
        <f t="shared" si="10"/>
        <v>30.5366992322353</v>
      </c>
      <c r="F72">
        <f t="shared" si="11"/>
        <v>0.53669923223529992</v>
      </c>
      <c r="G72">
        <f t="shared" si="27"/>
        <v>2.5858628385457716</v>
      </c>
      <c r="H72">
        <f t="shared" si="49"/>
        <v>2.5510206418466117</v>
      </c>
      <c r="I72">
        <f t="shared" si="49"/>
        <v>2.5505447622512407</v>
      </c>
      <c r="J72">
        <f t="shared" si="49"/>
        <v>2.5505381726190559</v>
      </c>
      <c r="K72">
        <f t="shared" si="49"/>
        <v>2.5505380813533929</v>
      </c>
      <c r="L72">
        <f t="shared" si="49"/>
        <v>2.5505380800893711</v>
      </c>
      <c r="M72">
        <f t="shared" si="49"/>
        <v>2.5505380800718642</v>
      </c>
      <c r="N72">
        <f t="shared" si="49"/>
        <v>2.5505380800716217</v>
      </c>
      <c r="O72">
        <f t="shared" si="49"/>
        <v>2.5505380800716182</v>
      </c>
      <c r="P72">
        <f t="shared" si="49"/>
        <v>2.5505380800716182</v>
      </c>
      <c r="Q72">
        <f t="shared" si="49"/>
        <v>2.5505380800716182</v>
      </c>
      <c r="R72">
        <f t="shared" si="49"/>
        <v>2.5505380800716182</v>
      </c>
      <c r="S72">
        <f t="shared" si="49"/>
        <v>2.5505380800716182</v>
      </c>
      <c r="T72">
        <f t="shared" si="13"/>
        <v>0.11714685795846748</v>
      </c>
      <c r="U72">
        <f t="shared" si="14"/>
        <v>6.7122185047028955</v>
      </c>
      <c r="V72">
        <f t="shared" si="29"/>
        <v>1.0069011490524613</v>
      </c>
      <c r="W72" s="1">
        <f t="shared" si="15"/>
        <v>1.0787618732541655</v>
      </c>
      <c r="X72">
        <f t="shared" si="30"/>
        <v>0.51</v>
      </c>
      <c r="Y72">
        <f t="shared" si="56"/>
        <v>3.04</v>
      </c>
      <c r="Z72">
        <f t="shared" si="31"/>
        <v>0.10726278617688374</v>
      </c>
      <c r="AA72">
        <f t="shared" si="17"/>
        <v>6.1458862046280673</v>
      </c>
      <c r="AB72">
        <f t="shared" si="32"/>
        <v>1.0057803597946708</v>
      </c>
      <c r="AC72" s="1">
        <f t="shared" si="18"/>
        <v>1.1519830846272425</v>
      </c>
      <c r="AD72" s="2">
        <f t="shared" si="33"/>
        <v>66.005715496706557</v>
      </c>
      <c r="AE72">
        <f t="shared" si="34"/>
        <v>0.10767605188108355</v>
      </c>
      <c r="AF72">
        <f t="shared" si="19"/>
        <v>5.7</v>
      </c>
      <c r="AG72">
        <f t="shared" si="20"/>
        <v>5.8076760518810842</v>
      </c>
      <c r="AH72">
        <f t="shared" si="21"/>
        <v>31</v>
      </c>
      <c r="AI72">
        <f t="shared" si="22"/>
        <v>0.18776194651359343</v>
      </c>
      <c r="AJ72">
        <f t="shared" si="23"/>
        <v>10.758284377668888</v>
      </c>
      <c r="AK72">
        <f t="shared" si="24"/>
        <v>1.7585119465135934</v>
      </c>
      <c r="AL72">
        <f t="shared" si="35"/>
        <v>100.75828437766889</v>
      </c>
      <c r="AM72">
        <f t="shared" si="44"/>
        <v>31.113553830622532</v>
      </c>
      <c r="AN72">
        <v>31.15</v>
      </c>
      <c r="AO72">
        <f t="shared" si="36"/>
        <v>30.602521670499293</v>
      </c>
      <c r="AP72">
        <f t="shared" si="37"/>
        <v>5.8076760518810842</v>
      </c>
      <c r="AQ72">
        <f t="shared" si="55"/>
        <v>0.25642435718162704</v>
      </c>
      <c r="AR72">
        <f t="shared" si="57"/>
        <v>3.04</v>
      </c>
      <c r="AU72">
        <f t="shared" si="39"/>
        <v>2.8835883456701343</v>
      </c>
      <c r="AV72">
        <f t="shared" si="40"/>
        <v>1.7536379790971799</v>
      </c>
      <c r="AW72">
        <f t="shared" si="41"/>
        <v>0.44967549151928182</v>
      </c>
      <c r="AX72" s="1">
        <f t="shared" si="42"/>
        <v>83.102746186090585</v>
      </c>
    </row>
    <row r="73" spans="1:57" x14ac:dyDescent="0.2">
      <c r="A73">
        <v>58</v>
      </c>
      <c r="B73">
        <f t="shared" si="7"/>
        <v>5.8000000000000007</v>
      </c>
      <c r="C73">
        <f t="shared" si="8"/>
        <v>0.19097716275089588</v>
      </c>
      <c r="D73">
        <f t="shared" si="9"/>
        <v>10.942508131517192</v>
      </c>
      <c r="E73">
        <f t="shared" si="10"/>
        <v>30.555523232306136</v>
      </c>
      <c r="F73">
        <f t="shared" si="11"/>
        <v>0.55552323230613609</v>
      </c>
      <c r="G73">
        <f t="shared" si="27"/>
        <v>2.525676869644363</v>
      </c>
      <c r="H73">
        <f t="shared" si="49"/>
        <v>2.4896458512646875</v>
      </c>
      <c r="I73">
        <f t="shared" si="49"/>
        <v>2.4891243978680864</v>
      </c>
      <c r="J73">
        <f t="shared" si="49"/>
        <v>2.4891167403919967</v>
      </c>
      <c r="K73">
        <f t="shared" si="49"/>
        <v>2.4891166279190409</v>
      </c>
      <c r="L73">
        <f t="shared" si="49"/>
        <v>2.4891166262670343</v>
      </c>
      <c r="M73">
        <f t="shared" si="49"/>
        <v>2.4891166262427693</v>
      </c>
      <c r="N73">
        <f t="shared" si="49"/>
        <v>2.4891166262424127</v>
      </c>
      <c r="O73">
        <f t="shared" si="49"/>
        <v>2.4891166262424074</v>
      </c>
      <c r="P73">
        <f t="shared" si="49"/>
        <v>2.4891166262424074</v>
      </c>
      <c r="Q73">
        <f t="shared" si="49"/>
        <v>2.4891166262424074</v>
      </c>
      <c r="R73">
        <f t="shared" si="49"/>
        <v>2.4891166262424074</v>
      </c>
      <c r="S73">
        <f t="shared" si="49"/>
        <v>2.4891166262424074</v>
      </c>
      <c r="T73">
        <f t="shared" si="13"/>
        <v>0.12060602884667296</v>
      </c>
      <c r="U73">
        <f t="shared" si="14"/>
        <v>6.9104202426869747</v>
      </c>
      <c r="V73">
        <f t="shared" si="29"/>
        <v>1.0073172487009108</v>
      </c>
      <c r="W73" s="1">
        <f t="shared" si="15"/>
        <v>1.0787618732541655</v>
      </c>
      <c r="X73">
        <f t="shared" si="30"/>
        <v>0.51</v>
      </c>
      <c r="Y73">
        <f t="shared" si="56"/>
        <v>3.04</v>
      </c>
      <c r="Z73">
        <f t="shared" si="31"/>
        <v>0.10908452084813298</v>
      </c>
      <c r="AA73">
        <f t="shared" si="17"/>
        <v>6.2502669911392443</v>
      </c>
      <c r="AB73">
        <f t="shared" si="32"/>
        <v>1.0059793590568566</v>
      </c>
      <c r="AC73" s="1">
        <f t="shared" si="18"/>
        <v>1.1616256078995004</v>
      </c>
      <c r="AD73" s="2">
        <f t="shared" si="33"/>
        <v>66.558207678468904</v>
      </c>
      <c r="AE73">
        <f t="shared" si="34"/>
        <v>0.10951927158470369</v>
      </c>
      <c r="AF73" s="3">
        <f t="shared" si="19"/>
        <v>5.8000000000000007</v>
      </c>
      <c r="AG73" s="3">
        <f t="shared" si="20"/>
        <v>5.9095192715847045</v>
      </c>
      <c r="AH73" s="3">
        <f t="shared" si="21"/>
        <v>31</v>
      </c>
      <c r="AI73" s="3">
        <f t="shared" si="22"/>
        <v>0.19097716275089588</v>
      </c>
      <c r="AJ73" s="3">
        <f t="shared" si="23"/>
        <v>10.942508131517192</v>
      </c>
      <c r="AK73" s="3">
        <f t="shared" si="24"/>
        <v>1.7617271627508959</v>
      </c>
      <c r="AL73" s="3">
        <f t="shared" si="35"/>
        <v>100.94250813151719</v>
      </c>
      <c r="AM73" s="3">
        <f t="shared" si="44"/>
        <v>31.132491964597804</v>
      </c>
      <c r="AN73" s="3">
        <v>31.15</v>
      </c>
      <c r="AO73">
        <f t="shared" si="36"/>
        <v>30.58366871662534</v>
      </c>
      <c r="AP73" s="3">
        <f t="shared" si="37"/>
        <v>5.9095192715847045</v>
      </c>
      <c r="AQ73">
        <f t="shared" si="55"/>
        <v>0.23757140330767401</v>
      </c>
      <c r="AR73">
        <f t="shared" si="57"/>
        <v>3.04</v>
      </c>
      <c r="AU73">
        <f t="shared" si="39"/>
        <v>2.8886334402064735</v>
      </c>
      <c r="AV73">
        <f t="shared" si="40"/>
        <v>1.7539849461666623</v>
      </c>
      <c r="AW73">
        <f t="shared" si="41"/>
        <v>0.41669666504134906</v>
      </c>
      <c r="AX73" s="1">
        <f t="shared" si="42"/>
        <v>83.248141839172547</v>
      </c>
      <c r="AZ73" s="3">
        <v>6</v>
      </c>
      <c r="BA73">
        <f>ASIN(AZ73/AN73)</f>
        <v>0.19382775349600692</v>
      </c>
      <c r="BB73">
        <f>BA73*180/$C$3</f>
        <v>11.105839767398136</v>
      </c>
      <c r="BC73">
        <f>AN73*COS(BA73)</f>
        <v>30.566689385669491</v>
      </c>
      <c r="BD73">
        <f>BD$15-(BC$65-BC73)</f>
        <v>0.22059207235182543</v>
      </c>
      <c r="BE73">
        <f>BD73*10</f>
        <v>2.2059207235182541</v>
      </c>
    </row>
    <row r="74" spans="1:57" x14ac:dyDescent="0.2">
      <c r="A74">
        <v>59</v>
      </c>
      <c r="B74">
        <f t="shared" si="7"/>
        <v>5.9</v>
      </c>
      <c r="C74">
        <f t="shared" si="8"/>
        <v>0.19418838675384306</v>
      </c>
      <c r="D74">
        <f t="shared" si="9"/>
        <v>11.126503140439837</v>
      </c>
      <c r="E74">
        <f t="shared" si="10"/>
        <v>30.574662712775755</v>
      </c>
      <c r="F74">
        <f t="shared" si="11"/>
        <v>0.57466271277575487</v>
      </c>
      <c r="G74">
        <f t="shared" si="27"/>
        <v>2.4652088166676465</v>
      </c>
      <c r="H74">
        <f t="shared" si="49"/>
        <v>2.4279713031622285</v>
      </c>
      <c r="I74">
        <f t="shared" si="49"/>
        <v>2.4274001957482891</v>
      </c>
      <c r="J74">
        <f t="shared" si="49"/>
        <v>2.42739130031203</v>
      </c>
      <c r="K74">
        <f t="shared" si="49"/>
        <v>2.4273911617256774</v>
      </c>
      <c r="L74">
        <f t="shared" si="49"/>
        <v>2.4273911595665654</v>
      </c>
      <c r="M74">
        <f t="shared" si="49"/>
        <v>2.4273911595329274</v>
      </c>
      <c r="N74">
        <f t="shared" si="49"/>
        <v>2.4273911595324029</v>
      </c>
      <c r="O74">
        <f t="shared" si="49"/>
        <v>2.4273911595323949</v>
      </c>
      <c r="P74">
        <f t="shared" si="49"/>
        <v>2.4273911595323949</v>
      </c>
      <c r="Q74">
        <f t="shared" ref="O74:S80" si="58">(($F$4*SQRT($G$15)-$F74)/$F$4)^2*(COS(ASIN(SIN($C74)/SQRT(P74))))^2</f>
        <v>2.4273911595323949</v>
      </c>
      <c r="R74">
        <f t="shared" si="58"/>
        <v>2.4273911595323949</v>
      </c>
      <c r="S74">
        <f t="shared" si="58"/>
        <v>2.4273911595323949</v>
      </c>
      <c r="T74">
        <f t="shared" si="13"/>
        <v>0.12417584929323217</v>
      </c>
      <c r="U74">
        <f t="shared" si="14"/>
        <v>7.1149619203507211</v>
      </c>
      <c r="V74">
        <f t="shared" si="29"/>
        <v>1.007759667788318</v>
      </c>
      <c r="W74" s="1">
        <f t="shared" si="15"/>
        <v>1.0787618732541655</v>
      </c>
      <c r="X74">
        <f t="shared" si="30"/>
        <v>0.51</v>
      </c>
      <c r="Y74">
        <f t="shared" si="56"/>
        <v>3.04</v>
      </c>
      <c r="Z74">
        <f t="shared" si="31"/>
        <v>0.1109032261063938</v>
      </c>
      <c r="AA74">
        <f t="shared" si="17"/>
        <v>6.3544741999525334</v>
      </c>
      <c r="AB74">
        <f t="shared" si="32"/>
        <v>1.0061814375275409</v>
      </c>
      <c r="AC74" s="1">
        <f t="shared" si="18"/>
        <v>1.1714295103908712</v>
      </c>
      <c r="AD74" s="2">
        <f t="shared" si="33"/>
        <v>67.119946481094004</v>
      </c>
      <c r="AE74">
        <f t="shared" si="34"/>
        <v>0.11136015995403689</v>
      </c>
      <c r="AF74" s="3">
        <f t="shared" si="19"/>
        <v>5.9</v>
      </c>
      <c r="AG74" s="3">
        <f t="shared" si="20"/>
        <v>6.0113601599540374</v>
      </c>
      <c r="AH74" s="3">
        <f t="shared" si="21"/>
        <v>31</v>
      </c>
      <c r="AI74" s="3">
        <f t="shared" si="22"/>
        <v>0.19418838675384306</v>
      </c>
      <c r="AJ74" s="3">
        <f t="shared" si="23"/>
        <v>11.126503140439837</v>
      </c>
      <c r="AK74" s="3">
        <f t="shared" si="24"/>
        <v>1.7649383867538431</v>
      </c>
      <c r="AL74" s="3">
        <f t="shared" si="35"/>
        <v>101.12650314043984</v>
      </c>
      <c r="AM74" s="3">
        <f t="shared" si="44"/>
        <v>31.151747345019047</v>
      </c>
      <c r="AN74">
        <v>31.4</v>
      </c>
      <c r="AO74">
        <f t="shared" si="36"/>
        <v>30.809824750949133</v>
      </c>
      <c r="AP74" s="3">
        <f t="shared" si="37"/>
        <v>6.0113601599540374</v>
      </c>
      <c r="AQ74">
        <f t="shared" ref="AQ74:AQ83" si="59">0.4-(BC$74-AO74)</f>
        <v>0.38840362861929523</v>
      </c>
      <c r="AR74">
        <f t="shared" ref="AR74:AR75" si="60">$AS$7</f>
        <v>2.6488888888888891</v>
      </c>
      <c r="AU74">
        <f t="shared" si="39"/>
        <v>2.8599106577385838</v>
      </c>
      <c r="AV74">
        <f t="shared" si="40"/>
        <v>1.6376012902265085</v>
      </c>
      <c r="AW74">
        <f t="shared" si="41"/>
        <v>0.63605028335561553</v>
      </c>
      <c r="AX74" s="1">
        <f t="shared" si="42"/>
        <v>82.420373858777054</v>
      </c>
      <c r="AZ74" s="3">
        <v>6</v>
      </c>
      <c r="BA74">
        <f>ASIN(AZ74/AN74)</f>
        <v>0.19226515722161802</v>
      </c>
      <c r="BB74">
        <f>BA74*180/$C$3</f>
        <v>11.016306955241522</v>
      </c>
      <c r="BC74">
        <f>AN74*COS(BA74)</f>
        <v>30.821421122329838</v>
      </c>
      <c r="BD74">
        <f>BD$15-(BC$74-BC74)</f>
        <v>0.4</v>
      </c>
      <c r="BE74">
        <f>BD74*10</f>
        <v>4</v>
      </c>
    </row>
    <row r="75" spans="1:57" x14ac:dyDescent="0.2">
      <c r="A75">
        <v>60</v>
      </c>
      <c r="B75">
        <f t="shared" si="7"/>
        <v>6</v>
      </c>
      <c r="C75">
        <f t="shared" si="8"/>
        <v>0.19739555984988078</v>
      </c>
      <c r="D75">
        <f t="shared" si="9"/>
        <v>11.31026604264795</v>
      </c>
      <c r="E75">
        <f t="shared" si="10"/>
        <v>30.594117081556711</v>
      </c>
      <c r="F75">
        <f t="shared" si="11"/>
        <v>0.5941170815567105</v>
      </c>
      <c r="G75">
        <f t="shared" si="27"/>
        <v>2.4044967446345216</v>
      </c>
      <c r="H75">
        <f t="shared" ref="H75:S98" si="61">(($F$4*SQRT($G$15)-$F75)/$F$4)^2*(COS(ASIN(SIN($C75)/SQRT(G75))))^2</f>
        <v>2.3660352061729832</v>
      </c>
      <c r="I75">
        <f t="shared" si="61"/>
        <v>2.3654099872679688</v>
      </c>
      <c r="J75">
        <f t="shared" si="61"/>
        <v>2.3653996559597505</v>
      </c>
      <c r="K75">
        <f t="shared" si="61"/>
        <v>2.3653994851961877</v>
      </c>
      <c r="L75">
        <f t="shared" si="61"/>
        <v>2.3653994823736673</v>
      </c>
      <c r="M75">
        <f t="shared" si="61"/>
        <v>2.3653994823270148</v>
      </c>
      <c r="N75">
        <f t="shared" si="61"/>
        <v>2.3653994823262434</v>
      </c>
      <c r="O75">
        <f t="shared" si="58"/>
        <v>2.365399482326231</v>
      </c>
      <c r="P75">
        <f t="shared" si="58"/>
        <v>2.3653994823262305</v>
      </c>
      <c r="Q75">
        <f t="shared" si="58"/>
        <v>2.3653994823262305</v>
      </c>
      <c r="R75">
        <f t="shared" si="58"/>
        <v>2.3653994823262305</v>
      </c>
      <c r="S75">
        <f t="shared" si="58"/>
        <v>2.3653994823262305</v>
      </c>
      <c r="T75">
        <f t="shared" si="13"/>
        <v>0.12786306192852517</v>
      </c>
      <c r="U75">
        <f t="shared" si="14"/>
        <v>7.3262298733517524</v>
      </c>
      <c r="V75">
        <f t="shared" si="29"/>
        <v>1.0082305391206763</v>
      </c>
      <c r="W75" s="1">
        <f t="shared" si="15"/>
        <v>1.0787618732541657</v>
      </c>
      <c r="X75">
        <f t="shared" si="30"/>
        <v>0.51</v>
      </c>
      <c r="Y75">
        <f t="shared" si="56"/>
        <v>3.04</v>
      </c>
      <c r="Z75">
        <f t="shared" si="31"/>
        <v>0.11271885842358317</v>
      </c>
      <c r="AA75">
        <f t="shared" si="17"/>
        <v>6.4585053370189307</v>
      </c>
      <c r="AB75">
        <f t="shared" si="32"/>
        <v>1.0063865766038547</v>
      </c>
      <c r="AC75" s="1">
        <f t="shared" si="18"/>
        <v>1.1813944779818741</v>
      </c>
      <c r="AD75" s="2">
        <f t="shared" si="33"/>
        <v>67.690913906330522</v>
      </c>
      <c r="AE75">
        <f t="shared" si="34"/>
        <v>0.11319868183166466</v>
      </c>
      <c r="AF75" s="3">
        <f t="shared" si="19"/>
        <v>6</v>
      </c>
      <c r="AG75">
        <f t="shared" si="20"/>
        <v>6.1131986818316646</v>
      </c>
      <c r="AH75">
        <f t="shared" si="21"/>
        <v>31</v>
      </c>
      <c r="AI75">
        <f t="shared" si="22"/>
        <v>0.19739555984988078</v>
      </c>
      <c r="AJ75">
        <f t="shared" si="23"/>
        <v>11.31026604264795</v>
      </c>
      <c r="AK75">
        <f t="shared" si="24"/>
        <v>1.7681455598498808</v>
      </c>
      <c r="AL75">
        <f t="shared" si="35"/>
        <v>101.31026604264795</v>
      </c>
      <c r="AM75">
        <f t="shared" si="44"/>
        <v>31.171319369129346</v>
      </c>
      <c r="AN75">
        <v>31.4</v>
      </c>
      <c r="AO75">
        <f t="shared" si="36"/>
        <v>30.79023321669489</v>
      </c>
      <c r="AP75">
        <f t="shared" si="37"/>
        <v>6.1131986818316646</v>
      </c>
      <c r="AQ75">
        <f t="shared" si="59"/>
        <v>0.36881209436505247</v>
      </c>
      <c r="AR75">
        <f t="shared" si="60"/>
        <v>2.6488888888888891</v>
      </c>
      <c r="AU75">
        <f t="shared" si="39"/>
        <v>2.8673304473148771</v>
      </c>
      <c r="AV75">
        <f t="shared" si="40"/>
        <v>1.6379351624323732</v>
      </c>
      <c r="AW75">
        <f t="shared" si="41"/>
        <v>0.60409029769084599</v>
      </c>
      <c r="AX75" s="1">
        <f t="shared" si="42"/>
        <v>82.634206353570832</v>
      </c>
    </row>
    <row r="76" spans="1:57" x14ac:dyDescent="0.2">
      <c r="A76">
        <v>61</v>
      </c>
      <c r="B76">
        <f t="shared" si="7"/>
        <v>6.1000000000000005</v>
      </c>
      <c r="C76">
        <f t="shared" si="8"/>
        <v>0.20059862384771762</v>
      </c>
      <c r="D76">
        <f t="shared" si="9"/>
        <v>11.493793503927794</v>
      </c>
      <c r="E76">
        <f t="shared" si="10"/>
        <v>30.613885738337757</v>
      </c>
      <c r="F76">
        <f t="shared" si="11"/>
        <v>0.61388573833775695</v>
      </c>
      <c r="G76">
        <f t="shared" si="27"/>
        <v>2.3435792472679711</v>
      </c>
      <c r="H76">
        <f t="shared" si="61"/>
        <v>2.303876299156022</v>
      </c>
      <c r="I76">
        <f t="shared" si="61"/>
        <v>2.303192093980007</v>
      </c>
      <c r="J76">
        <f t="shared" si="61"/>
        <v>2.3031800962402631</v>
      </c>
      <c r="K76">
        <f t="shared" si="61"/>
        <v>2.3031798857927597</v>
      </c>
      <c r="L76">
        <f t="shared" si="61"/>
        <v>2.3031798821013658</v>
      </c>
      <c r="M76">
        <f t="shared" si="61"/>
        <v>2.3031798820366163</v>
      </c>
      <c r="N76">
        <f t="shared" si="61"/>
        <v>2.3031798820354803</v>
      </c>
      <c r="O76">
        <f t="shared" si="58"/>
        <v>2.3031798820354608</v>
      </c>
      <c r="P76">
        <f t="shared" si="58"/>
        <v>2.3031798820354603</v>
      </c>
      <c r="Q76">
        <f t="shared" si="58"/>
        <v>2.3031798820354603</v>
      </c>
      <c r="R76">
        <f t="shared" si="58"/>
        <v>2.3031798820354603</v>
      </c>
      <c r="S76">
        <f t="shared" si="58"/>
        <v>2.3031798820354603</v>
      </c>
      <c r="T76">
        <f t="shared" si="13"/>
        <v>0.13167495010367161</v>
      </c>
      <c r="U76">
        <f t="shared" si="14"/>
        <v>7.5446414192776974</v>
      </c>
      <c r="V76">
        <f t="shared" si="29"/>
        <v>1.0087322193694499</v>
      </c>
      <c r="W76" s="1">
        <f t="shared" si="15"/>
        <v>1.0787618732541655</v>
      </c>
      <c r="X76">
        <f t="shared" si="30"/>
        <v>0.41222222222222227</v>
      </c>
      <c r="Y76">
        <f>$AS$7</f>
        <v>2.6488888888888891</v>
      </c>
      <c r="Z76">
        <f t="shared" si="31"/>
        <v>0.12273556476597403</v>
      </c>
      <c r="AA76">
        <f t="shared" si="17"/>
        <v>7.0324372617779165</v>
      </c>
      <c r="AB76">
        <f t="shared" si="32"/>
        <v>1.0075795767948614</v>
      </c>
      <c r="AC76" s="1">
        <f t="shared" si="18"/>
        <v>1.1335869363723798</v>
      </c>
      <c r="AD76" s="2">
        <f t="shared" si="33"/>
        <v>64.95166275569899</v>
      </c>
      <c r="AE76">
        <f t="shared" si="34"/>
        <v>0.12335559806556026</v>
      </c>
      <c r="AF76">
        <f t="shared" si="19"/>
        <v>6.1000000000000005</v>
      </c>
      <c r="AG76">
        <f t="shared" si="20"/>
        <v>6.2233555980655604</v>
      </c>
      <c r="AH76">
        <f t="shared" si="21"/>
        <v>31</v>
      </c>
      <c r="AI76">
        <f t="shared" si="22"/>
        <v>0.20059862384771762</v>
      </c>
      <c r="AJ76">
        <f t="shared" si="23"/>
        <v>11.493793503927794</v>
      </c>
      <c r="AK76">
        <f t="shared" si="24"/>
        <v>1.7713486238477176</v>
      </c>
      <c r="AL76">
        <f t="shared" si="35"/>
        <v>101.49379350392779</v>
      </c>
      <c r="AM76">
        <f t="shared" si="44"/>
        <v>31.232966752167822</v>
      </c>
      <c r="AN76">
        <v>31.4</v>
      </c>
      <c r="AO76">
        <f t="shared" si="36"/>
        <v>30.770350685027015</v>
      </c>
      <c r="AP76">
        <f t="shared" si="37"/>
        <v>6.2233555980655604</v>
      </c>
      <c r="AQ76">
        <f t="shared" si="59"/>
        <v>0.34892956269717745</v>
      </c>
      <c r="AR76">
        <f>$AS$7</f>
        <v>2.6488888888888891</v>
      </c>
      <c r="AU76">
        <f t="shared" si="39"/>
        <v>2.8770344957779441</v>
      </c>
      <c r="AV76">
        <f t="shared" si="40"/>
        <v>1.6398768188565205</v>
      </c>
      <c r="AW76">
        <f t="shared" si="41"/>
        <v>0.57220150128084413</v>
      </c>
      <c r="AX76" s="1">
        <f t="shared" si="42"/>
        <v>82.913869391332341</v>
      </c>
    </row>
    <row r="77" spans="1:57" x14ac:dyDescent="0.2">
      <c r="A77">
        <v>62</v>
      </c>
      <c r="B77">
        <f t="shared" si="7"/>
        <v>6.2</v>
      </c>
      <c r="C77">
        <f t="shared" si="8"/>
        <v>0.20379752104232826</v>
      </c>
      <c r="D77">
        <f t="shared" si="9"/>
        <v>11.677082217927451</v>
      </c>
      <c r="E77">
        <f t="shared" si="10"/>
        <v>30.633968074671618</v>
      </c>
      <c r="F77">
        <f t="shared" si="11"/>
        <v>0.63396807467161764</v>
      </c>
      <c r="G77">
        <f t="shared" si="27"/>
        <v>2.2824954413530043</v>
      </c>
      <c r="H77">
        <f t="shared" si="61"/>
        <v>2.2415338455131</v>
      </c>
      <c r="I77">
        <f t="shared" si="61"/>
        <v>2.2407853168495198</v>
      </c>
      <c r="J77">
        <f t="shared" si="61"/>
        <v>2.2407713836879992</v>
      </c>
      <c r="K77">
        <f t="shared" si="61"/>
        <v>2.2407711242469697</v>
      </c>
      <c r="L77">
        <f t="shared" si="61"/>
        <v>2.2407711194160433</v>
      </c>
      <c r="M77">
        <f t="shared" si="61"/>
        <v>2.2407711193260891</v>
      </c>
      <c r="N77">
        <f t="shared" si="61"/>
        <v>2.240771119324414</v>
      </c>
      <c r="O77">
        <f t="shared" si="58"/>
        <v>2.2407711193243829</v>
      </c>
      <c r="P77">
        <f t="shared" si="58"/>
        <v>2.2407711193243824</v>
      </c>
      <c r="Q77">
        <f t="shared" si="58"/>
        <v>2.2407711193243824</v>
      </c>
      <c r="R77">
        <f t="shared" si="58"/>
        <v>2.2407711193243824</v>
      </c>
      <c r="S77">
        <f t="shared" si="58"/>
        <v>2.2407711193243824</v>
      </c>
      <c r="T77">
        <f t="shared" si="13"/>
        <v>0.13561939552200269</v>
      </c>
      <c r="U77">
        <f t="shared" si="14"/>
        <v>7.7706481597836969</v>
      </c>
      <c r="V77">
        <f t="shared" si="29"/>
        <v>1.009267318092133</v>
      </c>
      <c r="W77" s="1">
        <f t="shared" si="15"/>
        <v>1.0787618732541655</v>
      </c>
      <c r="X77">
        <f t="shared" si="30"/>
        <v>0.41222222222222227</v>
      </c>
      <c r="Y77">
        <f t="shared" ref="Y77:Y85" si="62">$AS$7</f>
        <v>2.6488888888888891</v>
      </c>
      <c r="Z77">
        <f t="shared" si="31"/>
        <v>0.12467582868920245</v>
      </c>
      <c r="AA77">
        <f t="shared" si="17"/>
        <v>7.1436094744728438</v>
      </c>
      <c r="AB77">
        <f t="shared" si="32"/>
        <v>1.0078226883975063</v>
      </c>
      <c r="AC77" s="1">
        <f t="shared" si="18"/>
        <v>1.1438868701291021</v>
      </c>
      <c r="AD77" s="2">
        <f t="shared" si="33"/>
        <v>65.541822894553036</v>
      </c>
      <c r="AE77">
        <f t="shared" si="34"/>
        <v>0.12532586025548437</v>
      </c>
      <c r="AF77">
        <f t="shared" si="19"/>
        <v>6.2</v>
      </c>
      <c r="AG77">
        <f t="shared" si="20"/>
        <v>6.3253258602554849</v>
      </c>
      <c r="AH77">
        <f t="shared" si="21"/>
        <v>31</v>
      </c>
      <c r="AI77">
        <f t="shared" si="22"/>
        <v>0.20379752104232826</v>
      </c>
      <c r="AJ77">
        <f t="shared" si="23"/>
        <v>11.677082217927451</v>
      </c>
      <c r="AK77">
        <f t="shared" si="24"/>
        <v>1.7745475210423283</v>
      </c>
      <c r="AL77">
        <f t="shared" si="35"/>
        <v>101.67708221792745</v>
      </c>
      <c r="AM77">
        <f t="shared" si="44"/>
        <v>31.253198462090538</v>
      </c>
      <c r="AN77">
        <v>31.4</v>
      </c>
      <c r="AO77">
        <f t="shared" si="36"/>
        <v>30.750178942010855</v>
      </c>
      <c r="AP77">
        <f t="shared" si="37"/>
        <v>6.3253258602554849</v>
      </c>
      <c r="AQ77">
        <f t="shared" si="59"/>
        <v>0.32875781968101736</v>
      </c>
      <c r="AR77">
        <f t="shared" ref="AR77:AR83" si="63">$AS$7</f>
        <v>2.6488888888888891</v>
      </c>
      <c r="AU77">
        <f t="shared" si="39"/>
        <v>2.8847351563342647</v>
      </c>
      <c r="AV77">
        <f t="shared" si="40"/>
        <v>1.6402724928963226</v>
      </c>
      <c r="AW77">
        <f t="shared" si="41"/>
        <v>0.53925240844734212</v>
      </c>
      <c r="AX77" s="1">
        <f t="shared" si="42"/>
        <v>83.135796366671272</v>
      </c>
    </row>
    <row r="78" spans="1:57" x14ac:dyDescent="0.2">
      <c r="A78">
        <v>63</v>
      </c>
      <c r="B78">
        <f t="shared" si="7"/>
        <v>6.3000000000000007</v>
      </c>
      <c r="C78">
        <f t="shared" si="8"/>
        <v>0.20699219421982104</v>
      </c>
      <c r="D78">
        <f t="shared" si="9"/>
        <v>11.86012890643571</v>
      </c>
      <c r="E78">
        <f t="shared" si="10"/>
        <v>30.654363474063523</v>
      </c>
      <c r="F78">
        <f t="shared" si="11"/>
        <v>0.65436347406352269</v>
      </c>
      <c r="G78">
        <f t="shared" si="27"/>
        <v>2.2212849610435574</v>
      </c>
      <c r="H78">
        <f t="shared" si="61"/>
        <v>2.1790476274548212</v>
      </c>
      <c r="I78">
        <f t="shared" si="61"/>
        <v>2.1782289246755844</v>
      </c>
      <c r="J78">
        <f t="shared" si="61"/>
        <v>2.1782127417591615</v>
      </c>
      <c r="K78">
        <f t="shared" si="61"/>
        <v>2.1782124217563852</v>
      </c>
      <c r="L78">
        <f t="shared" si="61"/>
        <v>2.1782124154285669</v>
      </c>
      <c r="M78">
        <f t="shared" si="61"/>
        <v>2.178212415303439</v>
      </c>
      <c r="N78">
        <f t="shared" si="61"/>
        <v>2.1782124153009645</v>
      </c>
      <c r="O78">
        <f t="shared" si="58"/>
        <v>2.1782124153009157</v>
      </c>
      <c r="P78">
        <f t="shared" si="58"/>
        <v>2.1782124153009144</v>
      </c>
      <c r="Q78">
        <f t="shared" si="58"/>
        <v>2.1782124153009144</v>
      </c>
      <c r="R78">
        <f t="shared" si="58"/>
        <v>2.1782124153009144</v>
      </c>
      <c r="S78">
        <f t="shared" si="58"/>
        <v>2.1782124153009144</v>
      </c>
      <c r="T78">
        <f t="shared" si="13"/>
        <v>0.13970494356283217</v>
      </c>
      <c r="U78">
        <f t="shared" si="14"/>
        <v>8.0047397234791617</v>
      </c>
      <c r="V78">
        <f t="shared" si="29"/>
        <v>1.0098387313145025</v>
      </c>
      <c r="W78" s="1">
        <f t="shared" si="15"/>
        <v>1.0787618732541655</v>
      </c>
      <c r="X78">
        <f t="shared" si="30"/>
        <v>0.41222222222222227</v>
      </c>
      <c r="Y78">
        <f t="shared" si="62"/>
        <v>2.6488888888888891</v>
      </c>
      <c r="Z78">
        <f t="shared" si="31"/>
        <v>0.12661272133645482</v>
      </c>
      <c r="AA78">
        <f t="shared" si="17"/>
        <v>7.2545885215858243</v>
      </c>
      <c r="AB78">
        <f t="shared" si="32"/>
        <v>1.0080692806531573</v>
      </c>
      <c r="AC78" s="1">
        <f t="shared" si="18"/>
        <v>1.1543471161838332</v>
      </c>
      <c r="AD78" s="2">
        <f t="shared" si="33"/>
        <v>66.141168522390572</v>
      </c>
      <c r="AE78">
        <f t="shared" si="34"/>
        <v>0.12729365497374104</v>
      </c>
      <c r="AF78">
        <f t="shared" si="19"/>
        <v>6.3000000000000007</v>
      </c>
      <c r="AG78">
        <f t="shared" si="20"/>
        <v>6.4272936549737416</v>
      </c>
      <c r="AH78">
        <f t="shared" si="21"/>
        <v>31</v>
      </c>
      <c r="AI78">
        <f t="shared" si="22"/>
        <v>0.20699219421982104</v>
      </c>
      <c r="AJ78">
        <f t="shared" si="23"/>
        <v>11.86012890643571</v>
      </c>
      <c r="AK78">
        <f t="shared" si="24"/>
        <v>1.777742194219821</v>
      </c>
      <c r="AL78">
        <f t="shared" si="35"/>
        <v>101.8601289064357</v>
      </c>
      <c r="AM78">
        <f t="shared" si="44"/>
        <v>31.273745373667829</v>
      </c>
      <c r="AN78">
        <v>31.4</v>
      </c>
      <c r="AO78">
        <f t="shared" si="36"/>
        <v>30.729719793301879</v>
      </c>
      <c r="AP78">
        <f t="shared" si="37"/>
        <v>6.4272936549737416</v>
      </c>
      <c r="AQ78">
        <f t="shared" si="59"/>
        <v>0.30829867097204089</v>
      </c>
      <c r="AR78">
        <f t="shared" si="63"/>
        <v>2.6488888888888891</v>
      </c>
      <c r="AU78">
        <f t="shared" si="39"/>
        <v>2.8925561967873068</v>
      </c>
      <c r="AV78">
        <f t="shared" si="40"/>
        <v>1.6406738318407241</v>
      </c>
      <c r="AW78">
        <f t="shared" si="41"/>
        <v>0.50581756185510096</v>
      </c>
      <c r="AX78" s="1">
        <f t="shared" si="42"/>
        <v>83.361192595871685</v>
      </c>
    </row>
    <row r="79" spans="1:57" x14ac:dyDescent="0.2">
      <c r="A79">
        <v>64</v>
      </c>
      <c r="B79">
        <f t="shared" si="7"/>
        <v>6.4</v>
      </c>
      <c r="C79">
        <f t="shared" si="8"/>
        <v>0.21018258666216955</v>
      </c>
      <c r="D79">
        <f t="shared" si="9"/>
        <v>12.042930319653196</v>
      </c>
      <c r="E79">
        <f t="shared" si="10"/>
        <v>30.675071312060545</v>
      </c>
      <c r="F79">
        <f t="shared" si="11"/>
        <v>0.67507131206054538</v>
      </c>
      <c r="G79">
        <f t="shared" si="27"/>
        <v>2.1599879521199892</v>
      </c>
      <c r="H79">
        <f t="shared" si="61"/>
        <v>2.1164579402172516</v>
      </c>
      <c r="I79">
        <f t="shared" si="61"/>
        <v>2.1155626415674433</v>
      </c>
      <c r="J79">
        <f t="shared" si="61"/>
        <v>2.1155438409326743</v>
      </c>
      <c r="K79">
        <f t="shared" si="61"/>
        <v>2.1155434459621301</v>
      </c>
      <c r="L79">
        <f t="shared" si="61"/>
        <v>2.1155434376643703</v>
      </c>
      <c r="M79">
        <f t="shared" si="61"/>
        <v>2.1155434374900466</v>
      </c>
      <c r="N79">
        <f t="shared" si="61"/>
        <v>2.1155434374863842</v>
      </c>
      <c r="O79">
        <f t="shared" si="58"/>
        <v>2.1155434374863074</v>
      </c>
      <c r="P79">
        <f t="shared" si="58"/>
        <v>2.115543437486306</v>
      </c>
      <c r="Q79">
        <f t="shared" si="58"/>
        <v>2.1155434374863056</v>
      </c>
      <c r="R79">
        <f t="shared" si="58"/>
        <v>2.1155434374863056</v>
      </c>
      <c r="S79">
        <f t="shared" si="58"/>
        <v>2.1155434374863056</v>
      </c>
      <c r="T79">
        <f t="shared" si="13"/>
        <v>0.14394087755597473</v>
      </c>
      <c r="U79">
        <f t="shared" si="14"/>
        <v>8.2474480216697277</v>
      </c>
      <c r="V79">
        <f t="shared" si="29"/>
        <v>1.0104496805272907</v>
      </c>
      <c r="W79" s="1">
        <f t="shared" si="15"/>
        <v>1.0787618732541655</v>
      </c>
      <c r="X79">
        <f t="shared" si="30"/>
        <v>0.41222222222222227</v>
      </c>
      <c r="Y79">
        <f t="shared" si="62"/>
        <v>2.6488888888888891</v>
      </c>
      <c r="Z79">
        <f t="shared" si="31"/>
        <v>0.12854619847615509</v>
      </c>
      <c r="AA79">
        <f t="shared" si="17"/>
        <v>7.3653718687594827</v>
      </c>
      <c r="AB79">
        <f t="shared" si="32"/>
        <v>1.0083193321358144</v>
      </c>
      <c r="AC79" s="1">
        <f t="shared" si="18"/>
        <v>1.1649673429125658</v>
      </c>
      <c r="AD79" s="2">
        <f t="shared" si="33"/>
        <v>66.749680637995169</v>
      </c>
      <c r="AE79">
        <f t="shared" si="34"/>
        <v>0.12925894769343679</v>
      </c>
      <c r="AF79">
        <f t="shared" si="19"/>
        <v>6.4</v>
      </c>
      <c r="AG79">
        <f t="shared" si="20"/>
        <v>6.5292589476934371</v>
      </c>
      <c r="AH79">
        <f t="shared" si="21"/>
        <v>31</v>
      </c>
      <c r="AI79">
        <f t="shared" si="22"/>
        <v>0.21018258666216955</v>
      </c>
      <c r="AJ79">
        <f t="shared" si="23"/>
        <v>12.042930319653196</v>
      </c>
      <c r="AK79">
        <f t="shared" si="24"/>
        <v>1.7809325866621697</v>
      </c>
      <c r="AL79">
        <f t="shared" si="35"/>
        <v>102.04293031965319</v>
      </c>
      <c r="AM79">
        <f t="shared" si="44"/>
        <v>31.294606849282122</v>
      </c>
      <c r="AN79">
        <v>31.4</v>
      </c>
      <c r="AO79">
        <f t="shared" si="36"/>
        <v>30.708975063723255</v>
      </c>
      <c r="AP79">
        <f t="shared" si="37"/>
        <v>6.5292589476934371</v>
      </c>
      <c r="AQ79">
        <f t="shared" si="59"/>
        <v>0.28755394139341706</v>
      </c>
      <c r="AR79">
        <f t="shared" si="63"/>
        <v>2.6488888888888891</v>
      </c>
      <c r="AU79">
        <f t="shared" si="39"/>
        <v>2.9004974239054575</v>
      </c>
      <c r="AV79">
        <f t="shared" si="40"/>
        <v>1.6410808008180375</v>
      </c>
      <c r="AW79">
        <f t="shared" si="41"/>
        <v>0.4718992524202919</v>
      </c>
      <c r="AX79" s="1">
        <f t="shared" si="42"/>
        <v>83.590052510150613</v>
      </c>
      <c r="AZ79">
        <v>6.5</v>
      </c>
      <c r="BA79">
        <f>ASIN(AZ79/AN79)</f>
        <v>0.20851405432179843</v>
      </c>
      <c r="BB79">
        <f>BA79*180/$C$3</f>
        <v>11.947327639001658</v>
      </c>
      <c r="BC79">
        <f>AN79*COS(BA79)</f>
        <v>30.719863280945766</v>
      </c>
      <c r="BD79">
        <f>BD$15-(BC$74-BC79)</f>
        <v>0.2984421586159286</v>
      </c>
      <c r="BE79">
        <f>BD79*10</f>
        <v>2.9844215861592858</v>
      </c>
    </row>
    <row r="80" spans="1:57" x14ac:dyDescent="0.2">
      <c r="A80">
        <v>65</v>
      </c>
      <c r="B80">
        <f t="shared" ref="B80:B115" si="64">A80*0.1</f>
        <v>6.5</v>
      </c>
      <c r="C80">
        <f t="shared" ref="C80:C115" si="65">ATAN(B80/$F$3)</f>
        <v>0.21336864215180798</v>
      </c>
      <c r="D80">
        <f t="shared" ref="D80:D115" si="66">C80*180/$C$3</f>
        <v>12.225483236455652</v>
      </c>
      <c r="E80">
        <f t="shared" ref="E80:E115" si="67">$F$3/COS(C80)</f>
        <v>30.696090956341656</v>
      </c>
      <c r="F80">
        <f t="shared" ref="F80:F115" si="68">E80-$F$3</f>
        <v>0.69609095634165641</v>
      </c>
      <c r="G80">
        <f t="shared" si="27"/>
        <v>2.0986450661991545</v>
      </c>
      <c r="H80">
        <f t="shared" si="61"/>
        <v>2.0538055862309932</v>
      </c>
      <c r="I80">
        <f t="shared" si="61"/>
        <v>2.0528266333168057</v>
      </c>
      <c r="J80">
        <f t="shared" si="61"/>
        <v>2.0528047834013448</v>
      </c>
      <c r="K80">
        <f t="shared" si="61"/>
        <v>2.0528042954804713</v>
      </c>
      <c r="L80">
        <f t="shared" si="61"/>
        <v>2.0528042845848056</v>
      </c>
      <c r="M80">
        <f t="shared" si="61"/>
        <v>2.0528042843414966</v>
      </c>
      <c r="N80">
        <f t="shared" si="61"/>
        <v>2.0528042843360632</v>
      </c>
      <c r="O80">
        <f t="shared" si="58"/>
        <v>2.052804284335942</v>
      </c>
      <c r="P80">
        <f t="shared" si="58"/>
        <v>2.0528042843359393</v>
      </c>
      <c r="Q80">
        <f t="shared" si="58"/>
        <v>2.0528042843359393</v>
      </c>
      <c r="R80">
        <f t="shared" si="58"/>
        <v>2.0528042843359393</v>
      </c>
      <c r="S80">
        <f t="shared" si="58"/>
        <v>2.0528042843359393</v>
      </c>
      <c r="T80">
        <f t="shared" ref="T80:T115" si="69">ASIN(SIN($C80)/SQRT(S80))</f>
        <v>0.14833730351246446</v>
      </c>
      <c r="U80">
        <f t="shared" ref="U80:U115" si="70">T80*180/$C$3</f>
        <v>8.4993521032129884</v>
      </c>
      <c r="V80">
        <f t="shared" si="29"/>
        <v>1.0111037581369624</v>
      </c>
      <c r="W80" s="1">
        <f t="shared" ref="W80:W115" si="71">(V80*SQRT(S80)+F80)/$C$6*2*$C$3</f>
        <v>1.0787618732541655</v>
      </c>
      <c r="X80">
        <f t="shared" si="30"/>
        <v>0.41222222222222227</v>
      </c>
      <c r="Y80">
        <f t="shared" si="62"/>
        <v>2.6488888888888891</v>
      </c>
      <c r="Z80">
        <f t="shared" si="31"/>
        <v>0.13047621631933978</v>
      </c>
      <c r="AA80">
        <f t="shared" ref="AA80:AA115" si="72">Z80*180/$C$3</f>
        <v>7.4759570069970263</v>
      </c>
      <c r="AB80">
        <f t="shared" si="32"/>
        <v>1.0085728211851408</v>
      </c>
      <c r="AC80" s="1">
        <f t="shared" ref="AC80:AC115" si="73">(AB80*SQRT(Y80)+F80)/$C$6*2*$C$3</f>
        <v>1.1757472145420009</v>
      </c>
      <c r="AD80" s="2">
        <f t="shared" si="33"/>
        <v>67.367340002406536</v>
      </c>
      <c r="AE80">
        <f t="shared" si="34"/>
        <v>0.13122170412456163</v>
      </c>
      <c r="AF80">
        <f t="shared" ref="AF80:AF115" si="74">A80*0.1</f>
        <v>6.5</v>
      </c>
      <c r="AG80">
        <f t="shared" ref="AG80:AG115" si="75">AE80+B80</f>
        <v>6.6312217041245614</v>
      </c>
      <c r="AH80">
        <f t="shared" ref="AH80:AH115" si="76">$F$3+$F$4</f>
        <v>31</v>
      </c>
      <c r="AI80">
        <f t="shared" ref="AI80:AI115" si="77">C80</f>
        <v>0.21336864215180798</v>
      </c>
      <c r="AJ80">
        <f t="shared" ref="AJ80:AJ115" si="78">AI80*180/$C$3</f>
        <v>12.225483236455652</v>
      </c>
      <c r="AK80">
        <f t="shared" ref="AK80:AK115" si="79">AI80+$C$3/2</f>
        <v>1.784118642151808</v>
      </c>
      <c r="AL80">
        <f t="shared" si="35"/>
        <v>102.22548323645566</v>
      </c>
      <c r="AM80">
        <f t="shared" si="44"/>
        <v>31.315782243303762</v>
      </c>
      <c r="AN80">
        <v>31.4</v>
      </c>
      <c r="AO80">
        <f t="shared" si="36"/>
        <v>30.687946596841432</v>
      </c>
      <c r="AP80">
        <f t="shared" si="37"/>
        <v>6.6312217041245614</v>
      </c>
      <c r="AQ80">
        <f t="shared" si="59"/>
        <v>0.26652547451159381</v>
      </c>
      <c r="AR80">
        <f t="shared" si="63"/>
        <v>2.6488888888888891</v>
      </c>
      <c r="AU80">
        <f t="shared" si="39"/>
        <v>2.9085586443062779</v>
      </c>
      <c r="AV80">
        <f t="shared" si="40"/>
        <v>1.6414933645751819</v>
      </c>
      <c r="AW80">
        <f t="shared" si="41"/>
        <v>0.43749979790103299</v>
      </c>
      <c r="AX80" s="1">
        <f t="shared" si="42"/>
        <v>83.822370536378386</v>
      </c>
    </row>
    <row r="81" spans="1:57" x14ac:dyDescent="0.2">
      <c r="A81">
        <v>66</v>
      </c>
      <c r="B81">
        <f t="shared" si="64"/>
        <v>6.6000000000000005</v>
      </c>
      <c r="C81">
        <f t="shared" si="65"/>
        <v>0.21655030497608929</v>
      </c>
      <c r="D81">
        <f t="shared" si="66"/>
        <v>12.407784464649394</v>
      </c>
      <c r="E81">
        <f t="shared" si="67"/>
        <v>30.717421766808489</v>
      </c>
      <c r="F81">
        <f t="shared" si="68"/>
        <v>0.71742176680848857</v>
      </c>
      <c r="G81">
        <f t="shared" ref="G81:G115" si="80">(($F$4*SQRT($G$15)-F81)/$F$4)^2</f>
        <v>2.0372974548988005</v>
      </c>
      <c r="H81">
        <f t="shared" si="61"/>
        <v>1.9911318692444702</v>
      </c>
      <c r="I81">
        <f t="shared" si="61"/>
        <v>1.9900614924744893</v>
      </c>
      <c r="J81">
        <f t="shared" si="61"/>
        <v>1.9900360860852508</v>
      </c>
      <c r="K81">
        <f t="shared" si="61"/>
        <v>1.99003548270889</v>
      </c>
      <c r="L81">
        <f t="shared" si="61"/>
        <v>1.9900354683791166</v>
      </c>
      <c r="M81">
        <f t="shared" si="61"/>
        <v>1.9900354680387944</v>
      </c>
      <c r="N81">
        <f t="shared" si="61"/>
        <v>1.9900354680307117</v>
      </c>
      <c r="O81">
        <f t="shared" si="61"/>
        <v>1.9900354680305199</v>
      </c>
      <c r="P81">
        <f t="shared" si="61"/>
        <v>1.9900354680305157</v>
      </c>
      <c r="Q81">
        <f t="shared" si="61"/>
        <v>1.9900354680305157</v>
      </c>
      <c r="R81">
        <f t="shared" si="61"/>
        <v>1.9900354680305157</v>
      </c>
      <c r="S81">
        <f t="shared" si="61"/>
        <v>1.9900354680305157</v>
      </c>
      <c r="T81">
        <f t="shared" si="69"/>
        <v>0.15290524712125766</v>
      </c>
      <c r="U81">
        <f t="shared" si="70"/>
        <v>8.7610837121841083</v>
      </c>
      <c r="V81">
        <f t="shared" ref="V81:V115" si="81">$F$4/COS(T81)</f>
        <v>1.0118049806448117</v>
      </c>
      <c r="W81" s="1">
        <f t="shared" si="71"/>
        <v>1.0787618732541655</v>
      </c>
      <c r="X81">
        <f t="shared" ref="X81:X115" si="82">(Y81-1)/($F$5-1)</f>
        <v>0.41222222222222227</v>
      </c>
      <c r="Y81">
        <f t="shared" si="62"/>
        <v>2.6488888888888891</v>
      </c>
      <c r="Z81">
        <f t="shared" ref="Z81:Z115" si="83">ASIN(SIN($C81)/SQRT(Y81))</f>
        <v>0.13240273152342541</v>
      </c>
      <c r="AA81">
        <f t="shared" si="72"/>
        <v>7.5863414528781066</v>
      </c>
      <c r="AB81">
        <f t="shared" ref="AB81:AB115" si="84">$F$4/COS(Z81)</f>
        <v>1.0088297259109928</v>
      </c>
      <c r="AC81" s="1">
        <f t="shared" si="73"/>
        <v>1.1866863911989067</v>
      </c>
      <c r="AD81" s="2">
        <f t="shared" ref="AD81:AD115" si="85">AC81*180/$C$3</f>
        <v>67.994127141748592</v>
      </c>
      <c r="AE81">
        <f t="shared" ref="AE81:AE115" si="86">$F$4*TAN(Z81)</f>
        <v>0.13318189021653407</v>
      </c>
      <c r="AF81">
        <f t="shared" si="74"/>
        <v>6.6000000000000005</v>
      </c>
      <c r="AG81">
        <f t="shared" si="75"/>
        <v>6.7331818902165343</v>
      </c>
      <c r="AH81">
        <f t="shared" si="76"/>
        <v>31</v>
      </c>
      <c r="AI81">
        <f t="shared" si="77"/>
        <v>0.21655030497608929</v>
      </c>
      <c r="AJ81">
        <f t="shared" si="78"/>
        <v>12.407784464649394</v>
      </c>
      <c r="AK81">
        <f t="shared" si="79"/>
        <v>1.7873003049760894</v>
      </c>
      <c r="AL81">
        <f t="shared" ref="AL81:AL115" si="87">AJ81+90</f>
        <v>102.4077844646494</v>
      </c>
      <c r="AM81">
        <f t="shared" si="44"/>
        <v>31.337270902184557</v>
      </c>
      <c r="AN81">
        <v>31.4</v>
      </c>
      <c r="AO81">
        <f t="shared" ref="AO81:AO115" si="88">AN81*COS(AI81)</f>
        <v>30.666636254539824</v>
      </c>
      <c r="AP81">
        <f t="shared" ref="AP81:AP115" si="89">AM81*SIN(AI81)</f>
        <v>6.7331818902165343</v>
      </c>
      <c r="AQ81">
        <f t="shared" si="59"/>
        <v>0.24521513220998659</v>
      </c>
      <c r="AR81">
        <f t="shared" si="63"/>
        <v>2.6488888888888891</v>
      </c>
      <c r="AU81">
        <f t="shared" ref="AU81:AU114" si="90">F81+SQRT(AR81)*$F$4/COS(Z81)+SQRT(AR81)*AQ81/COS(Z81)+(0.4-AQ81)</f>
        <v>2.916739664564302</v>
      </c>
      <c r="AV81">
        <f t="shared" ref="AV81:AV114" si="91">SQRT(AR81)*$F$4/COS(Z81)</f>
        <v>1.6419114874850562</v>
      </c>
      <c r="AW81">
        <f t="shared" ref="AW81:AW114" si="92">SQRT(AR81)*AQ81/COS(Z81)</f>
        <v>0.40262154248074383</v>
      </c>
      <c r="AX81" s="1">
        <f t="shared" ref="AX81:AX114" si="93">AU81/$C$6*360</f>
        <v>84.058141100185352</v>
      </c>
    </row>
    <row r="82" spans="1:57" x14ac:dyDescent="0.2">
      <c r="A82">
        <v>67</v>
      </c>
      <c r="B82">
        <f t="shared" si="64"/>
        <v>6.7</v>
      </c>
      <c r="C82">
        <f t="shared" si="65"/>
        <v>0.21972751993160636</v>
      </c>
      <c r="D82">
        <f t="shared" si="66"/>
        <v>12.589830841218889</v>
      </c>
      <c r="E82">
        <f t="shared" si="67"/>
        <v>30.739063095676809</v>
      </c>
      <c r="F82">
        <f t="shared" si="68"/>
        <v>0.7390630956768085</v>
      </c>
      <c r="G82">
        <f t="shared" si="80"/>
        <v>1.9759867639580506</v>
      </c>
      <c r="H82">
        <f t="shared" si="61"/>
        <v>1.9284785884032243</v>
      </c>
      <c r="I82">
        <f t="shared" si="61"/>
        <v>1.9273082218987059</v>
      </c>
      <c r="J82">
        <f t="shared" si="61"/>
        <v>1.9272786616371615</v>
      </c>
      <c r="K82">
        <f t="shared" si="61"/>
        <v>1.9272779145608452</v>
      </c>
      <c r="L82">
        <f t="shared" si="61"/>
        <v>1.9272778956796925</v>
      </c>
      <c r="M82">
        <f t="shared" si="61"/>
        <v>1.927277895202502</v>
      </c>
      <c r="N82">
        <f t="shared" si="61"/>
        <v>1.9272778951904415</v>
      </c>
      <c r="O82">
        <f t="shared" si="61"/>
        <v>1.9272778951901368</v>
      </c>
      <c r="P82">
        <f t="shared" si="61"/>
        <v>1.927277895190129</v>
      </c>
      <c r="Q82">
        <f t="shared" si="61"/>
        <v>1.9272778951901286</v>
      </c>
      <c r="R82">
        <f t="shared" si="61"/>
        <v>1.9272778951901286</v>
      </c>
      <c r="S82">
        <f t="shared" si="61"/>
        <v>1.9272778951901286</v>
      </c>
      <c r="T82">
        <f t="shared" si="69"/>
        <v>0.15765676519885038</v>
      </c>
      <c r="U82">
        <f t="shared" si="70"/>
        <v>9.0333336736568732</v>
      </c>
      <c r="V82">
        <f t="shared" si="81"/>
        <v>1.0125578511245423</v>
      </c>
      <c r="W82" s="1">
        <f t="shared" si="71"/>
        <v>1.0787618732541655</v>
      </c>
      <c r="X82">
        <f t="shared" si="82"/>
        <v>0.41222222222222227</v>
      </c>
      <c r="Y82">
        <f t="shared" si="62"/>
        <v>2.6488888888888891</v>
      </c>
      <c r="Z82">
        <f t="shared" si="83"/>
        <v>0.13432570119584825</v>
      </c>
      <c r="AA82">
        <f t="shared" si="72"/>
        <v>7.6965227487673671</v>
      </c>
      <c r="AB82">
        <f t="shared" si="84"/>
        <v>1.0090900241979759</v>
      </c>
      <c r="AC82" s="1">
        <f t="shared" si="73"/>
        <v>1.1977845289598574</v>
      </c>
      <c r="AD82" s="2">
        <f t="shared" si="85"/>
        <v>68.630022350079372</v>
      </c>
      <c r="AE82">
        <f t="shared" si="86"/>
        <v>0.13513947216069525</v>
      </c>
      <c r="AF82">
        <f t="shared" si="74"/>
        <v>6.7</v>
      </c>
      <c r="AG82">
        <f t="shared" si="75"/>
        <v>6.8351394721606953</v>
      </c>
      <c r="AH82">
        <f t="shared" si="76"/>
        <v>31</v>
      </c>
      <c r="AI82">
        <f t="shared" si="77"/>
        <v>0.21972751993160636</v>
      </c>
      <c r="AJ82">
        <f t="shared" si="78"/>
        <v>12.589830841218889</v>
      </c>
      <c r="AK82">
        <f t="shared" si="79"/>
        <v>1.7904775199316065</v>
      </c>
      <c r="AL82">
        <f t="shared" si="87"/>
        <v>102.58983084121888</v>
      </c>
      <c r="AM82">
        <f t="shared" si="44"/>
        <v>31.359072164552046</v>
      </c>
      <c r="AN82">
        <v>31.4</v>
      </c>
      <c r="AO82">
        <f t="shared" si="88"/>
        <v>30.645045916590878</v>
      </c>
      <c r="AP82">
        <f t="shared" si="89"/>
        <v>6.8351394721606953</v>
      </c>
      <c r="AQ82">
        <f t="shared" si="59"/>
        <v>0.22362479426103976</v>
      </c>
      <c r="AR82">
        <f t="shared" si="63"/>
        <v>2.6488888888888891</v>
      </c>
      <c r="AU82">
        <f t="shared" si="90"/>
        <v>2.9250402913184037</v>
      </c>
      <c r="AV82">
        <f t="shared" si="91"/>
        <v>1.6423351335539547</v>
      </c>
      <c r="AW82">
        <f t="shared" si="92"/>
        <v>0.36726685634868034</v>
      </c>
      <c r="AX82" s="1">
        <f t="shared" si="93"/>
        <v>84.297358629056063</v>
      </c>
    </row>
    <row r="83" spans="1:57" x14ac:dyDescent="0.2">
      <c r="A83">
        <v>68</v>
      </c>
      <c r="B83">
        <f t="shared" si="64"/>
        <v>6.8000000000000007</v>
      </c>
      <c r="C83">
        <f t="shared" si="65"/>
        <v>0.22290023232837577</v>
      </c>
      <c r="D83">
        <f t="shared" si="66"/>
        <v>12.771619232566492</v>
      </c>
      <c r="E83">
        <f t="shared" si="67"/>
        <v>30.761014287568607</v>
      </c>
      <c r="F83">
        <f t="shared" si="68"/>
        <v>0.76101428756860656</v>
      </c>
      <c r="G83">
        <f t="shared" si="80"/>
        <v>1.9147551273159626</v>
      </c>
      <c r="H83">
        <f t="shared" si="61"/>
        <v>1.8658880322872173</v>
      </c>
      <c r="I83">
        <f t="shared" si="61"/>
        <v>1.8646082164916138</v>
      </c>
      <c r="J83">
        <f t="shared" si="61"/>
        <v>1.8645737970312648</v>
      </c>
      <c r="K83">
        <f t="shared" si="61"/>
        <v>1.8645728706993008</v>
      </c>
      <c r="L83">
        <f t="shared" si="61"/>
        <v>1.8645728457684287</v>
      </c>
      <c r="M83">
        <f t="shared" si="61"/>
        <v>1.8645728450974501</v>
      </c>
      <c r="N83">
        <f t="shared" si="61"/>
        <v>1.8645728450793917</v>
      </c>
      <c r="O83">
        <f t="shared" si="61"/>
        <v>1.8645728450789054</v>
      </c>
      <c r="P83">
        <f t="shared" si="61"/>
        <v>1.8645728450788925</v>
      </c>
      <c r="Q83">
        <f t="shared" si="61"/>
        <v>1.8645728450788921</v>
      </c>
      <c r="R83">
        <f t="shared" si="61"/>
        <v>1.8645728450788921</v>
      </c>
      <c r="S83">
        <f t="shared" si="61"/>
        <v>1.8645728450788921</v>
      </c>
      <c r="T83">
        <f t="shared" si="69"/>
        <v>0.16260507424908627</v>
      </c>
      <c r="U83">
        <f t="shared" si="70"/>
        <v>9.316859259855331</v>
      </c>
      <c r="V83">
        <f t="shared" si="81"/>
        <v>1.0133674329444236</v>
      </c>
      <c r="W83" s="1">
        <f t="shared" si="71"/>
        <v>1.0787618732541655</v>
      </c>
      <c r="X83">
        <f t="shared" si="82"/>
        <v>0.41222222222222227</v>
      </c>
      <c r="Y83">
        <f t="shared" si="62"/>
        <v>2.6488888888888891</v>
      </c>
      <c r="Z83">
        <f t="shared" si="83"/>
        <v>0.13624508289757722</v>
      </c>
      <c r="AA83">
        <f t="shared" si="72"/>
        <v>7.8064984630157248</v>
      </c>
      <c r="AB83">
        <f t="shared" si="84"/>
        <v>1.0093536937100243</v>
      </c>
      <c r="AC83" s="1">
        <f t="shared" si="73"/>
        <v>1.2090412799013013</v>
      </c>
      <c r="AD83" s="2">
        <f t="shared" si="85"/>
        <v>69.275005692259811</v>
      </c>
      <c r="AE83">
        <f t="shared" si="86"/>
        <v>0.13709441639275308</v>
      </c>
      <c r="AF83" s="3">
        <f t="shared" si="74"/>
        <v>6.8000000000000007</v>
      </c>
      <c r="AG83" s="3">
        <f t="shared" si="75"/>
        <v>6.9370944163927541</v>
      </c>
      <c r="AH83" s="3">
        <f t="shared" si="76"/>
        <v>31</v>
      </c>
      <c r="AI83" s="3">
        <f t="shared" si="77"/>
        <v>0.22290023232837577</v>
      </c>
      <c r="AJ83" s="3">
        <f t="shared" si="78"/>
        <v>12.771619232566492</v>
      </c>
      <c r="AK83" s="3">
        <f t="shared" si="79"/>
        <v>1.7936502323283758</v>
      </c>
      <c r="AL83" s="3">
        <f t="shared" si="87"/>
        <v>102.77161923256649</v>
      </c>
      <c r="AM83" s="3">
        <f t="shared" si="44"/>
        <v>31.3811853613044</v>
      </c>
      <c r="AN83" s="3">
        <v>31.4</v>
      </c>
      <c r="AO83">
        <f t="shared" si="88"/>
        <v>30.623177480226609</v>
      </c>
      <c r="AP83" s="3">
        <f t="shared" si="89"/>
        <v>6.9370944163927541</v>
      </c>
      <c r="AQ83">
        <f t="shared" si="59"/>
        <v>0.20175635789677104</v>
      </c>
      <c r="AR83">
        <f t="shared" si="63"/>
        <v>2.6488888888888891</v>
      </c>
      <c r="AU83">
        <f t="shared" si="90"/>
        <v>2.9334603313785359</v>
      </c>
      <c r="AV83">
        <f t="shared" si="91"/>
        <v>1.6427642664290203</v>
      </c>
      <c r="AW83">
        <f t="shared" si="92"/>
        <v>0.33143813527768001</v>
      </c>
      <c r="AX83" s="1">
        <f t="shared" si="93"/>
        <v>84.540017555405427</v>
      </c>
      <c r="AZ83" s="3">
        <v>7</v>
      </c>
      <c r="BA83">
        <f>ASIN(AZ83/AN83)</f>
        <v>0.22481901596270687</v>
      </c>
      <c r="BB83">
        <f>BA83*180/$C$3</f>
        <v>12.881560679066443</v>
      </c>
      <c r="BC83">
        <f>AN83*COS(BA83)</f>
        <v>30.609802351534384</v>
      </c>
      <c r="BD83">
        <f>BD$15-(BC$74-BC83)</f>
        <v>0.18838122920454625</v>
      </c>
      <c r="BE83">
        <f>BD83*10</f>
        <v>1.8838122920454625</v>
      </c>
    </row>
    <row r="84" spans="1:57" x14ac:dyDescent="0.2">
      <c r="A84">
        <v>69</v>
      </c>
      <c r="B84">
        <f t="shared" si="64"/>
        <v>6.9</v>
      </c>
      <c r="C84">
        <f t="shared" si="65"/>
        <v>0.2260683879938839</v>
      </c>
      <c r="D84">
        <f t="shared" si="66"/>
        <v>12.953146534744262</v>
      </c>
      <c r="E84">
        <f t="shared" si="67"/>
        <v>30.78327467960483</v>
      </c>
      <c r="F84">
        <f t="shared" si="68"/>
        <v>0.78327467960482977</v>
      </c>
      <c r="G84">
        <f t="shared" si="80"/>
        <v>1.8536451611498319</v>
      </c>
      <c r="H84">
        <f t="shared" si="61"/>
        <v>1.8034029729078336</v>
      </c>
      <c r="I84">
        <f t="shared" si="61"/>
        <v>1.8020032427769279</v>
      </c>
      <c r="J84">
        <f t="shared" si="61"/>
        <v>1.801963129225826</v>
      </c>
      <c r="K84">
        <f t="shared" si="61"/>
        <v>1.8019619787306826</v>
      </c>
      <c r="L84">
        <f t="shared" si="61"/>
        <v>1.8019619457326224</v>
      </c>
      <c r="M84">
        <f t="shared" si="61"/>
        <v>1.8019619447861839</v>
      </c>
      <c r="N84">
        <f t="shared" si="61"/>
        <v>1.8019619447590387</v>
      </c>
      <c r="O84">
        <f t="shared" si="61"/>
        <v>1.80196194475826</v>
      </c>
      <c r="P84">
        <f t="shared" si="61"/>
        <v>1.8019619447582376</v>
      </c>
      <c r="Q84">
        <f t="shared" si="61"/>
        <v>1.8019619447582371</v>
      </c>
      <c r="R84">
        <f t="shared" si="61"/>
        <v>1.8019619447582371</v>
      </c>
      <c r="S84">
        <f t="shared" si="61"/>
        <v>1.8019619447582371</v>
      </c>
      <c r="T84">
        <f t="shared" si="69"/>
        <v>0.16776469938096367</v>
      </c>
      <c r="U84">
        <f t="shared" si="70"/>
        <v>9.6124927227672963</v>
      </c>
      <c r="V84">
        <f t="shared" si="81"/>
        <v>1.014239437160892</v>
      </c>
      <c r="W84" s="1">
        <f t="shared" si="71"/>
        <v>1.0787618732541655</v>
      </c>
      <c r="X84">
        <f t="shared" si="82"/>
        <v>0.41222222222222227</v>
      </c>
      <c r="Y84">
        <f t="shared" si="62"/>
        <v>2.6488888888888891</v>
      </c>
      <c r="Z84">
        <f t="shared" si="83"/>
        <v>0.13816083464649823</v>
      </c>
      <c r="AA84">
        <f t="shared" si="72"/>
        <v>7.9162661901542828</v>
      </c>
      <c r="AB84">
        <f t="shared" si="84"/>
        <v>1.0096207118950051</v>
      </c>
      <c r="AC84" s="1">
        <f t="shared" si="73"/>
        <v>1.2204562921499715</v>
      </c>
      <c r="AD84" s="2">
        <f t="shared" si="85"/>
        <v>69.929057006842228</v>
      </c>
      <c r="AE84">
        <f t="shared" si="86"/>
        <v>0.13904668959517422</v>
      </c>
      <c r="AF84" s="3">
        <f t="shared" si="74"/>
        <v>6.9</v>
      </c>
      <c r="AG84" s="3">
        <f t="shared" si="75"/>
        <v>7.0390466895951747</v>
      </c>
      <c r="AH84" s="3">
        <f t="shared" si="76"/>
        <v>31</v>
      </c>
      <c r="AI84" s="3">
        <f t="shared" si="77"/>
        <v>0.2260683879938839</v>
      </c>
      <c r="AJ84" s="3">
        <f t="shared" si="78"/>
        <v>12.953146534744262</v>
      </c>
      <c r="AK84" s="3">
        <f t="shared" si="79"/>
        <v>1.7968183879938839</v>
      </c>
      <c r="AL84" s="3">
        <f t="shared" si="87"/>
        <v>102.95314653474426</v>
      </c>
      <c r="AM84" s="3">
        <f t="shared" si="44"/>
        <v>31.403609815705995</v>
      </c>
      <c r="AN84" s="3">
        <v>31.73</v>
      </c>
      <c r="AO84">
        <f t="shared" si="88"/>
        <v>30.922636071290764</v>
      </c>
      <c r="AP84" s="3">
        <f t="shared" si="89"/>
        <v>7.0390466895951747</v>
      </c>
      <c r="AQ84">
        <f t="shared" ref="AQ84:AQ93" si="94">0.4-(BC$84-AO84)</f>
        <v>0.37440671967841654</v>
      </c>
      <c r="AR84">
        <f t="shared" ref="AR84:AR85" si="95">$AS$8</f>
        <v>2.2222222222222223</v>
      </c>
      <c r="AU84">
        <f t="shared" si="90"/>
        <v>2.8774238725341466</v>
      </c>
      <c r="AV84">
        <f t="shared" si="91"/>
        <v>1.5050536955259746</v>
      </c>
      <c r="AW84">
        <f t="shared" si="92"/>
        <v>0.56350221708175841</v>
      </c>
      <c r="AX84" s="1">
        <f t="shared" si="93"/>
        <v>82.925090922932043</v>
      </c>
      <c r="AZ84" s="3">
        <v>7</v>
      </c>
      <c r="BA84">
        <f>ASIN(AZ84/AN84)</f>
        <v>0.22244127941490519</v>
      </c>
      <c r="BB84">
        <f>BA84*180/$C$3</f>
        <v>12.745322392068415</v>
      </c>
      <c r="BC84">
        <f>AN84*COS(BA84)</f>
        <v>30.948229351612348</v>
      </c>
      <c r="BD84">
        <f>BD$15-(BC$84-BC84)</f>
        <v>0.4</v>
      </c>
      <c r="BE84">
        <f>BD84*10</f>
        <v>4</v>
      </c>
    </row>
    <row r="85" spans="1:57" x14ac:dyDescent="0.2">
      <c r="A85">
        <v>70</v>
      </c>
      <c r="B85">
        <f t="shared" si="64"/>
        <v>7</v>
      </c>
      <c r="C85">
        <f t="shared" si="65"/>
        <v>0.22923193327699534</v>
      </c>
      <c r="D85">
        <f t="shared" si="66"/>
        <v>13.134409673677911</v>
      </c>
      <c r="E85">
        <f t="shared" si="67"/>
        <v>30.805843601498726</v>
      </c>
      <c r="F85">
        <f t="shared" si="68"/>
        <v>0.8058436014987258</v>
      </c>
      <c r="G85">
        <f t="shared" si="80"/>
        <v>1.7926999578750731</v>
      </c>
      <c r="H85">
        <f t="shared" si="61"/>
        <v>1.7410666596664326</v>
      </c>
      <c r="I85">
        <f t="shared" si="61"/>
        <v>1.7395354158917609</v>
      </c>
      <c r="J85">
        <f t="shared" si="61"/>
        <v>1.739488617261965</v>
      </c>
      <c r="K85">
        <f t="shared" si="61"/>
        <v>1.7394871856815532</v>
      </c>
      <c r="L85">
        <f t="shared" si="61"/>
        <v>1.7394871418879787</v>
      </c>
      <c r="M85">
        <f t="shared" si="61"/>
        <v>1.7394871405482855</v>
      </c>
      <c r="N85">
        <f t="shared" si="61"/>
        <v>1.7394871405073022</v>
      </c>
      <c r="O85">
        <f t="shared" si="61"/>
        <v>1.7394871405060488</v>
      </c>
      <c r="P85">
        <f t="shared" si="61"/>
        <v>1.7394871405060104</v>
      </c>
      <c r="Q85">
        <f t="shared" si="61"/>
        <v>1.7394871405060093</v>
      </c>
      <c r="R85">
        <f t="shared" si="61"/>
        <v>1.7394871405060093</v>
      </c>
      <c r="S85">
        <f t="shared" si="61"/>
        <v>1.7394871405060093</v>
      </c>
      <c r="T85">
        <f t="shared" si="69"/>
        <v>0.17315164757896415</v>
      </c>
      <c r="U85">
        <f t="shared" si="70"/>
        <v>9.9211512220956699</v>
      </c>
      <c r="V85">
        <f t="shared" si="81"/>
        <v>1.0151803266298838</v>
      </c>
      <c r="W85" s="1">
        <f t="shared" si="71"/>
        <v>1.0787618732541655</v>
      </c>
      <c r="X85">
        <f t="shared" si="82"/>
        <v>0.41222222222222227</v>
      </c>
      <c r="Y85">
        <f t="shared" si="62"/>
        <v>2.6488888888888891</v>
      </c>
      <c r="Z85">
        <f t="shared" si="83"/>
        <v>0.14007291492067109</v>
      </c>
      <c r="AA85">
        <f t="shared" si="72"/>
        <v>8.025823551080947</v>
      </c>
      <c r="AB85">
        <f t="shared" si="84"/>
        <v>1.0098910559893397</v>
      </c>
      <c r="AC85" s="1">
        <f t="shared" si="73"/>
        <v>1.2320292099336192</v>
      </c>
      <c r="AD85" s="2">
        <f t="shared" si="85"/>
        <v>70.592155908977062</v>
      </c>
      <c r="AE85">
        <f t="shared" si="86"/>
        <v>0.14099625869952528</v>
      </c>
      <c r="AF85" s="3">
        <f t="shared" si="74"/>
        <v>7</v>
      </c>
      <c r="AG85">
        <f t="shared" si="75"/>
        <v>7.1409962586995253</v>
      </c>
      <c r="AH85">
        <f t="shared" si="76"/>
        <v>31</v>
      </c>
      <c r="AI85">
        <f t="shared" si="77"/>
        <v>0.22923193327699534</v>
      </c>
      <c r="AJ85">
        <f t="shared" si="78"/>
        <v>13.134409673677911</v>
      </c>
      <c r="AK85">
        <f t="shared" si="79"/>
        <v>1.7999819332769955</v>
      </c>
      <c r="AL85">
        <f t="shared" si="87"/>
        <v>103.13440967367791</v>
      </c>
      <c r="AM85">
        <f t="shared" si="44"/>
        <v>31.426344843483584</v>
      </c>
      <c r="AN85">
        <v>31.73</v>
      </c>
      <c r="AO85">
        <f t="shared" si="88"/>
        <v>30.899981585107099</v>
      </c>
      <c r="AP85">
        <f t="shared" si="89"/>
        <v>7.1409962586995253</v>
      </c>
      <c r="AQ85">
        <f t="shared" si="94"/>
        <v>0.35175223349475149</v>
      </c>
      <c r="AR85">
        <f t="shared" si="95"/>
        <v>2.2222222222222223</v>
      </c>
      <c r="AU85">
        <f t="shared" si="90"/>
        <v>2.8890958256149406</v>
      </c>
      <c r="AV85">
        <f t="shared" si="91"/>
        <v>1.5054567007074731</v>
      </c>
      <c r="AW85">
        <f t="shared" si="92"/>
        <v>0.52954775690349321</v>
      </c>
      <c r="AX85" s="1">
        <f t="shared" si="93"/>
        <v>83.261467422658725</v>
      </c>
      <c r="AZ85">
        <v>7</v>
      </c>
    </row>
    <row r="86" spans="1:57" x14ac:dyDescent="0.2">
      <c r="A86">
        <v>71</v>
      </c>
      <c r="B86">
        <f t="shared" si="64"/>
        <v>7.1000000000000005</v>
      </c>
      <c r="C86">
        <f t="shared" si="65"/>
        <v>0.23239081505172349</v>
      </c>
      <c r="D86">
        <f t="shared" si="66"/>
        <v>13.31540560538285</v>
      </c>
      <c r="E86">
        <f t="shared" si="67"/>
        <v>30.828720375649716</v>
      </c>
      <c r="F86">
        <f t="shared" si="68"/>
        <v>0.82872037564971635</v>
      </c>
      <c r="G86">
        <f t="shared" si="80"/>
        <v>1.7319630801086414</v>
      </c>
      <c r="H86">
        <f t="shared" si="61"/>
        <v>1.678922813276432</v>
      </c>
      <c r="I86">
        <f t="shared" si="61"/>
        <v>1.6772471734653664</v>
      </c>
      <c r="J86">
        <f t="shared" si="61"/>
        <v>1.6771925099948177</v>
      </c>
      <c r="K86">
        <f t="shared" si="61"/>
        <v>1.6771907248989339</v>
      </c>
      <c r="L86">
        <f t="shared" si="61"/>
        <v>1.6771906666026981</v>
      </c>
      <c r="M86">
        <f t="shared" si="61"/>
        <v>1.6771906646989039</v>
      </c>
      <c r="N86">
        <f t="shared" si="61"/>
        <v>1.6771906646367312</v>
      </c>
      <c r="O86">
        <f t="shared" si="61"/>
        <v>1.677190664634701</v>
      </c>
      <c r="P86">
        <f t="shared" si="61"/>
        <v>1.6771906646346348</v>
      </c>
      <c r="Q86">
        <f t="shared" si="61"/>
        <v>1.6771906646346324</v>
      </c>
      <c r="R86">
        <f t="shared" si="61"/>
        <v>1.6771906646346324</v>
      </c>
      <c r="S86">
        <f t="shared" si="61"/>
        <v>1.6771906646346324</v>
      </c>
      <c r="T86">
        <f t="shared" si="69"/>
        <v>0.17878361027188583</v>
      </c>
      <c r="U86">
        <f t="shared" si="70"/>
        <v>10.243848431939981</v>
      </c>
      <c r="V86">
        <f t="shared" si="81"/>
        <v>1.0161974406864565</v>
      </c>
      <c r="W86" s="1">
        <f t="shared" si="71"/>
        <v>1.0787618732541655</v>
      </c>
      <c r="X86">
        <f t="shared" si="82"/>
        <v>0.30555555555555558</v>
      </c>
      <c r="Y86">
        <f>$AS$8</f>
        <v>2.2222222222222223</v>
      </c>
      <c r="Z86">
        <f t="shared" si="83"/>
        <v>0.15511437984159959</v>
      </c>
      <c r="AA86">
        <f t="shared" si="72"/>
        <v>8.8876614265439837</v>
      </c>
      <c r="AB86">
        <f t="shared" si="84"/>
        <v>1.0121520325874631</v>
      </c>
      <c r="AC86" s="1">
        <f t="shared" si="73"/>
        <v>1.1757287152873854</v>
      </c>
      <c r="AD86" s="2">
        <f t="shared" si="85"/>
        <v>67.366280041932001</v>
      </c>
      <c r="AE86">
        <f t="shared" si="86"/>
        <v>0.15637051215281342</v>
      </c>
      <c r="AF86">
        <f t="shared" si="74"/>
        <v>7.1000000000000005</v>
      </c>
      <c r="AG86">
        <f t="shared" si="75"/>
        <v>7.2563705121528139</v>
      </c>
      <c r="AH86">
        <f t="shared" si="76"/>
        <v>31</v>
      </c>
      <c r="AI86">
        <f t="shared" si="77"/>
        <v>0.23239081505172349</v>
      </c>
      <c r="AJ86">
        <f t="shared" si="78"/>
        <v>13.31540560538285</v>
      </c>
      <c r="AK86">
        <f t="shared" si="79"/>
        <v>1.8031408150517236</v>
      </c>
      <c r="AL86">
        <f t="shared" si="87"/>
        <v>103.31540560538285</v>
      </c>
      <c r="AM86">
        <f t="shared" si="44"/>
        <v>31.507692600178757</v>
      </c>
      <c r="AN86">
        <v>31.73</v>
      </c>
      <c r="AO86">
        <f t="shared" si="88"/>
        <v>30.87705193083087</v>
      </c>
      <c r="AP86">
        <f t="shared" si="89"/>
        <v>7.2563705121528139</v>
      </c>
      <c r="AQ86">
        <f t="shared" si="94"/>
        <v>0.32882257921852232</v>
      </c>
      <c r="AR86">
        <f>$AS$8</f>
        <v>2.2222222222222223</v>
      </c>
      <c r="AU86">
        <f t="shared" si="90"/>
        <v>2.904861402245468</v>
      </c>
      <c r="AV86">
        <f t="shared" si="91"/>
        <v>1.5088271656201</v>
      </c>
      <c r="AW86">
        <f t="shared" si="92"/>
        <v>0.4961364401941738</v>
      </c>
      <c r="AX86" s="1">
        <f t="shared" si="93"/>
        <v>83.715818930623229</v>
      </c>
    </row>
    <row r="87" spans="1:57" x14ac:dyDescent="0.2">
      <c r="A87">
        <v>72</v>
      </c>
      <c r="B87">
        <f t="shared" si="64"/>
        <v>7.2</v>
      </c>
      <c r="C87">
        <f t="shared" si="65"/>
        <v>0.23554498072086336</v>
      </c>
      <c r="D87">
        <f t="shared" si="66"/>
        <v>13.49613131617234</v>
      </c>
      <c r="E87">
        <f t="shared" si="67"/>
        <v>30.851904317237857</v>
      </c>
      <c r="F87">
        <f t="shared" si="68"/>
        <v>0.85190431723785665</v>
      </c>
      <c r="G87">
        <f t="shared" si="80"/>
        <v>1.6714785545975774</v>
      </c>
      <c r="H87">
        <f t="shared" si="61"/>
        <v>1.6170156196505274</v>
      </c>
      <c r="I87">
        <f t="shared" si="61"/>
        <v>1.6151812457292123</v>
      </c>
      <c r="J87">
        <f t="shared" si="61"/>
        <v>1.6151173084370343</v>
      </c>
      <c r="K87">
        <f t="shared" si="61"/>
        <v>1.6151150772768303</v>
      </c>
      <c r="L87">
        <f t="shared" si="61"/>
        <v>1.6151149994149185</v>
      </c>
      <c r="M87">
        <f t="shared" si="61"/>
        <v>1.6151149966977285</v>
      </c>
      <c r="N87">
        <f t="shared" si="61"/>
        <v>1.6151149966029057</v>
      </c>
      <c r="O87">
        <f t="shared" si="61"/>
        <v>1.6151149965995966</v>
      </c>
      <c r="P87">
        <f t="shared" si="61"/>
        <v>1.6151149965994809</v>
      </c>
      <c r="Q87">
        <f t="shared" si="61"/>
        <v>1.6151149965994769</v>
      </c>
      <c r="R87">
        <f t="shared" si="61"/>
        <v>1.6151149965994769</v>
      </c>
      <c r="S87">
        <f t="shared" si="61"/>
        <v>1.6151149965994769</v>
      </c>
      <c r="T87">
        <f t="shared" si="69"/>
        <v>0.18468020136850438</v>
      </c>
      <c r="U87">
        <f t="shared" si="70"/>
        <v>10.581708179637367</v>
      </c>
      <c r="V87">
        <f t="shared" si="81"/>
        <v>1.0172991452963493</v>
      </c>
      <c r="W87" s="1">
        <f t="shared" si="71"/>
        <v>1.0787618732541655</v>
      </c>
      <c r="X87">
        <f t="shared" si="82"/>
        <v>0.30555555555555558</v>
      </c>
      <c r="Y87">
        <f t="shared" ref="Y87:Y95" si="96">$AS$8</f>
        <v>2.2222222222222223</v>
      </c>
      <c r="Z87">
        <f t="shared" si="83"/>
        <v>0.15719796130989422</v>
      </c>
      <c r="AA87">
        <f t="shared" si="72"/>
        <v>9.0070453718863472</v>
      </c>
      <c r="AB87">
        <f t="shared" si="84"/>
        <v>1.0124841082599314</v>
      </c>
      <c r="AC87" s="1">
        <f t="shared" si="73"/>
        <v>1.187638653115286</v>
      </c>
      <c r="AD87" s="2">
        <f t="shared" si="85"/>
        <v>68.048689339726721</v>
      </c>
      <c r="AE87">
        <f t="shared" si="86"/>
        <v>0.15850573957717809</v>
      </c>
      <c r="AF87">
        <f t="shared" si="74"/>
        <v>7.2</v>
      </c>
      <c r="AG87">
        <f t="shared" si="75"/>
        <v>7.3585057395771782</v>
      </c>
      <c r="AH87">
        <f t="shared" si="76"/>
        <v>31</v>
      </c>
      <c r="AI87">
        <f t="shared" si="77"/>
        <v>0.23554498072086336</v>
      </c>
      <c r="AJ87">
        <f t="shared" si="78"/>
        <v>13.49613131617234</v>
      </c>
      <c r="AK87">
        <f t="shared" si="79"/>
        <v>1.8062949807208635</v>
      </c>
      <c r="AL87">
        <f t="shared" si="87"/>
        <v>103.49613131617234</v>
      </c>
      <c r="AM87">
        <f t="shared" si="44"/>
        <v>31.531099304900096</v>
      </c>
      <c r="AN87">
        <v>31.73</v>
      </c>
      <c r="AO87">
        <f t="shared" si="88"/>
        <v>30.85384909184182</v>
      </c>
      <c r="AP87">
        <f t="shared" si="89"/>
        <v>7.3585057395771782</v>
      </c>
      <c r="AQ87">
        <f t="shared" si="94"/>
        <v>0.30561974022947214</v>
      </c>
      <c r="AR87">
        <f t="shared" ref="AR87:AR93" si="97">$AS$8</f>
        <v>2.2222222222222223</v>
      </c>
      <c r="AU87">
        <f t="shared" si="90"/>
        <v>2.9168854289122326</v>
      </c>
      <c r="AV87">
        <f t="shared" si="91"/>
        <v>1.5093221948049751</v>
      </c>
      <c r="AW87">
        <f t="shared" si="92"/>
        <v>0.46127865709887322</v>
      </c>
      <c r="AX87" s="1">
        <f t="shared" si="93"/>
        <v>84.062341913948259</v>
      </c>
    </row>
    <row r="88" spans="1:57" x14ac:dyDescent="0.2">
      <c r="A88">
        <v>73</v>
      </c>
      <c r="B88">
        <f t="shared" si="64"/>
        <v>7.3000000000000007</v>
      </c>
      <c r="C88">
        <f t="shared" si="65"/>
        <v>0.23869437821948689</v>
      </c>
      <c r="D88">
        <f t="shared" si="66"/>
        <v>13.676583822857756</v>
      </c>
      <c r="E88">
        <f t="shared" si="67"/>
        <v>30.875394734318782</v>
      </c>
      <c r="F88">
        <f t="shared" si="68"/>
        <v>0.87539473431878179</v>
      </c>
      <c r="G88">
        <f t="shared" si="80"/>
        <v>1.611290866114677</v>
      </c>
      <c r="H88">
        <f t="shared" si="61"/>
        <v>1.5553897237550594</v>
      </c>
      <c r="I88">
        <f t="shared" si="61"/>
        <v>1.553380621039911</v>
      </c>
      <c r="J88">
        <f t="shared" si="61"/>
        <v>1.553305721411939</v>
      </c>
      <c r="K88">
        <f t="shared" si="61"/>
        <v>1.5533029253971518</v>
      </c>
      <c r="L88">
        <f t="shared" si="61"/>
        <v>1.5533028210162632</v>
      </c>
      <c r="M88">
        <f t="shared" si="61"/>
        <v>1.553302817119506</v>
      </c>
      <c r="N88">
        <f t="shared" si="61"/>
        <v>1.5533028169740319</v>
      </c>
      <c r="O88">
        <f t="shared" si="61"/>
        <v>1.5533028169686012</v>
      </c>
      <c r="P88">
        <f t="shared" si="61"/>
        <v>1.5533028169683984</v>
      </c>
      <c r="Q88">
        <f t="shared" si="61"/>
        <v>1.5533028169683909</v>
      </c>
      <c r="R88">
        <f t="shared" si="61"/>
        <v>1.5533028169683905</v>
      </c>
      <c r="S88">
        <f t="shared" si="61"/>
        <v>1.5533028169683905</v>
      </c>
      <c r="T88">
        <f t="shared" si="69"/>
        <v>0.19086323851253473</v>
      </c>
      <c r="U88">
        <f t="shared" si="70"/>
        <v>10.935980560960129</v>
      </c>
      <c r="V88">
        <f t="shared" si="81"/>
        <v>1.0184950149743279</v>
      </c>
      <c r="W88" s="1">
        <f t="shared" si="71"/>
        <v>1.0787618732541655</v>
      </c>
      <c r="X88">
        <f t="shared" si="82"/>
        <v>0.30555555555555558</v>
      </c>
      <c r="Y88">
        <f t="shared" si="96"/>
        <v>2.2222222222222223</v>
      </c>
      <c r="Z88">
        <f t="shared" si="83"/>
        <v>0.15927750593007178</v>
      </c>
      <c r="AA88">
        <f t="shared" si="72"/>
        <v>9.1261980160474039</v>
      </c>
      <c r="AB88">
        <f t="shared" si="84"/>
        <v>1.0128201435224393</v>
      </c>
      <c r="AC88" s="1">
        <f t="shared" si="73"/>
        <v>1.1997057094175791</v>
      </c>
      <c r="AD88" s="2">
        <f t="shared" si="85"/>
        <v>68.740101128494103</v>
      </c>
      <c r="AE88">
        <f t="shared" si="86"/>
        <v>0.16063823680809847</v>
      </c>
      <c r="AF88">
        <f t="shared" si="74"/>
        <v>7.3000000000000007</v>
      </c>
      <c r="AG88">
        <f t="shared" si="75"/>
        <v>7.4606382368080988</v>
      </c>
      <c r="AH88">
        <f t="shared" si="76"/>
        <v>31</v>
      </c>
      <c r="AI88">
        <f t="shared" si="77"/>
        <v>0.23869437821948689</v>
      </c>
      <c r="AJ88">
        <f t="shared" si="78"/>
        <v>13.676583822857756</v>
      </c>
      <c r="AK88">
        <f t="shared" si="79"/>
        <v>1.8094443782194869</v>
      </c>
      <c r="AL88">
        <f t="shared" si="87"/>
        <v>103.67658382285775</v>
      </c>
      <c r="AM88">
        <f t="shared" si="44"/>
        <v>31.554815141287964</v>
      </c>
      <c r="AN88">
        <v>31.73</v>
      </c>
      <c r="AO88">
        <f t="shared" si="88"/>
        <v>30.830375066976522</v>
      </c>
      <c r="AP88">
        <f t="shared" si="89"/>
        <v>7.4606382368080988</v>
      </c>
      <c r="AQ88">
        <f t="shared" si="94"/>
        <v>0.28214571536417454</v>
      </c>
      <c r="AR88">
        <f t="shared" si="97"/>
        <v>2.2222222222222223</v>
      </c>
      <c r="AU88">
        <f t="shared" si="90"/>
        <v>2.9290622716802037</v>
      </c>
      <c r="AV88">
        <f t="shared" si="91"/>
        <v>1.5098231265981785</v>
      </c>
      <c r="AW88">
        <f t="shared" si="92"/>
        <v>0.42599012612741777</v>
      </c>
      <c r="AX88" s="1">
        <f t="shared" si="93"/>
        <v>84.413268937014536</v>
      </c>
      <c r="AZ88">
        <v>7.5</v>
      </c>
      <c r="BA88" s="16">
        <v>0.19226515999999999</v>
      </c>
      <c r="BB88" s="16">
        <v>11.016306999999999</v>
      </c>
      <c r="BC88" s="16">
        <v>30.821421099999998</v>
      </c>
      <c r="BD88">
        <f>BD$15-(BC$84-BC88)</f>
        <v>0.27319174838765081</v>
      </c>
      <c r="BE88">
        <f>BD88*10</f>
        <v>2.7319174838765079</v>
      </c>
    </row>
    <row r="89" spans="1:57" x14ac:dyDescent="0.2">
      <c r="A89">
        <v>74</v>
      </c>
      <c r="B89">
        <f t="shared" si="64"/>
        <v>7.4</v>
      </c>
      <c r="C89">
        <f t="shared" si="65"/>
        <v>0.24183895601830027</v>
      </c>
      <c r="D89">
        <f t="shared" si="66"/>
        <v>13.856760172940968</v>
      </c>
      <c r="E89">
        <f t="shared" si="67"/>
        <v>30.899190927919133</v>
      </c>
      <c r="F89">
        <f t="shared" si="68"/>
        <v>0.89919092791913258</v>
      </c>
      <c r="G89">
        <f t="shared" si="80"/>
        <v>1.5514449513230324</v>
      </c>
      <c r="H89">
        <f t="shared" si="61"/>
        <v>1.4940902234333009</v>
      </c>
      <c r="I89">
        <f t="shared" si="61"/>
        <v>1.4918885057861926</v>
      </c>
      <c r="J89">
        <f t="shared" si="61"/>
        <v>1.4918006128393477</v>
      </c>
      <c r="K89">
        <f t="shared" si="61"/>
        <v>1.4917970987526616</v>
      </c>
      <c r="L89">
        <f t="shared" si="61"/>
        <v>1.4917969582458026</v>
      </c>
      <c r="M89">
        <f t="shared" si="61"/>
        <v>1.4917969526277781</v>
      </c>
      <c r="N89">
        <f t="shared" si="61"/>
        <v>1.4917969524031469</v>
      </c>
      <c r="O89">
        <f t="shared" si="61"/>
        <v>1.4917969523941654</v>
      </c>
      <c r="P89">
        <f t="shared" si="61"/>
        <v>1.4917969523938062</v>
      </c>
      <c r="Q89">
        <f t="shared" si="61"/>
        <v>1.4917969523937917</v>
      </c>
      <c r="R89">
        <f t="shared" si="61"/>
        <v>1.4917969523937911</v>
      </c>
      <c r="S89">
        <f t="shared" si="61"/>
        <v>1.4917969523937911</v>
      </c>
      <c r="T89">
        <f t="shared" si="69"/>
        <v>0.19735707738205691</v>
      </c>
      <c r="U89">
        <f t="shared" si="70"/>
        <v>11.308061094626847</v>
      </c>
      <c r="V89">
        <f t="shared" si="81"/>
        <v>1.0197960546198954</v>
      </c>
      <c r="W89" s="1">
        <f t="shared" si="71"/>
        <v>1.0787618732541655</v>
      </c>
      <c r="X89">
        <f t="shared" si="82"/>
        <v>0.30555555555555558</v>
      </c>
      <c r="Y89">
        <f t="shared" si="96"/>
        <v>2.2222222222222223</v>
      </c>
      <c r="Z89">
        <f t="shared" si="83"/>
        <v>0.16135297123191511</v>
      </c>
      <c r="AA89">
        <f t="shared" si="72"/>
        <v>9.2451169255911889</v>
      </c>
      <c r="AB89">
        <f t="shared" si="84"/>
        <v>1.0131601120572058</v>
      </c>
      <c r="AC89" s="1">
        <f t="shared" si="73"/>
        <v>1.2119295128950747</v>
      </c>
      <c r="AD89" s="2">
        <f t="shared" si="85"/>
        <v>69.440494133730198</v>
      </c>
      <c r="AE89">
        <f t="shared" si="86"/>
        <v>0.16276797186108063</v>
      </c>
      <c r="AF89">
        <f t="shared" si="74"/>
        <v>7.4</v>
      </c>
      <c r="AG89">
        <f t="shared" si="75"/>
        <v>7.5627679718610814</v>
      </c>
      <c r="AH89">
        <f t="shared" si="76"/>
        <v>31</v>
      </c>
      <c r="AI89">
        <f t="shared" si="77"/>
        <v>0.24183895601830027</v>
      </c>
      <c r="AJ89">
        <f t="shared" si="78"/>
        <v>13.856760172940968</v>
      </c>
      <c r="AK89">
        <f t="shared" si="79"/>
        <v>1.8125889560183004</v>
      </c>
      <c r="AL89">
        <f t="shared" si="87"/>
        <v>103.85676017294097</v>
      </c>
      <c r="AM89">
        <f t="shared" si="44"/>
        <v>31.578839392714499</v>
      </c>
      <c r="AN89">
        <v>31.73</v>
      </c>
      <c r="AO89">
        <f t="shared" si="88"/>
        <v>30.806631870089049</v>
      </c>
      <c r="AP89">
        <f t="shared" si="89"/>
        <v>7.5627679718610814</v>
      </c>
      <c r="AQ89">
        <f t="shared" si="94"/>
        <v>0.25840251847670148</v>
      </c>
      <c r="AR89">
        <f t="shared" si="97"/>
        <v>2.2222222222222223</v>
      </c>
      <c r="AU89">
        <f t="shared" si="90"/>
        <v>2.9413913867253445</v>
      </c>
      <c r="AV89">
        <f t="shared" si="91"/>
        <v>1.5103299217674775</v>
      </c>
      <c r="AW89">
        <f t="shared" si="92"/>
        <v>0.39027305551543573</v>
      </c>
      <c r="AX89" s="1">
        <f t="shared" si="93"/>
        <v>84.768584327241413</v>
      </c>
    </row>
    <row r="90" spans="1:57" x14ac:dyDescent="0.2">
      <c r="A90">
        <v>75</v>
      </c>
      <c r="B90">
        <f t="shared" si="64"/>
        <v>7.5</v>
      </c>
      <c r="C90">
        <f t="shared" si="65"/>
        <v>0.24497866312686414</v>
      </c>
      <c r="D90">
        <f t="shared" si="66"/>
        <v>14.036657444798836</v>
      </c>
      <c r="E90">
        <f t="shared" si="67"/>
        <v>30.923292192132454</v>
      </c>
      <c r="F90">
        <f t="shared" si="68"/>
        <v>0.92329219213245395</v>
      </c>
      <c r="G90">
        <f t="shared" si="80"/>
        <v>1.491986192611189</v>
      </c>
      <c r="H90">
        <f t="shared" si="61"/>
        <v>1.4331626631994245</v>
      </c>
      <c r="I90">
        <f t="shared" si="61"/>
        <v>1.4307482773789535</v>
      </c>
      <c r="J90">
        <f t="shared" si="61"/>
        <v>1.4306449384782194</v>
      </c>
      <c r="K90">
        <f t="shared" si="61"/>
        <v>1.4306405076529312</v>
      </c>
      <c r="L90">
        <f t="shared" si="61"/>
        <v>1.4306403176597002</v>
      </c>
      <c r="M90">
        <f t="shared" si="61"/>
        <v>1.430640309512788</v>
      </c>
      <c r="N90">
        <f t="shared" si="61"/>
        <v>1.4306403091634483</v>
      </c>
      <c r="O90">
        <f t="shared" si="61"/>
        <v>1.4306403091484685</v>
      </c>
      <c r="P90">
        <f t="shared" si="61"/>
        <v>1.4306403091478261</v>
      </c>
      <c r="Q90">
        <f t="shared" si="61"/>
        <v>1.4306403091477986</v>
      </c>
      <c r="R90">
        <f t="shared" si="61"/>
        <v>1.4306403091477977</v>
      </c>
      <c r="S90">
        <f t="shared" si="61"/>
        <v>1.4306403091477977</v>
      </c>
      <c r="T90">
        <f t="shared" si="69"/>
        <v>0.20418901159832104</v>
      </c>
      <c r="U90">
        <f t="shared" si="70"/>
        <v>11.699513636064868</v>
      </c>
      <c r="V90">
        <f t="shared" si="81"/>
        <v>1.0212149719220016</v>
      </c>
      <c r="W90" s="1">
        <f t="shared" si="71"/>
        <v>1.0787618732541655</v>
      </c>
      <c r="X90">
        <f t="shared" si="82"/>
        <v>0.30555555555555558</v>
      </c>
      <c r="Y90">
        <f t="shared" si="96"/>
        <v>2.2222222222222223</v>
      </c>
      <c r="Z90">
        <f t="shared" si="83"/>
        <v>0.16342431524123407</v>
      </c>
      <c r="AA90">
        <f t="shared" si="72"/>
        <v>9.3637996955028271</v>
      </c>
      <c r="AB90">
        <f t="shared" si="84"/>
        <v>1.0135039873262877</v>
      </c>
      <c r="AC90" s="1">
        <f t="shared" si="73"/>
        <v>1.2243096885963289</v>
      </c>
      <c r="AD90" s="2">
        <f t="shared" si="85"/>
        <v>70.149846871666142</v>
      </c>
      <c r="AE90">
        <f t="shared" si="86"/>
        <v>0.16489491297879377</v>
      </c>
      <c r="AF90">
        <f t="shared" si="74"/>
        <v>7.5</v>
      </c>
      <c r="AG90">
        <f t="shared" si="75"/>
        <v>7.6648949129787933</v>
      </c>
      <c r="AH90">
        <f t="shared" si="76"/>
        <v>31</v>
      </c>
      <c r="AI90">
        <f t="shared" si="77"/>
        <v>0.24497866312686414</v>
      </c>
      <c r="AJ90">
        <f t="shared" si="78"/>
        <v>14.036657444798836</v>
      </c>
      <c r="AK90">
        <f t="shared" si="79"/>
        <v>1.8157286631268643</v>
      </c>
      <c r="AL90">
        <f t="shared" si="87"/>
        <v>104.03665744479883</v>
      </c>
      <c r="AM90">
        <f t="shared" ref="AM90:AM115" si="98">AG90/SIN(AI90)</f>
        <v>31.603171335471053</v>
      </c>
      <c r="AN90">
        <v>31.73</v>
      </c>
      <c r="AO90">
        <f t="shared" si="88"/>
        <v>30.782621529611379</v>
      </c>
      <c r="AP90">
        <f t="shared" si="89"/>
        <v>7.6648949129787933</v>
      </c>
      <c r="AQ90">
        <f t="shared" si="94"/>
        <v>0.23439217799903178</v>
      </c>
      <c r="AR90">
        <f t="shared" si="97"/>
        <v>2.2222222222222223</v>
      </c>
      <c r="AU90">
        <f t="shared" si="90"/>
        <v>2.9538722286264214</v>
      </c>
      <c r="AV90">
        <f t="shared" si="91"/>
        <v>1.5108425407524431</v>
      </c>
      <c r="AW90">
        <f t="shared" si="92"/>
        <v>0.35412967374055604</v>
      </c>
      <c r="AX90" s="1">
        <f t="shared" si="93"/>
        <v>85.12827236601828</v>
      </c>
    </row>
    <row r="91" spans="1:57" x14ac:dyDescent="0.2">
      <c r="A91">
        <v>76</v>
      </c>
      <c r="B91">
        <f t="shared" si="64"/>
        <v>7.6000000000000005</v>
      </c>
      <c r="C91">
        <f t="shared" si="65"/>
        <v>0.2481134490966766</v>
      </c>
      <c r="D91">
        <f t="shared" si="66"/>
        <v>14.216272747859872</v>
      </c>
      <c r="E91">
        <f t="shared" si="67"/>
        <v>30.94769781421552</v>
      </c>
      <c r="F91">
        <f t="shared" si="68"/>
        <v>0.94769781421551968</v>
      </c>
      <c r="G91">
        <f t="shared" si="80"/>
        <v>1.4329604119007584</v>
      </c>
      <c r="H91">
        <f t="shared" si="61"/>
        <v>1.3726530280050018</v>
      </c>
      <c r="I91">
        <f t="shared" si="61"/>
        <v>1.3700034286684264</v>
      </c>
      <c r="J91">
        <f t="shared" si="61"/>
        <v>1.3698816692789864</v>
      </c>
      <c r="K91">
        <f t="shared" si="61"/>
        <v>1.3698760626420332</v>
      </c>
      <c r="L91">
        <f t="shared" si="61"/>
        <v>1.3698758044500308</v>
      </c>
      <c r="M91">
        <f t="shared" si="61"/>
        <v>1.369875792559945</v>
      </c>
      <c r="N91">
        <f t="shared" si="61"/>
        <v>1.3698757920123907</v>
      </c>
      <c r="O91">
        <f t="shared" si="61"/>
        <v>1.3698757919871747</v>
      </c>
      <c r="P91">
        <f t="shared" si="61"/>
        <v>1.3698757919860138</v>
      </c>
      <c r="Q91">
        <f t="shared" si="61"/>
        <v>1.3698757919859603</v>
      </c>
      <c r="R91">
        <f t="shared" si="61"/>
        <v>1.3698757919859577</v>
      </c>
      <c r="S91">
        <f t="shared" si="61"/>
        <v>1.3698757919859577</v>
      </c>
      <c r="T91">
        <f t="shared" si="69"/>
        <v>0.21138975447076797</v>
      </c>
      <c r="U91">
        <f t="shared" si="70"/>
        <v>12.112097980180879</v>
      </c>
      <c r="V91">
        <f t="shared" si="81"/>
        <v>1.022766514393183</v>
      </c>
      <c r="W91" s="1">
        <f t="shared" si="71"/>
        <v>1.0787618732541655</v>
      </c>
      <c r="X91">
        <f t="shared" si="82"/>
        <v>0.30555555555555558</v>
      </c>
      <c r="Y91">
        <f t="shared" si="96"/>
        <v>2.2222222222222223</v>
      </c>
      <c r="Z91">
        <f t="shared" si="83"/>
        <v>0.16549149648253211</v>
      </c>
      <c r="AA91">
        <f t="shared" si="72"/>
        <v>9.482243949341326</v>
      </c>
      <c r="AB91">
        <f t="shared" si="84"/>
        <v>1.0138517425765512</v>
      </c>
      <c r="AC91" s="1">
        <f t="shared" si="73"/>
        <v>1.2368458579698247</v>
      </c>
      <c r="AD91" s="2">
        <f t="shared" si="85"/>
        <v>70.868137652257971</v>
      </c>
      <c r="AE91">
        <f t="shared" si="86"/>
        <v>0.16701902863299545</v>
      </c>
      <c r="AF91">
        <f t="shared" si="74"/>
        <v>7.6000000000000005</v>
      </c>
      <c r="AG91">
        <f t="shared" si="75"/>
        <v>7.7670190286329959</v>
      </c>
      <c r="AH91">
        <f t="shared" si="76"/>
        <v>31</v>
      </c>
      <c r="AI91">
        <f t="shared" si="77"/>
        <v>0.2481134490966766</v>
      </c>
      <c r="AJ91">
        <f t="shared" si="78"/>
        <v>14.216272747859872</v>
      </c>
      <c r="AK91">
        <f t="shared" si="79"/>
        <v>1.8188634490966766</v>
      </c>
      <c r="AL91">
        <f t="shared" si="87"/>
        <v>104.21627274785988</v>
      </c>
      <c r="AM91">
        <f t="shared" si="98"/>
        <v>31.627810238867852</v>
      </c>
      <c r="AN91">
        <v>31.73</v>
      </c>
      <c r="AO91">
        <f t="shared" si="88"/>
        <v>30.758346088113672</v>
      </c>
      <c r="AP91">
        <f t="shared" si="89"/>
        <v>7.7670190286329959</v>
      </c>
      <c r="AQ91">
        <f t="shared" si="94"/>
        <v>0.21011673650132467</v>
      </c>
      <c r="AR91">
        <f t="shared" si="97"/>
        <v>2.2222222222222223</v>
      </c>
      <c r="AU91">
        <f t="shared" si="90"/>
        <v>2.9665042505459454</v>
      </c>
      <c r="AV91">
        <f t="shared" si="91"/>
        <v>1.5113609436718574</v>
      </c>
      <c r="AW91">
        <f t="shared" si="92"/>
        <v>0.31756222915989307</v>
      </c>
      <c r="AX91" s="1">
        <f t="shared" si="93"/>
        <v>85.492317293919172</v>
      </c>
    </row>
    <row r="92" spans="1:57" x14ac:dyDescent="0.2">
      <c r="A92">
        <v>77</v>
      </c>
      <c r="B92">
        <f t="shared" si="64"/>
        <v>7.7</v>
      </c>
      <c r="C92">
        <f t="shared" si="65"/>
        <v>0.25124326402411901</v>
      </c>
      <c r="D92">
        <f t="shared" si="66"/>
        <v>14.395603222773012</v>
      </c>
      <c r="E92">
        <f t="shared" si="67"/>
        <v>30.972407074685041</v>
      </c>
      <c r="F92">
        <f t="shared" si="68"/>
        <v>0.97240707468504084</v>
      </c>
      <c r="G92">
        <f t="shared" si="80"/>
        <v>1.3744138644283057</v>
      </c>
      <c r="H92">
        <f t="shared" si="61"/>
        <v>1.3126077369798805</v>
      </c>
      <c r="I92">
        <f t="shared" si="61"/>
        <v>1.3096975016654366</v>
      </c>
      <c r="J92">
        <f t="shared" si="61"/>
        <v>1.3095536975854141</v>
      </c>
      <c r="K92">
        <f t="shared" si="61"/>
        <v>1.3095465751920061</v>
      </c>
      <c r="L92">
        <f t="shared" si="61"/>
        <v>1.3095462223902334</v>
      </c>
      <c r="M92">
        <f t="shared" si="61"/>
        <v>1.309546204914394</v>
      </c>
      <c r="N92">
        <f t="shared" si="61"/>
        <v>1.3095462040487378</v>
      </c>
      <c r="O92">
        <f t="shared" si="61"/>
        <v>1.3095462040058581</v>
      </c>
      <c r="P92">
        <f t="shared" si="61"/>
        <v>1.309546204003734</v>
      </c>
      <c r="Q92">
        <f t="shared" si="61"/>
        <v>1.309546204003629</v>
      </c>
      <c r="R92">
        <f t="shared" si="61"/>
        <v>1.3095462040036239</v>
      </c>
      <c r="S92">
        <f t="shared" si="61"/>
        <v>1.3095462040036236</v>
      </c>
      <c r="T92">
        <f t="shared" si="69"/>
        <v>0.21899402375899013</v>
      </c>
      <c r="U92">
        <f t="shared" si="70"/>
        <v>12.547803366741435</v>
      </c>
      <c r="V92">
        <f t="shared" si="81"/>
        <v>1.02446788979631</v>
      </c>
      <c r="W92" s="1">
        <f t="shared" si="71"/>
        <v>1.0787618732541655</v>
      </c>
      <c r="X92">
        <f t="shared" si="82"/>
        <v>0.30555555555555558</v>
      </c>
      <c r="Y92">
        <f t="shared" si="96"/>
        <v>2.2222222222222223</v>
      </c>
      <c r="Z92">
        <f t="shared" si="83"/>
        <v>0.16755447398154222</v>
      </c>
      <c r="AA92">
        <f t="shared" si="72"/>
        <v>9.6004473393848784</v>
      </c>
      <c r="AB92">
        <f t="shared" si="84"/>
        <v>1.0142033508446511</v>
      </c>
      <c r="AC92" s="1">
        <f t="shared" si="73"/>
        <v>1.2495376389163435</v>
      </c>
      <c r="AD92" s="2">
        <f t="shared" si="85"/>
        <v>71.595344582187437</v>
      </c>
      <c r="AE92">
        <f t="shared" si="86"/>
        <v>0.16914028752641494</v>
      </c>
      <c r="AF92">
        <f t="shared" si="74"/>
        <v>7.7</v>
      </c>
      <c r="AG92">
        <f t="shared" si="75"/>
        <v>7.8691402875264149</v>
      </c>
      <c r="AH92">
        <f t="shared" si="76"/>
        <v>31</v>
      </c>
      <c r="AI92">
        <f t="shared" si="77"/>
        <v>0.25124326402411901</v>
      </c>
      <c r="AJ92">
        <f t="shared" si="78"/>
        <v>14.395603222773012</v>
      </c>
      <c r="AK92">
        <f t="shared" si="79"/>
        <v>1.821993264024119</v>
      </c>
      <c r="AL92">
        <f t="shared" si="87"/>
        <v>104.39560322277302</v>
      </c>
      <c r="AM92">
        <f t="shared" si="98"/>
        <v>31.652755365334055</v>
      </c>
      <c r="AN92">
        <v>31.73</v>
      </c>
      <c r="AO92">
        <f t="shared" si="88"/>
        <v>30.733807601864601</v>
      </c>
      <c r="AP92">
        <f t="shared" si="89"/>
        <v>7.8691402875264149</v>
      </c>
      <c r="AQ92">
        <f t="shared" si="94"/>
        <v>0.18557825025225372</v>
      </c>
      <c r="AR92">
        <f t="shared" si="97"/>
        <v>2.2222222222222223</v>
      </c>
      <c r="AU92">
        <f t="shared" si="90"/>
        <v>2.9792869044100492</v>
      </c>
      <c r="AV92">
        <f t="shared" si="91"/>
        <v>1.5118850903311389</v>
      </c>
      <c r="AW92">
        <f t="shared" si="92"/>
        <v>0.28057298964612332</v>
      </c>
      <c r="AX92" s="1">
        <f t="shared" si="93"/>
        <v>85.860703315886667</v>
      </c>
    </row>
    <row r="93" spans="1:57" x14ac:dyDescent="0.2">
      <c r="A93">
        <v>78</v>
      </c>
      <c r="B93">
        <f t="shared" si="64"/>
        <v>7.8000000000000007</v>
      </c>
      <c r="C93">
        <f t="shared" si="65"/>
        <v>0.25436805855326594</v>
      </c>
      <c r="D93">
        <f t="shared" si="66"/>
        <v>14.574646041568634</v>
      </c>
      <c r="E93">
        <f t="shared" si="67"/>
        <v>30.997419247414776</v>
      </c>
      <c r="F93">
        <f t="shared" si="68"/>
        <v>0.99741924741477561</v>
      </c>
      <c r="G93">
        <f t="shared" si="80"/>
        <v>1.316393232503176</v>
      </c>
      <c r="H93">
        <f t="shared" si="61"/>
        <v>1.2530736371491107</v>
      </c>
      <c r="I93">
        <f t="shared" si="61"/>
        <v>1.2498740078241142</v>
      </c>
      <c r="J93">
        <f t="shared" si="61"/>
        <v>1.2497037211707178</v>
      </c>
      <c r="K93">
        <f t="shared" si="61"/>
        <v>1.2496946339498758</v>
      </c>
      <c r="L93">
        <f t="shared" si="61"/>
        <v>1.2496941489474773</v>
      </c>
      <c r="M93">
        <f t="shared" si="61"/>
        <v>1.2496941230617713</v>
      </c>
      <c r="N93">
        <f t="shared" si="61"/>
        <v>1.2496941216801905</v>
      </c>
      <c r="O93">
        <f t="shared" si="61"/>
        <v>1.2496941216064521</v>
      </c>
      <c r="P93">
        <f t="shared" si="61"/>
        <v>1.2496941216025164</v>
      </c>
      <c r="Q93">
        <f t="shared" si="61"/>
        <v>1.2496941216023065</v>
      </c>
      <c r="R93">
        <f t="shared" si="61"/>
        <v>1.2496941216022954</v>
      </c>
      <c r="S93">
        <f t="shared" si="61"/>
        <v>1.2496941216022945</v>
      </c>
      <c r="T93">
        <f t="shared" si="69"/>
        <v>0.22704125742282796</v>
      </c>
      <c r="U93">
        <f t="shared" si="70"/>
        <v>13.008889491042188</v>
      </c>
      <c r="V93">
        <f t="shared" si="81"/>
        <v>1.0263392953013148</v>
      </c>
      <c r="W93" s="1">
        <f t="shared" si="71"/>
        <v>1.0787618732541655</v>
      </c>
      <c r="X93">
        <f t="shared" si="82"/>
        <v>0.30555555555555558</v>
      </c>
      <c r="Y93">
        <f t="shared" si="96"/>
        <v>2.2222222222222223</v>
      </c>
      <c r="Z93">
        <f t="shared" si="83"/>
        <v>0.16961320726763277</v>
      </c>
      <c r="AA93">
        <f t="shared" si="72"/>
        <v>9.7184075467687077</v>
      </c>
      <c r="AB93">
        <f t="shared" si="84"/>
        <v>1.0145587849620248</v>
      </c>
      <c r="AC93" s="1">
        <f t="shared" si="73"/>
        <v>1.2623846458415569</v>
      </c>
      <c r="AD93" s="2">
        <f t="shared" si="85"/>
        <v>72.331445567875292</v>
      </c>
      <c r="AE93">
        <f t="shared" si="86"/>
        <v>0.17125865859459541</v>
      </c>
      <c r="AF93" s="3">
        <f t="shared" si="74"/>
        <v>7.8000000000000007</v>
      </c>
      <c r="AG93" s="3">
        <f t="shared" si="75"/>
        <v>7.9712586585945964</v>
      </c>
      <c r="AH93" s="3">
        <f t="shared" si="76"/>
        <v>31</v>
      </c>
      <c r="AI93" s="3">
        <f t="shared" si="77"/>
        <v>0.25436805855326594</v>
      </c>
      <c r="AJ93" s="3">
        <f t="shared" si="78"/>
        <v>14.574646041568634</v>
      </c>
      <c r="AK93" s="3">
        <f t="shared" si="79"/>
        <v>1.825118058553266</v>
      </c>
      <c r="AL93" s="3">
        <f t="shared" si="87"/>
        <v>104.57464604156863</v>
      </c>
      <c r="AM93" s="3">
        <f t="shared" si="98"/>
        <v>31.678005970518182</v>
      </c>
      <c r="AN93">
        <v>31.73</v>
      </c>
      <c r="AO93">
        <f t="shared" si="88"/>
        <v>30.70900814039187</v>
      </c>
      <c r="AP93" s="3">
        <f t="shared" si="89"/>
        <v>7.9712586585945964</v>
      </c>
      <c r="AQ93">
        <f t="shared" si="94"/>
        <v>0.1607787887795219</v>
      </c>
      <c r="AR93">
        <f t="shared" si="97"/>
        <v>2.2222222222222223</v>
      </c>
      <c r="AU93">
        <f t="shared" si="90"/>
        <v>2.9922196410872379</v>
      </c>
      <c r="AV93">
        <f t="shared" si="91"/>
        <v>1.512414940229786</v>
      </c>
      <c r="AW93">
        <f t="shared" si="92"/>
        <v>0.24316424222219798</v>
      </c>
      <c r="AX93" s="1">
        <f t="shared" si="93"/>
        <v>86.233414606383363</v>
      </c>
      <c r="AZ93" s="3">
        <v>8</v>
      </c>
      <c r="BA93">
        <f>ASIN(AZ93/AN93)</f>
        <v>0.25487797154408953</v>
      </c>
      <c r="BB93">
        <f>BA93*180/$C$3</f>
        <v>14.603862765537519</v>
      </c>
      <c r="BC93">
        <f>AN93*COS(BA93)</f>
        <v>30.704932828456084</v>
      </c>
      <c r="BD93">
        <f>BD$15-(BC$84-BC93)</f>
        <v>0.15670347684373598</v>
      </c>
      <c r="BE93">
        <f>BD93*10</f>
        <v>1.5670347684373598</v>
      </c>
    </row>
    <row r="94" spans="1:57" x14ac:dyDescent="0.2">
      <c r="A94">
        <v>79</v>
      </c>
      <c r="B94">
        <f t="shared" si="64"/>
        <v>7.9</v>
      </c>
      <c r="C94">
        <f t="shared" si="65"/>
        <v>0.25748778387855825</v>
      </c>
      <c r="D94">
        <f t="shared" si="66"/>
        <v>14.753398407811709</v>
      </c>
      <c r="E94">
        <f t="shared" si="67"/>
        <v>31.022733599732952</v>
      </c>
      <c r="F94">
        <f t="shared" si="68"/>
        <v>1.0227335997329519</v>
      </c>
      <c r="G94">
        <f t="shared" si="80"/>
        <v>1.2589456192431723</v>
      </c>
      <c r="H94">
        <f t="shared" si="61"/>
        <v>1.1940979971278576</v>
      </c>
      <c r="I94">
        <f t="shared" si="61"/>
        <v>1.1905763313147291</v>
      </c>
      <c r="J94">
        <f t="shared" si="61"/>
        <v>1.1903740983476923</v>
      </c>
      <c r="K94">
        <f t="shared" si="61"/>
        <v>1.1903624487140652</v>
      </c>
      <c r="L94">
        <f t="shared" si="61"/>
        <v>1.1903617775161364</v>
      </c>
      <c r="M94">
        <f t="shared" si="61"/>
        <v>1.1903617388444205</v>
      </c>
      <c r="N94">
        <f t="shared" si="61"/>
        <v>1.1903617366163111</v>
      </c>
      <c r="O94">
        <f t="shared" si="61"/>
        <v>1.1903617364879364</v>
      </c>
      <c r="P94">
        <f t="shared" si="61"/>
        <v>1.1903617364805399</v>
      </c>
      <c r="Q94">
        <f t="shared" si="61"/>
        <v>1.1903617364801138</v>
      </c>
      <c r="R94">
        <f t="shared" si="61"/>
        <v>1.1903617364800894</v>
      </c>
      <c r="S94">
        <f t="shared" si="61"/>
        <v>1.1903617364800878</v>
      </c>
      <c r="T94">
        <f t="shared" si="69"/>
        <v>0.23557649777476813</v>
      </c>
      <c r="U94">
        <f t="shared" si="70"/>
        <v>13.49793716360282</v>
      </c>
      <c r="V94">
        <f t="shared" si="81"/>
        <v>1.0284045900332599</v>
      </c>
      <c r="W94" s="1">
        <f t="shared" si="71"/>
        <v>1.0787618732541655</v>
      </c>
      <c r="X94">
        <f t="shared" si="82"/>
        <v>0.30555555555555558</v>
      </c>
      <c r="Y94">
        <f t="shared" si="96"/>
        <v>2.2222222222222223</v>
      </c>
      <c r="Z94">
        <f t="shared" si="83"/>
        <v>0.17166765637608325</v>
      </c>
      <c r="AA94">
        <f t="shared" si="72"/>
        <v>9.8361222816154648</v>
      </c>
      <c r="AB94">
        <f t="shared" si="84"/>
        <v>1.0149180175598953</v>
      </c>
      <c r="AC94" s="1">
        <f t="shared" si="73"/>
        <v>1.2753864897087754</v>
      </c>
      <c r="AD94" s="2">
        <f t="shared" si="85"/>
        <v>73.076418318503769</v>
      </c>
      <c r="AE94">
        <f t="shared" si="86"/>
        <v>0.17337411100769359</v>
      </c>
      <c r="AF94" s="3">
        <f t="shared" si="74"/>
        <v>7.9</v>
      </c>
      <c r="AG94" s="3">
        <f t="shared" si="75"/>
        <v>8.0733741110076931</v>
      </c>
      <c r="AH94" s="3">
        <f t="shared" si="76"/>
        <v>31</v>
      </c>
      <c r="AI94" s="3">
        <f t="shared" si="77"/>
        <v>0.25748778387855825</v>
      </c>
      <c r="AJ94" s="3">
        <f t="shared" si="78"/>
        <v>14.753398407811709</v>
      </c>
      <c r="AK94" s="3">
        <f t="shared" si="79"/>
        <v>1.8282377838785584</v>
      </c>
      <c r="AL94" s="3">
        <f t="shared" si="87"/>
        <v>104.75339840781172</v>
      </c>
      <c r="AM94" s="3">
        <f t="shared" si="98"/>
        <v>31.703561303388923</v>
      </c>
      <c r="AN94" s="3">
        <v>32.200000000000003</v>
      </c>
      <c r="AO94">
        <f t="shared" si="88"/>
        <v>31.138455187853449</v>
      </c>
      <c r="AP94" s="3">
        <f t="shared" si="89"/>
        <v>8.0733741110076931</v>
      </c>
      <c r="AQ94">
        <f t="shared" ref="AQ94:AQ102" si="99">0.4-(BC$94-AO94)</f>
        <v>0.34807205458623047</v>
      </c>
      <c r="AR94">
        <f t="shared" ref="AR94:AR95" si="100">$AS$9</f>
        <v>1.7599999999999996</v>
      </c>
      <c r="AU94">
        <f t="shared" si="90"/>
        <v>2.8897608994805419</v>
      </c>
      <c r="AV94">
        <f t="shared" si="91"/>
        <v>1.3464409028870024</v>
      </c>
      <c r="AW94">
        <f t="shared" si="92"/>
        <v>0.46865845144681811</v>
      </c>
      <c r="AX94" s="1">
        <f t="shared" si="93"/>
        <v>83.280634327924886</v>
      </c>
      <c r="AZ94" s="3">
        <v>8</v>
      </c>
      <c r="BA94">
        <f>ASIN(AZ94/AN94)</f>
        <v>0.25107686653885519</v>
      </c>
      <c r="BB94">
        <f>BA94*180/$C$3</f>
        <v>14.386069067959234</v>
      </c>
      <c r="BC94">
        <f>AN94*COS(BA94)</f>
        <v>31.190383133267218</v>
      </c>
      <c r="BD94">
        <f>BD$15-(BC$94-BC94)</f>
        <v>0.4</v>
      </c>
      <c r="BE94">
        <f>BD94*10</f>
        <v>4</v>
      </c>
    </row>
    <row r="95" spans="1:57" x14ac:dyDescent="0.2">
      <c r="A95">
        <v>80</v>
      </c>
      <c r="B95">
        <f t="shared" si="64"/>
        <v>8</v>
      </c>
      <c r="C95">
        <f t="shared" si="65"/>
        <v>0.26060239174734096</v>
      </c>
      <c r="D95">
        <f t="shared" si="66"/>
        <v>14.931857556747213</v>
      </c>
      <c r="E95">
        <f t="shared" si="67"/>
        <v>31.048349392520048</v>
      </c>
      <c r="F95">
        <f t="shared" si="68"/>
        <v>1.0483493925200484</v>
      </c>
      <c r="G95">
        <f t="shared" si="80"/>
        <v>1.2021185422896716</v>
      </c>
      <c r="H95">
        <f t="shared" si="61"/>
        <v>1.1357285007958957</v>
      </c>
      <c r="I95">
        <f t="shared" si="61"/>
        <v>1.131847610595063</v>
      </c>
      <c r="J95">
        <f t="shared" si="61"/>
        <v>1.1316066649344774</v>
      </c>
      <c r="K95">
        <f t="shared" si="61"/>
        <v>1.1315916512982072</v>
      </c>
      <c r="L95">
        <f t="shared" si="61"/>
        <v>1.1315907155674709</v>
      </c>
      <c r="M95">
        <f t="shared" si="61"/>
        <v>1.1315906572468661</v>
      </c>
      <c r="N95">
        <f t="shared" si="61"/>
        <v>1.1315906536119571</v>
      </c>
      <c r="O95">
        <f t="shared" si="61"/>
        <v>1.1315906533854065</v>
      </c>
      <c r="P95">
        <f t="shared" si="61"/>
        <v>1.1315906533712867</v>
      </c>
      <c r="Q95">
        <f t="shared" si="61"/>
        <v>1.1315906533704068</v>
      </c>
      <c r="R95">
        <f t="shared" si="61"/>
        <v>1.1315906533703517</v>
      </c>
      <c r="S95">
        <f t="shared" si="61"/>
        <v>1.1315906533703481</v>
      </c>
      <c r="T95">
        <f t="shared" si="69"/>
        <v>0.24465149479023493</v>
      </c>
      <c r="U95">
        <f t="shared" si="70"/>
        <v>14.017911527054682</v>
      </c>
      <c r="V95">
        <f t="shared" si="81"/>
        <v>1.0306921591082916</v>
      </c>
      <c r="W95" s="1">
        <f t="shared" si="71"/>
        <v>1.0787618732541655</v>
      </c>
      <c r="X95">
        <f t="shared" si="82"/>
        <v>0.30555555555555558</v>
      </c>
      <c r="Y95">
        <f t="shared" si="96"/>
        <v>2.2222222222222223</v>
      </c>
      <c r="Z95">
        <f t="shared" si="83"/>
        <v>0.17371778185023046</v>
      </c>
      <c r="AA95">
        <f t="shared" si="72"/>
        <v>9.9535892831581982</v>
      </c>
      <c r="AB95">
        <f t="shared" si="84"/>
        <v>1.0152810210742815</v>
      </c>
      <c r="AC95" s="1">
        <f t="shared" si="73"/>
        <v>1.2885427780918903</v>
      </c>
      <c r="AD95" s="2">
        <f t="shared" si="85"/>
        <v>73.830240349049888</v>
      </c>
      <c r="AE95">
        <f t="shared" si="86"/>
        <v>0.17548661417223704</v>
      </c>
      <c r="AF95" s="3">
        <f t="shared" si="74"/>
        <v>8</v>
      </c>
      <c r="AG95">
        <f t="shared" si="75"/>
        <v>8.1754866141722378</v>
      </c>
      <c r="AH95">
        <f t="shared" si="76"/>
        <v>31</v>
      </c>
      <c r="AI95">
        <f t="shared" si="77"/>
        <v>0.26060239174734096</v>
      </c>
      <c r="AJ95">
        <f t="shared" si="78"/>
        <v>14.931857556747213</v>
      </c>
      <c r="AK95">
        <f t="shared" si="79"/>
        <v>1.8313523917473411</v>
      </c>
      <c r="AL95">
        <f t="shared" si="87"/>
        <v>104.93185755674722</v>
      </c>
      <c r="AM95">
        <f t="shared" si="98"/>
        <v>31.729420606336298</v>
      </c>
      <c r="AN95">
        <v>32.200000000000003</v>
      </c>
      <c r="AO95">
        <f t="shared" si="88"/>
        <v>31.112765055160132</v>
      </c>
      <c r="AP95">
        <f t="shared" si="89"/>
        <v>8.1754866141722378</v>
      </c>
      <c r="AQ95">
        <f t="shared" si="99"/>
        <v>0.3223819218929137</v>
      </c>
      <c r="AR95">
        <f t="shared" si="100"/>
        <v>1.7599999999999996</v>
      </c>
      <c r="AU95">
        <f t="shared" si="90"/>
        <v>2.90711341031278</v>
      </c>
      <c r="AV95">
        <f t="shared" si="91"/>
        <v>1.346922481468922</v>
      </c>
      <c r="AW95">
        <f t="shared" si="92"/>
        <v>0.43422345821672348</v>
      </c>
      <c r="AX95" s="1">
        <f t="shared" si="93"/>
        <v>83.780720030361636</v>
      </c>
    </row>
    <row r="96" spans="1:57" x14ac:dyDescent="0.2">
      <c r="A96">
        <v>81</v>
      </c>
      <c r="B96">
        <f t="shared" si="64"/>
        <v>8.1</v>
      </c>
      <c r="C96">
        <f t="shared" si="65"/>
        <v>0.26371183446226609</v>
      </c>
      <c r="D96">
        <f t="shared" si="66"/>
        <v>15.110020755437816</v>
      </c>
      <c r="E96">
        <f t="shared" si="67"/>
        <v>31.074265880306811</v>
      </c>
      <c r="F96">
        <f t="shared" si="68"/>
        <v>1.074265880306811</v>
      </c>
      <c r="G96">
        <f t="shared" si="80"/>
        <v>1.1459599275041403</v>
      </c>
      <c r="H96">
        <f t="shared" si="61"/>
        <v>1.0780132409536696</v>
      </c>
      <c r="I96">
        <f t="shared" si="61"/>
        <v>1.0737305920605043</v>
      </c>
      <c r="J96">
        <f t="shared" si="61"/>
        <v>1.0734425003494372</v>
      </c>
      <c r="K96">
        <f t="shared" si="61"/>
        <v>1.0734230380404042</v>
      </c>
      <c r="L96">
        <f t="shared" si="61"/>
        <v>1.07342172286893</v>
      </c>
      <c r="M96">
        <f t="shared" si="61"/>
        <v>1.0734216339940961</v>
      </c>
      <c r="N96">
        <f t="shared" si="61"/>
        <v>1.073421627988228</v>
      </c>
      <c r="O96">
        <f t="shared" si="61"/>
        <v>1.0734216275823711</v>
      </c>
      <c r="P96">
        <f t="shared" si="61"/>
        <v>1.0734216275549446</v>
      </c>
      <c r="Q96">
        <f t="shared" si="61"/>
        <v>1.0734216275530912</v>
      </c>
      <c r="R96">
        <f t="shared" si="61"/>
        <v>1.0734216275529658</v>
      </c>
      <c r="S96">
        <f t="shared" si="61"/>
        <v>1.0734216275529576</v>
      </c>
      <c r="T96">
        <f t="shared" si="69"/>
        <v>0.25432609851330534</v>
      </c>
      <c r="U96">
        <f t="shared" si="70"/>
        <v>14.572241837464574</v>
      </c>
      <c r="V96">
        <f t="shared" si="81"/>
        <v>1.0332360369541396</v>
      </c>
      <c r="W96" s="1">
        <f t="shared" si="71"/>
        <v>1.0787618732541657</v>
      </c>
      <c r="X96">
        <f t="shared" si="82"/>
        <v>0.18999999999999989</v>
      </c>
      <c r="Y96">
        <f>$AS$9</f>
        <v>1.7599999999999996</v>
      </c>
      <c r="Z96">
        <f t="shared" si="83"/>
        <v>0.19777100852663693</v>
      </c>
      <c r="AA96">
        <f t="shared" si="72"/>
        <v>11.331778301701304</v>
      </c>
      <c r="AB96">
        <f t="shared" si="84"/>
        <v>1.019880557159937</v>
      </c>
      <c r="AC96" s="1">
        <f t="shared" si="73"/>
        <v>1.2208671258731556</v>
      </c>
      <c r="AD96" s="2">
        <f t="shared" si="85"/>
        <v>69.952596739509147</v>
      </c>
      <c r="AE96">
        <f t="shared" si="86"/>
        <v>0.20039049596441336</v>
      </c>
      <c r="AF96">
        <f t="shared" si="74"/>
        <v>8.1</v>
      </c>
      <c r="AG96">
        <f t="shared" si="75"/>
        <v>8.3003904959644128</v>
      </c>
      <c r="AH96">
        <f t="shared" si="76"/>
        <v>31</v>
      </c>
      <c r="AI96">
        <f t="shared" si="77"/>
        <v>0.26371183446226609</v>
      </c>
      <c r="AJ96">
        <f t="shared" si="78"/>
        <v>15.110020755437816</v>
      </c>
      <c r="AK96">
        <f t="shared" si="79"/>
        <v>1.8344618344622661</v>
      </c>
      <c r="AL96">
        <f t="shared" si="87"/>
        <v>105.11002075543782</v>
      </c>
      <c r="AM96">
        <f t="shared" si="98"/>
        <v>31.843029775551837</v>
      </c>
      <c r="AN96">
        <v>32.200000000000003</v>
      </c>
      <c r="AO96">
        <f t="shared" si="88"/>
        <v>31.086816458380071</v>
      </c>
      <c r="AP96">
        <f t="shared" si="89"/>
        <v>8.3003904959644128</v>
      </c>
      <c r="AQ96">
        <f t="shared" si="99"/>
        <v>0.29643332511285225</v>
      </c>
      <c r="AR96">
        <f>$AS$9</f>
        <v>1.7599999999999996</v>
      </c>
      <c r="AU96">
        <f t="shared" si="90"/>
        <v>2.9319385491669867</v>
      </c>
      <c r="AV96">
        <f t="shared" si="91"/>
        <v>1.3530244556312496</v>
      </c>
      <c r="AW96">
        <f t="shared" si="92"/>
        <v>0.40108153834177818</v>
      </c>
      <c r="AX96" s="1">
        <f t="shared" si="93"/>
        <v>84.496160990002551</v>
      </c>
    </row>
    <row r="97" spans="1:57" x14ac:dyDescent="0.2">
      <c r="A97">
        <v>82</v>
      </c>
      <c r="B97">
        <f t="shared" si="64"/>
        <v>8.2000000000000011</v>
      </c>
      <c r="C97">
        <f t="shared" si="65"/>
        <v>0.26681606488356052</v>
      </c>
      <c r="D97">
        <f t="shared" si="66"/>
        <v>15.287885302893805</v>
      </c>
      <c r="E97">
        <f t="shared" si="67"/>
        <v>31.100482311372598</v>
      </c>
      <c r="F97">
        <f t="shared" si="68"/>
        <v>1.1004823113725983</v>
      </c>
      <c r="G97">
        <f t="shared" si="80"/>
        <v>1.090518102647511</v>
      </c>
      <c r="H97">
        <f t="shared" si="61"/>
        <v>1.0210007129613938</v>
      </c>
      <c r="I97">
        <f t="shared" si="61"/>
        <v>1.0162674474431415</v>
      </c>
      <c r="J97">
        <f t="shared" si="61"/>
        <v>1.0159216250251637</v>
      </c>
      <c r="K97">
        <f t="shared" si="61"/>
        <v>1.0158962321861609</v>
      </c>
      <c r="L97">
        <f t="shared" si="61"/>
        <v>1.0158943669748501</v>
      </c>
      <c r="M97">
        <f t="shared" si="61"/>
        <v>1.0158942299635225</v>
      </c>
      <c r="N97">
        <f t="shared" si="61"/>
        <v>1.0158942198991721</v>
      </c>
      <c r="O97">
        <f t="shared" si="61"/>
        <v>1.0158942191598814</v>
      </c>
      <c r="P97">
        <f t="shared" si="61"/>
        <v>1.015894219105576</v>
      </c>
      <c r="Q97">
        <f t="shared" si="61"/>
        <v>1.0158942191015867</v>
      </c>
      <c r="R97">
        <f t="shared" si="61"/>
        <v>1.0158942191012936</v>
      </c>
      <c r="S97">
        <f t="shared" si="61"/>
        <v>1.0158942191012721</v>
      </c>
      <c r="T97">
        <f t="shared" si="69"/>
        <v>0.26467003861584254</v>
      </c>
      <c r="U97">
        <f t="shared" si="70"/>
        <v>15.164923428569681</v>
      </c>
      <c r="V97">
        <f t="shared" si="81"/>
        <v>1.0360773871628268</v>
      </c>
      <c r="W97" s="1">
        <f t="shared" si="71"/>
        <v>1.0787618732541659</v>
      </c>
      <c r="X97">
        <f t="shared" si="82"/>
        <v>0.18999999999999989</v>
      </c>
      <c r="Y97">
        <f t="shared" ref="Y97:Y115" si="101">$AS$9</f>
        <v>1.7599999999999996</v>
      </c>
      <c r="Z97">
        <f t="shared" si="83"/>
        <v>0.2000744925300546</v>
      </c>
      <c r="AA97">
        <f t="shared" si="72"/>
        <v>11.463762105812453</v>
      </c>
      <c r="AB97">
        <f t="shared" si="84"/>
        <v>1.0203542555126961</v>
      </c>
      <c r="AC97" s="1">
        <f t="shared" si="73"/>
        <v>1.2343694293198395</v>
      </c>
      <c r="AD97" s="2">
        <f t="shared" si="85"/>
        <v>70.726244557558843</v>
      </c>
      <c r="AE97">
        <f t="shared" si="86"/>
        <v>0.20278759020923398</v>
      </c>
      <c r="AF97">
        <f t="shared" si="74"/>
        <v>8.2000000000000011</v>
      </c>
      <c r="AG97">
        <f t="shared" si="75"/>
        <v>8.4027875902092344</v>
      </c>
      <c r="AH97">
        <f t="shared" si="76"/>
        <v>31</v>
      </c>
      <c r="AI97">
        <f t="shared" si="77"/>
        <v>0.26681606488356052</v>
      </c>
      <c r="AJ97">
        <f t="shared" si="78"/>
        <v>15.287885302893805</v>
      </c>
      <c r="AK97">
        <f t="shared" si="79"/>
        <v>1.8375660648835606</v>
      </c>
      <c r="AL97">
        <f t="shared" si="87"/>
        <v>105.28788530289381</v>
      </c>
      <c r="AM97">
        <f t="shared" si="98"/>
        <v>31.869603270185788</v>
      </c>
      <c r="AN97">
        <v>32.200000000000003</v>
      </c>
      <c r="AO97">
        <f t="shared" si="88"/>
        <v>31.060611547067879</v>
      </c>
      <c r="AP97">
        <f t="shared" si="89"/>
        <v>8.4027875902092344</v>
      </c>
      <c r="AQ97">
        <f t="shared" si="99"/>
        <v>0.27022841380066043</v>
      </c>
      <c r="AR97">
        <f t="shared" ref="AR97:AR115" si="102">$AS$9</f>
        <v>1.7599999999999996</v>
      </c>
      <c r="AU97">
        <f t="shared" si="90"/>
        <v>2.9497022577119911</v>
      </c>
      <c r="AV97">
        <f t="shared" si="91"/>
        <v>1.3536528875112142</v>
      </c>
      <c r="AW97">
        <f t="shared" si="92"/>
        <v>0.36579547262883921</v>
      </c>
      <c r="AX97" s="1">
        <f t="shared" si="93"/>
        <v>85.008097086829892</v>
      </c>
    </row>
    <row r="98" spans="1:57" x14ac:dyDescent="0.2">
      <c r="A98">
        <v>83</v>
      </c>
      <c r="B98">
        <f t="shared" si="64"/>
        <v>8.3000000000000007</v>
      </c>
      <c r="C98">
        <f t="shared" si="65"/>
        <v>0.26991503643115999</v>
      </c>
      <c r="D98">
        <f t="shared" si="66"/>
        <v>15.465448530195383</v>
      </c>
      <c r="E98">
        <f t="shared" si="67"/>
        <v>31.126997927843924</v>
      </c>
      <c r="F98">
        <f t="shared" si="68"/>
        <v>1.1269979278439237</v>
      </c>
      <c r="G98">
        <f t="shared" si="80"/>
        <v>1.0358417910443845</v>
      </c>
      <c r="H98">
        <f t="shared" si="61"/>
        <v>0.96473980836317186</v>
      </c>
      <c r="I98">
        <f t="shared" si="61"/>
        <v>0.95949954368519952</v>
      </c>
      <c r="J98">
        <f t="shared" si="61"/>
        <v>0.95908260384931709</v>
      </c>
      <c r="K98">
        <f t="shared" si="61"/>
        <v>0.95904923449949986</v>
      </c>
      <c r="L98">
        <f t="shared" si="61"/>
        <v>0.95904656256401333</v>
      </c>
      <c r="M98">
        <f t="shared" si="61"/>
        <v>0.95904634860996352</v>
      </c>
      <c r="N98">
        <f t="shared" si="61"/>
        <v>0.95904633147763629</v>
      </c>
      <c r="O98">
        <f t="shared" si="61"/>
        <v>0.95904633010576834</v>
      </c>
      <c r="P98">
        <f t="shared" si="61"/>
        <v>0.9590463299959161</v>
      </c>
      <c r="Q98">
        <f t="shared" ref="Q98:S98" si="103">(($F$4*SQRT($G$15)-$F98)/$F$4)^2*(COS(ASIN(SIN($C98)/SQRT(P98))))^2</f>
        <v>0.95904632998711992</v>
      </c>
      <c r="R98">
        <f t="shared" si="103"/>
        <v>0.95904632998641537</v>
      </c>
      <c r="S98">
        <f t="shared" si="103"/>
        <v>0.95904632998635897</v>
      </c>
      <c r="T98">
        <f t="shared" si="69"/>
        <v>0.27576523129559055</v>
      </c>
      <c r="U98">
        <f t="shared" si="70"/>
        <v>15.800649891200475</v>
      </c>
      <c r="V98">
        <f t="shared" si="81"/>
        <v>1.0392664811115635</v>
      </c>
      <c r="W98" s="1">
        <f t="shared" si="71"/>
        <v>1.0787618732541666</v>
      </c>
      <c r="X98">
        <f t="shared" si="82"/>
        <v>0.18999999999999989</v>
      </c>
      <c r="Y98">
        <f t="shared" si="101"/>
        <v>1.7599999999999996</v>
      </c>
      <c r="Z98">
        <f t="shared" si="83"/>
        <v>0.20237319791704317</v>
      </c>
      <c r="AA98">
        <f t="shared" si="72"/>
        <v>11.595472107295167</v>
      </c>
      <c r="AB98">
        <f t="shared" si="84"/>
        <v>1.0208328122755295</v>
      </c>
      <c r="AC98" s="1">
        <f t="shared" si="73"/>
        <v>1.2480254575224732</v>
      </c>
      <c r="AD98" s="2">
        <f t="shared" si="85"/>
        <v>71.508700415102709</v>
      </c>
      <c r="AE98">
        <f t="shared" si="86"/>
        <v>0.20518194515689361</v>
      </c>
      <c r="AF98">
        <f t="shared" si="74"/>
        <v>8.3000000000000007</v>
      </c>
      <c r="AG98">
        <f t="shared" si="75"/>
        <v>8.5051819451568935</v>
      </c>
      <c r="AH98">
        <f t="shared" si="76"/>
        <v>31</v>
      </c>
      <c r="AI98">
        <f t="shared" si="77"/>
        <v>0.26991503643115999</v>
      </c>
      <c r="AJ98">
        <f t="shared" si="78"/>
        <v>15.465448530195383</v>
      </c>
      <c r="AK98">
        <f t="shared" si="79"/>
        <v>1.8406650364311601</v>
      </c>
      <c r="AL98">
        <f t="shared" si="87"/>
        <v>105.46544853019539</v>
      </c>
      <c r="AM98">
        <f t="shared" si="98"/>
        <v>31.896479612389665</v>
      </c>
      <c r="AN98">
        <v>32.200000000000003</v>
      </c>
      <c r="AO98">
        <f t="shared" si="88"/>
        <v>31.034152482012647</v>
      </c>
      <c r="AP98">
        <f t="shared" si="89"/>
        <v>8.5051819451568935</v>
      </c>
      <c r="AQ98">
        <f t="shared" si="99"/>
        <v>0.24376934874542899</v>
      </c>
      <c r="AR98">
        <f t="shared" si="102"/>
        <v>1.7599999999999996</v>
      </c>
      <c r="AU98">
        <f t="shared" si="90"/>
        <v>2.9676501903383112</v>
      </c>
      <c r="AV98">
        <f t="shared" si="91"/>
        <v>1.3542877648004965</v>
      </c>
      <c r="AW98">
        <f t="shared" si="92"/>
        <v>0.33013384643931976</v>
      </c>
      <c r="AX98" s="1">
        <f t="shared" si="93"/>
        <v>85.525342376661129</v>
      </c>
      <c r="AZ98">
        <v>8.5</v>
      </c>
      <c r="BA98">
        <f>ASIN(AZ98/AN98)</f>
        <v>0.26714123425349101</v>
      </c>
      <c r="BB98">
        <f>BA98*180/$C$3</f>
        <v>15.306516684904784</v>
      </c>
      <c r="BC98">
        <f>AN98*COS(BA98)</f>
        <v>31.057849249424859</v>
      </c>
      <c r="BD98">
        <f>BD$15-(BC$94-BC98)</f>
        <v>0.26746611615764027</v>
      </c>
      <c r="BE98">
        <f>BD98*10</f>
        <v>2.6746611615764024</v>
      </c>
    </row>
    <row r="99" spans="1:57" x14ac:dyDescent="0.2">
      <c r="A99">
        <v>84</v>
      </c>
      <c r="B99">
        <f t="shared" si="64"/>
        <v>8.4</v>
      </c>
      <c r="C99">
        <f t="shared" si="65"/>
        <v>0.2730087030867106</v>
      </c>
      <c r="D99">
        <f t="shared" si="66"/>
        <v>15.642707800607324</v>
      </c>
      <c r="E99">
        <f t="shared" si="67"/>
        <v>31.15381196579321</v>
      </c>
      <c r="F99">
        <f t="shared" si="68"/>
        <v>1.15381196579321</v>
      </c>
      <c r="G99">
        <f t="shared" si="80"/>
        <v>0.98198010523365864</v>
      </c>
      <c r="H99">
        <f t="shared" ref="H99:S115" si="104">(($F$4*SQRT($G$15)-$F99)/$F$4)^2*(COS(ASIN(SIN($C99)/SQRT(G99))))^2</f>
        <v>0.90927980849775358</v>
      </c>
      <c r="I99">
        <f t="shared" si="104"/>
        <v>0.90346714984626464</v>
      </c>
      <c r="J99">
        <f t="shared" si="104"/>
        <v>0.90296201912904483</v>
      </c>
      <c r="K99">
        <f t="shared" si="104"/>
        <v>0.90291781520721659</v>
      </c>
      <c r="L99">
        <f t="shared" si="104"/>
        <v>0.90291394457444252</v>
      </c>
      <c r="M99">
        <f t="shared" si="104"/>
        <v>0.90291360563176182</v>
      </c>
      <c r="N99">
        <f t="shared" si="104"/>
        <v>0.90291357595116872</v>
      </c>
      <c r="O99">
        <f t="shared" si="104"/>
        <v>0.9029135733520921</v>
      </c>
      <c r="P99">
        <f t="shared" si="104"/>
        <v>0.90291357312449572</v>
      </c>
      <c r="Q99">
        <f t="shared" si="104"/>
        <v>0.90291357310456544</v>
      </c>
      <c r="R99">
        <f t="shared" si="104"/>
        <v>0.90291357310282028</v>
      </c>
      <c r="S99">
        <f t="shared" si="104"/>
        <v>0.9029135731026674</v>
      </c>
      <c r="T99">
        <f t="shared" si="69"/>
        <v>0.2877088183665702</v>
      </c>
      <c r="U99">
        <f t="shared" si="70"/>
        <v>16.484987205469562</v>
      </c>
      <c r="V99">
        <f t="shared" si="81"/>
        <v>1.0428653879938041</v>
      </c>
      <c r="W99" s="1">
        <f t="shared" si="71"/>
        <v>1.0787618732541693</v>
      </c>
      <c r="X99">
        <f t="shared" si="82"/>
        <v>0.18999999999999989</v>
      </c>
      <c r="Y99">
        <f t="shared" si="101"/>
        <v>1.7599999999999996</v>
      </c>
      <c r="Z99">
        <f t="shared" si="83"/>
        <v>0.20466708388942306</v>
      </c>
      <c r="AA99">
        <f t="shared" si="72"/>
        <v>11.726905968516999</v>
      </c>
      <c r="AB99">
        <f t="shared" si="84"/>
        <v>1.0213161956425802</v>
      </c>
      <c r="AC99" s="1">
        <f t="shared" si="73"/>
        <v>1.2618348050211781</v>
      </c>
      <c r="AD99" s="2">
        <f t="shared" si="85"/>
        <v>72.29994108031579</v>
      </c>
      <c r="AE99">
        <f t="shared" si="86"/>
        <v>0.20757353271029816</v>
      </c>
      <c r="AF99">
        <f t="shared" si="74"/>
        <v>8.4</v>
      </c>
      <c r="AG99">
        <f t="shared" si="75"/>
        <v>8.6075735327102993</v>
      </c>
      <c r="AH99">
        <f t="shared" si="76"/>
        <v>31</v>
      </c>
      <c r="AI99">
        <f t="shared" si="77"/>
        <v>0.2730087030867106</v>
      </c>
      <c r="AJ99">
        <f t="shared" si="78"/>
        <v>15.642707800607324</v>
      </c>
      <c r="AK99">
        <f t="shared" si="79"/>
        <v>1.8437587030867106</v>
      </c>
      <c r="AL99">
        <f t="shared" si="87"/>
        <v>105.64270780060733</v>
      </c>
      <c r="AM99">
        <f t="shared" si="98"/>
        <v>31.92365801426131</v>
      </c>
      <c r="AN99">
        <v>32.200000000000003</v>
      </c>
      <c r="AO99">
        <f t="shared" si="88"/>
        <v>31.007441434796654</v>
      </c>
      <c r="AP99">
        <f t="shared" si="89"/>
        <v>8.6075735327102993</v>
      </c>
      <c r="AQ99">
        <f t="shared" si="99"/>
        <v>0.2170583015294355</v>
      </c>
      <c r="AR99">
        <f t="shared" si="102"/>
        <v>1.7599999999999996</v>
      </c>
      <c r="AU99">
        <f t="shared" si="90"/>
        <v>2.9857813068341885</v>
      </c>
      <c r="AV99">
        <f t="shared" si="91"/>
        <v>1.3549290453038589</v>
      </c>
      <c r="AW99">
        <f t="shared" si="92"/>
        <v>0.29409859726655518</v>
      </c>
      <c r="AX99" s="1">
        <f t="shared" si="93"/>
        <v>86.047866881412233</v>
      </c>
    </row>
    <row r="100" spans="1:57" x14ac:dyDescent="0.2">
      <c r="A100">
        <v>85</v>
      </c>
      <c r="B100">
        <f t="shared" si="64"/>
        <v>8.5</v>
      </c>
      <c r="C100">
        <f t="shared" si="65"/>
        <v>0.27609701939543646</v>
      </c>
      <c r="D100">
        <f t="shared" si="66"/>
        <v>15.819660509685995</v>
      </c>
      <c r="E100">
        <f t="shared" si="67"/>
        <v>31.180923655337729</v>
      </c>
      <c r="F100">
        <f t="shared" si="68"/>
        <v>1.1809236553377289</v>
      </c>
      <c r="G100">
        <f t="shared" si="80"/>
        <v>0.92898254060729057</v>
      </c>
      <c r="H100">
        <f t="shared" si="104"/>
        <v>0.85467037809764801</v>
      </c>
      <c r="I100">
        <f t="shared" si="104"/>
        <v>0.84820905963104665</v>
      </c>
      <c r="J100">
        <f t="shared" si="104"/>
        <v>0.84759375945437732</v>
      </c>
      <c r="K100">
        <f t="shared" si="104"/>
        <v>0.84753467627819346</v>
      </c>
      <c r="L100">
        <f t="shared" si="104"/>
        <v>0.84752899840016371</v>
      </c>
      <c r="M100">
        <f t="shared" si="104"/>
        <v>0.8475284527158522</v>
      </c>
      <c r="N100">
        <f t="shared" si="104"/>
        <v>0.84752840027133824</v>
      </c>
      <c r="O100">
        <f t="shared" si="104"/>
        <v>0.8475283952310082</v>
      </c>
      <c r="P100">
        <f t="shared" si="104"/>
        <v>0.84752839474659281</v>
      </c>
      <c r="Q100">
        <f t="shared" si="104"/>
        <v>0.84752839470003682</v>
      </c>
      <c r="R100">
        <f t="shared" si="104"/>
        <v>0.8475283946955624</v>
      </c>
      <c r="S100">
        <f t="shared" si="104"/>
        <v>0.8475283946951323</v>
      </c>
      <c r="T100">
        <f t="shared" si="69"/>
        <v>0.30061724543527607</v>
      </c>
      <c r="U100">
        <f t="shared" si="70"/>
        <v>17.224607409947378</v>
      </c>
      <c r="V100">
        <f t="shared" si="81"/>
        <v>1.0469517021419155</v>
      </c>
      <c r="W100" s="1">
        <f t="shared" si="71"/>
        <v>1.0787618732541773</v>
      </c>
      <c r="X100">
        <f t="shared" si="82"/>
        <v>0.18999999999999989</v>
      </c>
      <c r="Y100">
        <f t="shared" si="101"/>
        <v>1.7599999999999996</v>
      </c>
      <c r="Z100">
        <f t="shared" si="83"/>
        <v>0.20695611019078228</v>
      </c>
      <c r="AA100">
        <f t="shared" si="72"/>
        <v>11.858061382887414</v>
      </c>
      <c r="AB100">
        <f t="shared" si="84"/>
        <v>1.0218043735954185</v>
      </c>
      <c r="AC100" s="1">
        <f t="shared" si="73"/>
        <v>1.2757970632189388</v>
      </c>
      <c r="AD100" s="2">
        <f t="shared" si="85"/>
        <v>73.0999431416231</v>
      </c>
      <c r="AE100">
        <f t="shared" si="86"/>
        <v>0.20996232495075251</v>
      </c>
      <c r="AF100">
        <f t="shared" si="74"/>
        <v>8.5</v>
      </c>
      <c r="AG100">
        <f t="shared" si="75"/>
        <v>8.7099623249507516</v>
      </c>
      <c r="AH100">
        <f t="shared" si="76"/>
        <v>31</v>
      </c>
      <c r="AI100">
        <f t="shared" si="77"/>
        <v>0.27609701939543646</v>
      </c>
      <c r="AJ100">
        <f t="shared" si="78"/>
        <v>15.819660509685995</v>
      </c>
      <c r="AK100">
        <f t="shared" si="79"/>
        <v>1.8468470193954365</v>
      </c>
      <c r="AL100">
        <f t="shared" si="87"/>
        <v>105.819660509686</v>
      </c>
      <c r="AM100">
        <f t="shared" si="98"/>
        <v>31.951137681783216</v>
      </c>
      <c r="AN100">
        <v>32.200000000000003</v>
      </c>
      <c r="AO100">
        <f t="shared" si="88"/>
        <v>30.980480587355359</v>
      </c>
      <c r="AP100">
        <f t="shared" si="89"/>
        <v>8.7099623249507516</v>
      </c>
      <c r="AQ100">
        <f t="shared" si="99"/>
        <v>0.19009745408814072</v>
      </c>
      <c r="AR100">
        <f t="shared" si="102"/>
        <v>1.7599999999999996</v>
      </c>
      <c r="AU100">
        <f t="shared" si="90"/>
        <v>3.0040945647269046</v>
      </c>
      <c r="AV100">
        <f t="shared" si="91"/>
        <v>1.3555766865440542</v>
      </c>
      <c r="AW100">
        <f t="shared" si="92"/>
        <v>0.25769167693326223</v>
      </c>
      <c r="AX100" s="1">
        <f t="shared" si="93"/>
        <v>86.575640557840075</v>
      </c>
    </row>
    <row r="101" spans="1:57" x14ac:dyDescent="0.2">
      <c r="A101">
        <v>86</v>
      </c>
      <c r="B101">
        <f t="shared" si="64"/>
        <v>8.6</v>
      </c>
      <c r="C101">
        <f t="shared" si="65"/>
        <v>0.27917994046787675</v>
      </c>
      <c r="D101">
        <f t="shared" si="66"/>
        <v>15.996304085378899</v>
      </c>
      <c r="E101">
        <f t="shared" si="67"/>
        <v>31.208332220738743</v>
      </c>
      <c r="F101">
        <f t="shared" si="68"/>
        <v>1.2083322207387432</v>
      </c>
      <c r="G101">
        <f t="shared" si="80"/>
        <v>0.87689896903878151</v>
      </c>
      <c r="H101">
        <f t="shared" si="104"/>
        <v>0.80096155887819998</v>
      </c>
      <c r="I101">
        <f t="shared" si="104"/>
        <v>0.79376209943101661</v>
      </c>
      <c r="J101">
        <f t="shared" si="104"/>
        <v>0.79300804412686954</v>
      </c>
      <c r="K101">
        <f t="shared" si="104"/>
        <v>0.79292827394374443</v>
      </c>
      <c r="L101">
        <f t="shared" si="104"/>
        <v>0.79291982632250946</v>
      </c>
      <c r="M101">
        <f t="shared" si="104"/>
        <v>0.79291893162424898</v>
      </c>
      <c r="N101">
        <f t="shared" si="104"/>
        <v>0.79291883686450693</v>
      </c>
      <c r="O101">
        <f t="shared" si="104"/>
        <v>0.79291882682825177</v>
      </c>
      <c r="P101">
        <f t="shared" si="104"/>
        <v>0.79291882576528527</v>
      </c>
      <c r="Q101">
        <f t="shared" si="104"/>
        <v>0.79291882565270377</v>
      </c>
      <c r="R101">
        <f t="shared" si="104"/>
        <v>0.79291882564077987</v>
      </c>
      <c r="S101">
        <f t="shared" si="104"/>
        <v>0.79291882563951699</v>
      </c>
      <c r="T101">
        <f t="shared" si="69"/>
        <v>0.3146318522037081</v>
      </c>
      <c r="U101">
        <f t="shared" si="70"/>
        <v>18.027608911878865</v>
      </c>
      <c r="V101">
        <f t="shared" si="81"/>
        <v>1.0516238214212243</v>
      </c>
      <c r="W101" s="1">
        <f t="shared" si="71"/>
        <v>1.0787618732542053</v>
      </c>
      <c r="X101">
        <f t="shared" si="82"/>
        <v>0.18999999999999989</v>
      </c>
      <c r="Y101">
        <f t="shared" si="101"/>
        <v>1.7599999999999996</v>
      </c>
      <c r="Z101">
        <f t="shared" si="83"/>
        <v>0.20924023710802736</v>
      </c>
      <c r="AA101">
        <f t="shared" si="72"/>
        <v>11.988936074946658</v>
      </c>
      <c r="AB101">
        <f t="shared" si="84"/>
        <v>1.0222973139081712</v>
      </c>
      <c r="AC101" s="1">
        <f t="shared" si="73"/>
        <v>1.2899118204348898</v>
      </c>
      <c r="AD101" s="2">
        <f t="shared" si="85"/>
        <v>73.908683010752867</v>
      </c>
      <c r="AE101">
        <f t="shared" si="86"/>
        <v>0.21234829413928036</v>
      </c>
      <c r="AF101">
        <f t="shared" si="74"/>
        <v>8.6</v>
      </c>
      <c r="AG101">
        <f t="shared" si="75"/>
        <v>8.8123482941392801</v>
      </c>
      <c r="AH101">
        <f t="shared" si="76"/>
        <v>31</v>
      </c>
      <c r="AI101">
        <f t="shared" si="77"/>
        <v>0.27917994046787675</v>
      </c>
      <c r="AJ101">
        <f t="shared" si="78"/>
        <v>15.996304085378899</v>
      </c>
      <c r="AK101">
        <f t="shared" si="79"/>
        <v>1.8499299404678768</v>
      </c>
      <c r="AL101">
        <f t="shared" si="87"/>
        <v>105.9963040853789</v>
      </c>
      <c r="AM101">
        <f t="shared" si="98"/>
        <v>31.978917814925463</v>
      </c>
      <c r="AN101">
        <v>32.200000000000003</v>
      </c>
      <c r="AO101">
        <f t="shared" si="88"/>
        <v>30.953272131538903</v>
      </c>
      <c r="AP101">
        <f t="shared" si="89"/>
        <v>8.8123482941392801</v>
      </c>
      <c r="AQ101">
        <f t="shared" si="99"/>
        <v>0.16288899827168424</v>
      </c>
      <c r="AR101">
        <f t="shared" si="102"/>
        <v>1.7599999999999996</v>
      </c>
      <c r="AU101">
        <f t="shared" si="90"/>
        <v>3.0225889195503015</v>
      </c>
      <c r="AV101">
        <f t="shared" si="91"/>
        <v>1.3562306457686308</v>
      </c>
      <c r="AW101">
        <f t="shared" si="92"/>
        <v>0.2209150513146117</v>
      </c>
      <c r="AX101" s="1">
        <f t="shared" si="93"/>
        <v>87.108633305252184</v>
      </c>
    </row>
    <row r="102" spans="1:57" x14ac:dyDescent="0.2">
      <c r="A102">
        <v>87</v>
      </c>
      <c r="B102">
        <f t="shared" si="64"/>
        <v>8.7000000000000011</v>
      </c>
      <c r="C102">
        <f t="shared" si="65"/>
        <v>0.28225742198149117</v>
      </c>
      <c r="D102">
        <f t="shared" si="66"/>
        <v>16.172635988116635</v>
      </c>
      <c r="E102">
        <f t="shared" si="67"/>
        <v>31.236036880500702</v>
      </c>
      <c r="F102">
        <f t="shared" si="68"/>
        <v>1.236036880500702</v>
      </c>
      <c r="G102">
        <f t="shared" si="80"/>
        <v>0.82577963250329811</v>
      </c>
      <c r="H102">
        <f t="shared" si="104"/>
        <v>0.74820376311855508</v>
      </c>
      <c r="I102">
        <f t="shared" si="104"/>
        <v>0.7401604789125048</v>
      </c>
      <c r="J102">
        <f t="shared" si="104"/>
        <v>0.73923006016490556</v>
      </c>
      <c r="K102">
        <f t="shared" si="104"/>
        <v>0.73912112608735692</v>
      </c>
      <c r="L102">
        <f t="shared" si="104"/>
        <v>0.73910835407459063</v>
      </c>
      <c r="M102">
        <f t="shared" si="104"/>
        <v>0.73910685636905349</v>
      </c>
      <c r="N102">
        <f t="shared" si="104"/>
        <v>0.7391066807377551</v>
      </c>
      <c r="O102">
        <f t="shared" si="104"/>
        <v>0.73910666014196913</v>
      </c>
      <c r="P102">
        <f t="shared" si="104"/>
        <v>0.73910665772675888</v>
      </c>
      <c r="Q102">
        <f t="shared" si="104"/>
        <v>0.73910665744353388</v>
      </c>
      <c r="R102">
        <f t="shared" si="104"/>
        <v>0.73910665741032089</v>
      </c>
      <c r="S102">
        <f t="shared" si="104"/>
        <v>0.73910665740642612</v>
      </c>
      <c r="T102">
        <f t="shared" si="69"/>
        <v>0.3299267284279308</v>
      </c>
      <c r="U102">
        <f t="shared" si="70"/>
        <v>18.903966613728329</v>
      </c>
      <c r="V102">
        <f t="shared" si="81"/>
        <v>1.0570086136409684</v>
      </c>
      <c r="W102" s="1">
        <f t="shared" si="71"/>
        <v>1.0787618732543067</v>
      </c>
      <c r="X102">
        <f t="shared" si="82"/>
        <v>0.18999999999999989</v>
      </c>
      <c r="Y102">
        <f t="shared" si="101"/>
        <v>1.7599999999999996</v>
      </c>
      <c r="Z102">
        <f t="shared" si="83"/>
        <v>0.21151942547280528</v>
      </c>
      <c r="AA102">
        <f t="shared" si="72"/>
        <v>12.119527800447221</v>
      </c>
      <c r="AB102">
        <f t="shared" si="84"/>
        <v>1.0227949841526565</v>
      </c>
      <c r="AC102" s="1">
        <f t="shared" si="73"/>
        <v>1.3041786619576354</v>
      </c>
      <c r="AD102" s="2">
        <f t="shared" si="85"/>
        <v>74.726136925791621</v>
      </c>
      <c r="AE102">
        <f t="shared" si="86"/>
        <v>0.21473141271791801</v>
      </c>
      <c r="AF102" s="3">
        <f t="shared" si="74"/>
        <v>8.7000000000000011</v>
      </c>
      <c r="AG102" s="3">
        <f t="shared" si="75"/>
        <v>8.9147314127179182</v>
      </c>
      <c r="AH102" s="3">
        <f t="shared" si="76"/>
        <v>31</v>
      </c>
      <c r="AI102" s="3">
        <f t="shared" si="77"/>
        <v>0.28225742198149117</v>
      </c>
      <c r="AJ102" s="3">
        <f t="shared" si="78"/>
        <v>16.172635988116635</v>
      </c>
      <c r="AK102" s="3">
        <f t="shared" si="79"/>
        <v>1.8530074219814914</v>
      </c>
      <c r="AL102" s="3">
        <f t="shared" si="87"/>
        <v>106.17263598811664</v>
      </c>
      <c r="AM102" s="3">
        <f t="shared" si="98"/>
        <v>32.00699760774885</v>
      </c>
      <c r="AN102" s="3">
        <v>32.200000000000003</v>
      </c>
      <c r="AO102">
        <f t="shared" si="88"/>
        <v>30.925818268675176</v>
      </c>
      <c r="AP102" s="3">
        <f t="shared" si="89"/>
        <v>8.91473141271792</v>
      </c>
      <c r="AQ102">
        <f t="shared" si="99"/>
        <v>0.1354351354079576</v>
      </c>
      <c r="AR102">
        <f t="shared" si="102"/>
        <v>1.7599999999999996</v>
      </c>
      <c r="AU102">
        <f t="shared" si="90"/>
        <v>3.0412633251102523</v>
      </c>
      <c r="AV102">
        <f t="shared" si="91"/>
        <v>1.3568908799567434</v>
      </c>
      <c r="AW102">
        <f t="shared" si="92"/>
        <v>0.18377070006076429</v>
      </c>
      <c r="AX102" s="1">
        <f t="shared" si="93"/>
        <v>87.646814973157362</v>
      </c>
      <c r="AZ102" s="3">
        <v>9</v>
      </c>
      <c r="BA102">
        <f>ASIN(AZ102/AN102)</f>
        <v>0.28327654990556506</v>
      </c>
      <c r="BB102">
        <f>BA102*180/$C$3</f>
        <v>16.231029439121983</v>
      </c>
      <c r="BC102">
        <f>AN102*COS(BA102)</f>
        <v>30.916662174303362</v>
      </c>
      <c r="BD102">
        <f>BD$15-(BC$94-BC102)</f>
        <v>0.12627904103614329</v>
      </c>
      <c r="BE102">
        <f>BD102*10</f>
        <v>1.2627904103614329</v>
      </c>
    </row>
    <row r="103" spans="1:57" x14ac:dyDescent="0.2">
      <c r="A103">
        <v>88</v>
      </c>
      <c r="B103">
        <f t="shared" si="64"/>
        <v>8.8000000000000007</v>
      </c>
      <c r="C103">
        <f t="shared" si="65"/>
        <v>0.28532942018213536</v>
      </c>
      <c r="D103">
        <f t="shared" si="66"/>
        <v>16.348653710897459</v>
      </c>
      <c r="E103">
        <f t="shared" si="67"/>
        <v>31.26403684747061</v>
      </c>
      <c r="F103">
        <f t="shared" si="68"/>
        <v>1.2640368474706101</v>
      </c>
      <c r="G103">
        <f t="shared" si="80"/>
        <v>0.77567513669078736</v>
      </c>
      <c r="H103">
        <f t="shared" si="104"/>
        <v>0.69644776723588475</v>
      </c>
      <c r="I103">
        <f t="shared" si="104"/>
        <v>0.68743492181367005</v>
      </c>
      <c r="J103">
        <f t="shared" si="104"/>
        <v>0.68627801896879825</v>
      </c>
      <c r="K103">
        <f t="shared" si="104"/>
        <v>0.6861273165173758</v>
      </c>
      <c r="L103">
        <f t="shared" si="104"/>
        <v>0.68610764804522084</v>
      </c>
      <c r="M103">
        <f t="shared" si="104"/>
        <v>0.68610508043697238</v>
      </c>
      <c r="N103">
        <f t="shared" si="104"/>
        <v>0.68610474523931564</v>
      </c>
      <c r="O103">
        <f t="shared" si="104"/>
        <v>0.6861047014795465</v>
      </c>
      <c r="P103">
        <f t="shared" si="104"/>
        <v>0.68610469576674271</v>
      </c>
      <c r="Q103">
        <f t="shared" si="104"/>
        <v>0.6861046950209404</v>
      </c>
      <c r="R103">
        <f t="shared" si="104"/>
        <v>0.68610469492357662</v>
      </c>
      <c r="S103">
        <f t="shared" si="104"/>
        <v>0.68610469491086579</v>
      </c>
      <c r="T103">
        <f t="shared" si="69"/>
        <v>0.34672008291580908</v>
      </c>
      <c r="U103">
        <f t="shared" si="70"/>
        <v>19.866183327978874</v>
      </c>
      <c r="V103">
        <f t="shared" si="81"/>
        <v>1.0632728874333388</v>
      </c>
      <c r="W103" s="1">
        <f t="shared" si="71"/>
        <v>1.0787618732547011</v>
      </c>
      <c r="X103">
        <f t="shared" si="82"/>
        <v>0.18999999999999989</v>
      </c>
      <c r="Y103">
        <f t="shared" si="101"/>
        <v>1.7599999999999996</v>
      </c>
      <c r="Z103">
        <f t="shared" si="83"/>
        <v>0.2137936366627978</v>
      </c>
      <c r="AA103">
        <f t="shared" si="72"/>
        <v>12.249834346428012</v>
      </c>
      <c r="AB103">
        <f t="shared" si="84"/>
        <v>1.0232973517035155</v>
      </c>
      <c r="AC103" s="1">
        <f t="shared" si="73"/>
        <v>1.3185971700986554</v>
      </c>
      <c r="AD103" s="2">
        <f t="shared" si="85"/>
        <v>75.552280954244139</v>
      </c>
      <c r="AE103">
        <f t="shared" si="86"/>
        <v>0.21711165331098234</v>
      </c>
      <c r="AF103" s="3">
        <f t="shared" si="74"/>
        <v>8.8000000000000007</v>
      </c>
      <c r="AG103" s="3">
        <f t="shared" si="75"/>
        <v>9.0171116533109839</v>
      </c>
      <c r="AH103" s="3">
        <f t="shared" si="76"/>
        <v>31</v>
      </c>
      <c r="AI103" s="3">
        <f t="shared" si="77"/>
        <v>0.28532942018213536</v>
      </c>
      <c r="AJ103" s="3">
        <f t="shared" si="78"/>
        <v>16.348653710897459</v>
      </c>
      <c r="AK103" s="3">
        <f t="shared" si="79"/>
        <v>1.8560794201821356</v>
      </c>
      <c r="AL103" s="3">
        <f t="shared" si="87"/>
        <v>106.34865371089745</v>
      </c>
      <c r="AM103" s="3">
        <f t="shared" si="98"/>
        <v>32.035376248508094</v>
      </c>
      <c r="AN103" s="3">
        <v>32.200000000000003</v>
      </c>
      <c r="AO103">
        <f t="shared" si="88"/>
        <v>30.89812120913469</v>
      </c>
      <c r="AP103" s="3">
        <f t="shared" si="89"/>
        <v>9.0171116533109839</v>
      </c>
      <c r="AQ103">
        <f t="shared" ref="AQ103:AQ115" si="105">0.4-(BC$103-AO103)</f>
        <v>0.38145903483132815</v>
      </c>
      <c r="AR103">
        <f t="shared" si="102"/>
        <v>1.7599999999999996</v>
      </c>
      <c r="AU103">
        <f t="shared" si="90"/>
        <v>3.1579876733321965</v>
      </c>
      <c r="AV103">
        <f t="shared" si="91"/>
        <v>1.3575573458259631</v>
      </c>
      <c r="AW103">
        <f t="shared" si="92"/>
        <v>0.5178525148669515</v>
      </c>
      <c r="AX103" s="1">
        <f t="shared" si="93"/>
        <v>91.010718804503597</v>
      </c>
      <c r="AZ103" s="3">
        <v>9</v>
      </c>
      <c r="BA103">
        <f>ASIN(AZ103/AN103)</f>
        <v>0.28327654990556506</v>
      </c>
      <c r="BB103">
        <f>BA103*180/$C$3</f>
        <v>16.231029439121983</v>
      </c>
      <c r="BC103">
        <f>AN103*COS(BA103)</f>
        <v>30.916662174303362</v>
      </c>
      <c r="BD103">
        <f>BD$15-(BC$103-BC103)</f>
        <v>0.4</v>
      </c>
      <c r="BE103">
        <f>BD103*10</f>
        <v>4</v>
      </c>
    </row>
    <row r="104" spans="1:57" x14ac:dyDescent="0.2">
      <c r="A104">
        <v>89</v>
      </c>
      <c r="B104">
        <f t="shared" si="64"/>
        <v>8.9</v>
      </c>
      <c r="C104">
        <f t="shared" si="65"/>
        <v>0.28839589188540771</v>
      </c>
      <c r="D104">
        <f t="shared" si="66"/>
        <v>16.52435477936444</v>
      </c>
      <c r="E104">
        <f t="shared" si="67"/>
        <v>31.292331328937447</v>
      </c>
      <c r="F104">
        <f t="shared" si="68"/>
        <v>1.292331328937447</v>
      </c>
      <c r="G104">
        <f t="shared" si="80"/>
        <v>0.7266364446139143</v>
      </c>
      <c r="H104">
        <f t="shared" si="104"/>
        <v>0.64574470535471551</v>
      </c>
      <c r="I104">
        <f t="shared" si="104"/>
        <v>0.63561148486352492</v>
      </c>
      <c r="J104">
        <f t="shared" si="104"/>
        <v>0.63416032167765135</v>
      </c>
      <c r="K104">
        <f t="shared" si="104"/>
        <v>0.63394870650623458</v>
      </c>
      <c r="L104">
        <f t="shared" si="104"/>
        <v>0.63391776688700918</v>
      </c>
      <c r="M104">
        <f t="shared" si="104"/>
        <v>0.63391324156726914</v>
      </c>
      <c r="N104">
        <f t="shared" si="104"/>
        <v>0.63391257964365955</v>
      </c>
      <c r="O104">
        <f t="shared" si="104"/>
        <v>0.63391248282255608</v>
      </c>
      <c r="P104">
        <f t="shared" si="104"/>
        <v>0.63391246866029149</v>
      </c>
      <c r="Q104">
        <f t="shared" si="104"/>
        <v>0.63391246658874134</v>
      </c>
      <c r="R104">
        <f t="shared" si="104"/>
        <v>0.6339124662857305</v>
      </c>
      <c r="S104">
        <f t="shared" si="104"/>
        <v>0.63391246624140851</v>
      </c>
      <c r="T104">
        <f t="shared" si="69"/>
        <v>0.36529128668150357</v>
      </c>
      <c r="U104">
        <f t="shared" si="70"/>
        <v>20.930266306754937</v>
      </c>
      <c r="V104">
        <f t="shared" si="81"/>
        <v>1.0706411756851928</v>
      </c>
      <c r="W104" s="1">
        <f t="shared" si="71"/>
        <v>1.078761873256358</v>
      </c>
      <c r="X104">
        <f t="shared" si="82"/>
        <v>0.18999999999999989</v>
      </c>
      <c r="Y104">
        <f t="shared" si="101"/>
        <v>1.7599999999999996</v>
      </c>
      <c r="Z104">
        <f t="shared" si="83"/>
        <v>0.21606283260288958</v>
      </c>
      <c r="AA104">
        <f t="shared" si="72"/>
        <v>12.379853531281274</v>
      </c>
      <c r="AB104">
        <f t="shared" si="84"/>
        <v>1.0238043837433495</v>
      </c>
      <c r="AC104" s="1">
        <f t="shared" si="73"/>
        <v>1.3331669242457358</v>
      </c>
      <c r="AD104" s="2">
        <f t="shared" si="85"/>
        <v>76.387090996094997</v>
      </c>
      <c r="AE104">
        <f t="shared" si="86"/>
        <v>0.21948898872631356</v>
      </c>
      <c r="AF104">
        <f t="shared" si="74"/>
        <v>8.9</v>
      </c>
      <c r="AG104">
        <f t="shared" si="75"/>
        <v>9.1194889887263137</v>
      </c>
      <c r="AH104">
        <f t="shared" si="76"/>
        <v>31</v>
      </c>
      <c r="AI104">
        <f t="shared" si="77"/>
        <v>0.28839589188540771</v>
      </c>
      <c r="AJ104">
        <f t="shared" si="78"/>
        <v>16.52435477936444</v>
      </c>
      <c r="AK104">
        <f t="shared" si="79"/>
        <v>1.8591458918854078</v>
      </c>
      <c r="AL104">
        <f t="shared" si="87"/>
        <v>106.52435477936444</v>
      </c>
      <c r="AM104">
        <f t="shared" si="98"/>
        <v>32.064052919755106</v>
      </c>
      <c r="AN104">
        <v>32.200000000000003</v>
      </c>
      <c r="AO104">
        <f t="shared" si="88"/>
        <v>30.87018317189732</v>
      </c>
      <c r="AP104">
        <f t="shared" si="89"/>
        <v>9.1194889887263137</v>
      </c>
      <c r="AQ104">
        <f t="shared" si="105"/>
        <v>0.35352099759395872</v>
      </c>
      <c r="AR104">
        <f t="shared" si="102"/>
        <v>1.7599999999999996</v>
      </c>
      <c r="AU104">
        <f t="shared" si="90"/>
        <v>3.177203155687736</v>
      </c>
      <c r="AV104">
        <f t="shared" si="91"/>
        <v>1.3582299998390903</v>
      </c>
      <c r="AW104">
        <f t="shared" si="92"/>
        <v>0.48016282450515757</v>
      </c>
      <c r="AX104" s="1">
        <f t="shared" si="93"/>
        <v>91.564493879726612</v>
      </c>
    </row>
    <row r="105" spans="1:57" x14ac:dyDescent="0.2">
      <c r="A105">
        <v>90</v>
      </c>
      <c r="B105">
        <f t="shared" si="64"/>
        <v>9</v>
      </c>
      <c r="C105">
        <f t="shared" si="65"/>
        <v>0.2914567944778671</v>
      </c>
      <c r="D105">
        <f t="shared" si="66"/>
        <v>16.699736751875243</v>
      </c>
      <c r="E105">
        <f t="shared" si="67"/>
        <v>31.32091952673165</v>
      </c>
      <c r="F105">
        <f t="shared" si="68"/>
        <v>1.3209195267316503</v>
      </c>
      <c r="G105">
        <f t="shared" si="80"/>
        <v>0.67871487021236276</v>
      </c>
      <c r="H105">
        <f t="shared" si="104"/>
        <v>0.59614606287291327</v>
      </c>
      <c r="I105">
        <f t="shared" si="104"/>
        <v>0.58470992604328453</v>
      </c>
      <c r="J105">
        <f t="shared" si="104"/>
        <v>0.5828713162364455</v>
      </c>
      <c r="K105">
        <f t="shared" si="104"/>
        <v>0.58256898724314354</v>
      </c>
      <c r="L105">
        <f t="shared" si="104"/>
        <v>0.58251909154212833</v>
      </c>
      <c r="M105">
        <f t="shared" si="104"/>
        <v>0.58251085188804463</v>
      </c>
      <c r="N105">
        <f t="shared" si="104"/>
        <v>0.58250949107591565</v>
      </c>
      <c r="O105">
        <f t="shared" si="104"/>
        <v>0.58250926632859601</v>
      </c>
      <c r="P105">
        <f t="shared" si="104"/>
        <v>0.58250922920995629</v>
      </c>
      <c r="Q105">
        <f t="shared" si="104"/>
        <v>0.58250922307954256</v>
      </c>
      <c r="R105">
        <f t="shared" si="104"/>
        <v>0.58250922206706013</v>
      </c>
      <c r="S105">
        <f t="shared" si="104"/>
        <v>0.58250922189984122</v>
      </c>
      <c r="T105">
        <f t="shared" si="69"/>
        <v>0.38600754545217303</v>
      </c>
      <c r="U105">
        <f t="shared" si="70"/>
        <v>22.117255508957868</v>
      </c>
      <c r="V105">
        <f t="shared" si="81"/>
        <v>1.0794245210384774</v>
      </c>
      <c r="W105" s="1">
        <f t="shared" si="71"/>
        <v>1.0787618732639885</v>
      </c>
      <c r="X105">
        <f t="shared" si="82"/>
        <v>0.18999999999999989</v>
      </c>
      <c r="Y105">
        <f t="shared" si="101"/>
        <v>1.7599999999999996</v>
      </c>
      <c r="Z105">
        <f t="shared" si="83"/>
        <v>0.21832697576620971</v>
      </c>
      <c r="AA105">
        <f t="shared" si="72"/>
        <v>12.509583204812269</v>
      </c>
      <c r="AB105">
        <f t="shared" si="84"/>
        <v>1.0243160472678536</v>
      </c>
      <c r="AC105" s="1">
        <f t="shared" si="73"/>
        <v>1.3478875009164346</v>
      </c>
      <c r="AD105" s="2">
        <f t="shared" si="85"/>
        <v>77.230542786871936</v>
      </c>
      <c r="AE105">
        <f t="shared" si="86"/>
        <v>0.22186339195649141</v>
      </c>
      <c r="AF105">
        <f t="shared" si="74"/>
        <v>9</v>
      </c>
      <c r="AG105">
        <f t="shared" si="75"/>
        <v>9.2218633919564912</v>
      </c>
      <c r="AH105">
        <f t="shared" si="76"/>
        <v>31</v>
      </c>
      <c r="AI105">
        <f t="shared" si="77"/>
        <v>0.2914567944778671</v>
      </c>
      <c r="AJ105">
        <f t="shared" si="78"/>
        <v>16.699736751875243</v>
      </c>
      <c r="AK105">
        <f t="shared" si="79"/>
        <v>1.8622067944778671</v>
      </c>
      <c r="AL105">
        <f t="shared" si="87"/>
        <v>106.69973675187524</v>
      </c>
      <c r="AM105">
        <f t="shared" si="98"/>
        <v>32.093026798442423</v>
      </c>
      <c r="AN105">
        <v>32.200000000000003</v>
      </c>
      <c r="AO105">
        <f t="shared" si="88"/>
        <v>30.842006384121078</v>
      </c>
      <c r="AP105">
        <f t="shared" si="89"/>
        <v>9.2218633919564912</v>
      </c>
      <c r="AQ105">
        <f t="shared" si="105"/>
        <v>0.32534420981771606</v>
      </c>
      <c r="AR105">
        <f t="shared" si="102"/>
        <v>1.7599999999999996</v>
      </c>
      <c r="AU105">
        <f t="shared" si="90"/>
        <v>3.1965972242931899</v>
      </c>
      <c r="AV105">
        <f t="shared" si="91"/>
        <v>1.3589087982109667</v>
      </c>
      <c r="AW105">
        <f t="shared" si="92"/>
        <v>0.44211310916828911</v>
      </c>
      <c r="AX105" s="1">
        <f t="shared" si="93"/>
        <v>92.123415670090594</v>
      </c>
    </row>
    <row r="106" spans="1:57" x14ac:dyDescent="0.2">
      <c r="A106">
        <v>91</v>
      </c>
      <c r="B106">
        <f t="shared" si="64"/>
        <v>9.1</v>
      </c>
      <c r="C106">
        <f t="shared" si="65"/>
        <v>0.29451208591812417</v>
      </c>
      <c r="D106">
        <f t="shared" si="66"/>
        <v>16.874797219564652</v>
      </c>
      <c r="E106">
        <f t="shared" si="67"/>
        <v>31.349800637324634</v>
      </c>
      <c r="F106">
        <f t="shared" si="68"/>
        <v>1.3498006373246341</v>
      </c>
      <c r="G106">
        <f t="shared" si="80"/>
        <v>0.6319620719551069</v>
      </c>
      <c r="H106">
        <f t="shared" si="104"/>
        <v>0.54770367002594456</v>
      </c>
      <c r="I106">
        <f t="shared" si="104"/>
        <v>0.53474140834287065</v>
      </c>
      <c r="J106">
        <f t="shared" si="104"/>
        <v>0.53238475583180145</v>
      </c>
      <c r="K106">
        <f t="shared" si="104"/>
        <v>0.53194396723010517</v>
      </c>
      <c r="L106">
        <f t="shared" si="104"/>
        <v>0.5318610884999343</v>
      </c>
      <c r="M106">
        <f t="shared" si="104"/>
        <v>0.5318454899863807</v>
      </c>
      <c r="N106">
        <f t="shared" si="104"/>
        <v>0.53184255366391453</v>
      </c>
      <c r="O106">
        <f t="shared" si="104"/>
        <v>0.53184200090034039</v>
      </c>
      <c r="P106">
        <f t="shared" si="104"/>
        <v>0.5318418968417512</v>
      </c>
      <c r="Q106">
        <f t="shared" si="104"/>
        <v>0.53184187725253806</v>
      </c>
      <c r="R106">
        <f t="shared" si="104"/>
        <v>0.53184187356483337</v>
      </c>
      <c r="S106">
        <f t="shared" si="104"/>
        <v>0.53184187287061624</v>
      </c>
      <c r="T106">
        <f t="shared" si="69"/>
        <v>0.40936794466783705</v>
      </c>
      <c r="U106">
        <f t="shared" si="70"/>
        <v>23.45574726729609</v>
      </c>
      <c r="V106">
        <f t="shared" si="81"/>
        <v>1.090069638872978</v>
      </c>
      <c r="W106" s="1">
        <f t="shared" si="71"/>
        <v>1.0787618733032918</v>
      </c>
      <c r="X106">
        <f t="shared" si="82"/>
        <v>0.18999999999999989</v>
      </c>
      <c r="Y106">
        <f t="shared" si="101"/>
        <v>1.7599999999999996</v>
      </c>
      <c r="Z106">
        <f t="shared" si="83"/>
        <v>0.22058602917504955</v>
      </c>
      <c r="AA106">
        <f t="shared" si="72"/>
        <v>12.639021248291872</v>
      </c>
      <c r="AB106">
        <f t="shared" si="84"/>
        <v>1.0248323090909475</v>
      </c>
      <c r="AC106" s="1">
        <f t="shared" si="73"/>
        <v>1.3627584738115588</v>
      </c>
      <c r="AD106" s="2">
        <f t="shared" si="85"/>
        <v>78.082611900710035</v>
      </c>
      <c r="AE106">
        <f t="shared" si="86"/>
        <v>0.22423483618002615</v>
      </c>
      <c r="AF106">
        <f t="shared" si="74"/>
        <v>9.1</v>
      </c>
      <c r="AG106">
        <f t="shared" si="75"/>
        <v>9.3242348361800254</v>
      </c>
      <c r="AH106">
        <f t="shared" si="76"/>
        <v>31</v>
      </c>
      <c r="AI106">
        <f t="shared" si="77"/>
        <v>0.29451208591812417</v>
      </c>
      <c r="AJ106">
        <f t="shared" si="78"/>
        <v>16.874797219564652</v>
      </c>
      <c r="AK106">
        <f t="shared" si="79"/>
        <v>1.8652620859181241</v>
      </c>
      <c r="AL106">
        <f t="shared" si="87"/>
        <v>106.87479721956466</v>
      </c>
      <c r="AM106">
        <f t="shared" si="98"/>
        <v>32.12229705602649</v>
      </c>
      <c r="AN106">
        <v>32.200000000000003</v>
      </c>
      <c r="AO106">
        <f t="shared" si="88"/>
        <v>30.813593080713055</v>
      </c>
      <c r="AP106">
        <f t="shared" si="89"/>
        <v>9.3242348361800254</v>
      </c>
      <c r="AQ106">
        <f t="shared" si="105"/>
        <v>0.29693090640969333</v>
      </c>
      <c r="AR106">
        <f t="shared" si="102"/>
        <v>1.7599999999999996</v>
      </c>
      <c r="AU106">
        <f t="shared" si="90"/>
        <v>3.2161688166041826</v>
      </c>
      <c r="AV106">
        <f t="shared" si="91"/>
        <v>1.3595936969152815</v>
      </c>
      <c r="AW106">
        <f t="shared" si="92"/>
        <v>0.40370538877396039</v>
      </c>
      <c r="AX106" s="1">
        <f t="shared" si="93"/>
        <v>92.687453553903055</v>
      </c>
    </row>
    <row r="107" spans="1:57" x14ac:dyDescent="0.2">
      <c r="A107">
        <v>92</v>
      </c>
      <c r="B107">
        <f t="shared" si="64"/>
        <v>9.2000000000000011</v>
      </c>
      <c r="C107">
        <f t="shared" si="65"/>
        <v>0.2975617247378059</v>
      </c>
      <c r="D107">
        <f t="shared" si="66"/>
        <v>17.049533806399829</v>
      </c>
      <c r="E107">
        <f t="shared" si="67"/>
        <v>31.378973851928301</v>
      </c>
      <c r="F107">
        <f t="shared" si="68"/>
        <v>1.3789738519283006</v>
      </c>
      <c r="G107">
        <f t="shared" si="80"/>
        <v>0.58643004644226371</v>
      </c>
      <c r="H107">
        <f t="shared" si="104"/>
        <v>0.50046969545103848</v>
      </c>
      <c r="I107">
        <f t="shared" si="104"/>
        <v>0.48570520119754468</v>
      </c>
      <c r="J107">
        <f t="shared" si="104"/>
        <v>0.48264336163903682</v>
      </c>
      <c r="K107">
        <f t="shared" si="104"/>
        <v>0.48198494964700656</v>
      </c>
      <c r="L107">
        <f t="shared" si="104"/>
        <v>0.48184227319146755</v>
      </c>
      <c r="M107">
        <f t="shared" si="104"/>
        <v>0.48181130410965317</v>
      </c>
      <c r="N107">
        <f t="shared" si="104"/>
        <v>0.48180457959662704</v>
      </c>
      <c r="O107">
        <f t="shared" si="104"/>
        <v>0.48180311934625891</v>
      </c>
      <c r="P107">
        <f t="shared" si="104"/>
        <v>0.48180280224264821</v>
      </c>
      <c r="Q107">
        <f t="shared" si="104"/>
        <v>0.48180273338112073</v>
      </c>
      <c r="R107">
        <f t="shared" si="104"/>
        <v>0.48180271842728994</v>
      </c>
      <c r="S107">
        <f t="shared" si="104"/>
        <v>0.48180271517994544</v>
      </c>
      <c r="T107">
        <f t="shared" si="69"/>
        <v>0.43608137088840615</v>
      </c>
      <c r="U107">
        <f t="shared" si="70"/>
        <v>24.986358987717047</v>
      </c>
      <c r="V107">
        <f t="shared" si="81"/>
        <v>1.1032488556813704</v>
      </c>
      <c r="W107" s="1">
        <f t="shared" si="71"/>
        <v>1.0787618735360427</v>
      </c>
      <c r="X107">
        <f t="shared" si="82"/>
        <v>0.18999999999999989</v>
      </c>
      <c r="Y107">
        <f t="shared" si="101"/>
        <v>1.7599999999999996</v>
      </c>
      <c r="Z107">
        <f t="shared" si="83"/>
        <v>0.22283995640165577</v>
      </c>
      <c r="AA107">
        <f t="shared" si="72"/>
        <v>12.768165574502001</v>
      </c>
      <c r="AB107">
        <f t="shared" si="84"/>
        <v>1.0253531358499035</v>
      </c>
      <c r="AC107" s="1">
        <f t="shared" si="73"/>
        <v>1.3777794138686397</v>
      </c>
      <c r="AD107" s="2">
        <f t="shared" si="85"/>
        <v>78.94327375341561</v>
      </c>
      <c r="AE107">
        <f t="shared" si="86"/>
        <v>0.22660329476252294</v>
      </c>
      <c r="AF107">
        <f t="shared" si="74"/>
        <v>9.2000000000000011</v>
      </c>
      <c r="AG107">
        <f t="shared" si="75"/>
        <v>9.4266032947625238</v>
      </c>
      <c r="AH107">
        <f t="shared" si="76"/>
        <v>31</v>
      </c>
      <c r="AI107">
        <f t="shared" si="77"/>
        <v>0.2975617247378059</v>
      </c>
      <c r="AJ107">
        <f t="shared" si="78"/>
        <v>17.049533806399829</v>
      </c>
      <c r="AK107">
        <f t="shared" si="79"/>
        <v>1.868311724737806</v>
      </c>
      <c r="AL107">
        <f t="shared" si="87"/>
        <v>107.04953380639984</v>
      </c>
      <c r="AM107">
        <f t="shared" si="98"/>
        <v>32.151862858571128</v>
      </c>
      <c r="AN107">
        <v>32.200000000000003</v>
      </c>
      <c r="AO107">
        <f t="shared" si="88"/>
        <v>30.784945503902687</v>
      </c>
      <c r="AP107">
        <f t="shared" si="89"/>
        <v>9.4266032947625256</v>
      </c>
      <c r="AQ107">
        <f t="shared" si="105"/>
        <v>0.26828332959932555</v>
      </c>
      <c r="AR107">
        <f t="shared" si="102"/>
        <v>1.7599999999999996</v>
      </c>
      <c r="AU107">
        <f t="shared" si="90"/>
        <v>3.2359168695789711</v>
      </c>
      <c r="AV107">
        <f t="shared" si="91"/>
        <v>1.3602846516913751</v>
      </c>
      <c r="AW107">
        <f t="shared" si="92"/>
        <v>0.36494169555862099</v>
      </c>
      <c r="AX107" s="1">
        <f t="shared" si="93"/>
        <v>93.256576895137783</v>
      </c>
    </row>
    <row r="108" spans="1:57" x14ac:dyDescent="0.2">
      <c r="A108">
        <v>93</v>
      </c>
      <c r="B108">
        <f t="shared" si="64"/>
        <v>9.3000000000000007</v>
      </c>
      <c r="C108">
        <f t="shared" si="65"/>
        <v>0.30060567004239541</v>
      </c>
      <c r="D108">
        <f t="shared" si="66"/>
        <v>17.223944169228449</v>
      </c>
      <c r="E108">
        <f t="shared" si="67"/>
        <v>31.408438356594555</v>
      </c>
      <c r="F108">
        <f t="shared" si="68"/>
        <v>1.4084383565945551</v>
      </c>
      <c r="G108">
        <f t="shared" si="80"/>
        <v>0.5421711220080333</v>
      </c>
      <c r="H108">
        <f t="shared" si="104"/>
        <v>0.45449663975276455</v>
      </c>
      <c r="I108">
        <f t="shared" si="104"/>
        <v>0.43758383079798141</v>
      </c>
      <c r="J108">
        <f t="shared" si="104"/>
        <v>0.43354148564983425</v>
      </c>
      <c r="K108">
        <f t="shared" si="104"/>
        <v>0.43252862183400048</v>
      </c>
      <c r="L108">
        <f t="shared" si="104"/>
        <v>0.4322718690655179</v>
      </c>
      <c r="M108">
        <f t="shared" si="104"/>
        <v>0.43220659316054594</v>
      </c>
      <c r="N108">
        <f t="shared" si="104"/>
        <v>0.43218998528308888</v>
      </c>
      <c r="O108">
        <f t="shared" si="104"/>
        <v>0.43218575900921968</v>
      </c>
      <c r="P108">
        <f t="shared" si="104"/>
        <v>0.43218468348033906</v>
      </c>
      <c r="Q108">
        <f t="shared" si="104"/>
        <v>0.43218440976959538</v>
      </c>
      <c r="R108">
        <f t="shared" si="104"/>
        <v>0.43218434011288376</v>
      </c>
      <c r="S108">
        <f t="shared" si="104"/>
        <v>0.43218432238591675</v>
      </c>
      <c r="T108">
        <f t="shared" si="69"/>
        <v>0.46721762329146654</v>
      </c>
      <c r="U108">
        <f t="shared" si="70"/>
        <v>26.770387455821734</v>
      </c>
      <c r="V108">
        <f t="shared" si="81"/>
        <v>1.1200404020748764</v>
      </c>
      <c r="W108" s="1">
        <f t="shared" si="71"/>
        <v>1.0787618751871209</v>
      </c>
      <c r="X108">
        <f t="shared" si="82"/>
        <v>0.18999999999999989</v>
      </c>
      <c r="Y108">
        <f t="shared" si="101"/>
        <v>1.7599999999999996</v>
      </c>
      <c r="Z108">
        <f t="shared" si="83"/>
        <v>0.22508872156890194</v>
      </c>
      <c r="AA108">
        <f t="shared" si="72"/>
        <v>12.897014127774105</v>
      </c>
      <c r="AB108">
        <f t="shared" si="84"/>
        <v>1.0258784940104704</v>
      </c>
      <c r="AC108" s="1">
        <f t="shared" si="73"/>
        <v>1.3929498893154035</v>
      </c>
      <c r="AD108" s="2">
        <f t="shared" si="85"/>
        <v>79.81250360553004</v>
      </c>
      <c r="AE108">
        <f t="shared" si="86"/>
        <v>0.22896874125782085</v>
      </c>
      <c r="AF108">
        <f t="shared" si="74"/>
        <v>9.3000000000000007</v>
      </c>
      <c r="AG108">
        <f t="shared" si="75"/>
        <v>9.5289687412578221</v>
      </c>
      <c r="AH108">
        <f t="shared" si="76"/>
        <v>31</v>
      </c>
      <c r="AI108">
        <f t="shared" si="77"/>
        <v>0.30060567004239541</v>
      </c>
      <c r="AJ108">
        <f t="shared" si="78"/>
        <v>17.223944169228449</v>
      </c>
      <c r="AK108">
        <f t="shared" si="79"/>
        <v>1.8713556700423954</v>
      </c>
      <c r="AL108">
        <f t="shared" si="87"/>
        <v>107.22394416922845</v>
      </c>
      <c r="AM108">
        <f t="shared" si="98"/>
        <v>32.181723366850832</v>
      </c>
      <c r="AN108">
        <v>32.200000000000003</v>
      </c>
      <c r="AO108">
        <f t="shared" si="88"/>
        <v>30.756065902817404</v>
      </c>
      <c r="AP108">
        <f t="shared" si="89"/>
        <v>9.5289687412578221</v>
      </c>
      <c r="AQ108">
        <f t="shared" si="105"/>
        <v>0.23940372851404279</v>
      </c>
      <c r="AR108">
        <f t="shared" si="102"/>
        <v>1.7599999999999996</v>
      </c>
      <c r="AU108">
        <f t="shared" si="90"/>
        <v>3.2558403199320409</v>
      </c>
      <c r="AV108">
        <f t="shared" si="91"/>
        <v>1.3609816180510359</v>
      </c>
      <c r="AW108">
        <f t="shared" si="92"/>
        <v>0.32582407380049289</v>
      </c>
      <c r="AX108" s="1">
        <f t="shared" si="93"/>
        <v>93.830755050743278</v>
      </c>
      <c r="AZ108">
        <v>9.5</v>
      </c>
      <c r="BA108">
        <f>ASIN(AZ108/AN108)</f>
        <v>0.29948802117742346</v>
      </c>
      <c r="BB108">
        <f>BA108*180/$C$3</f>
        <v>17.159905717630501</v>
      </c>
      <c r="BC108">
        <f>AN108*COS(BA108)</f>
        <v>30.766702780766096</v>
      </c>
      <c r="BD108">
        <f>BD$15-(BC$103-BC108)</f>
        <v>0.25004060646273418</v>
      </c>
      <c r="BE108">
        <f>BD108*10</f>
        <v>2.5004060646273416</v>
      </c>
    </row>
    <row r="109" spans="1:57" x14ac:dyDescent="0.2">
      <c r="A109">
        <v>94</v>
      </c>
      <c r="B109">
        <f t="shared" si="64"/>
        <v>9.4</v>
      </c>
      <c r="C109">
        <f t="shared" si="65"/>
        <v>0.30364388151194777</v>
      </c>
      <c r="D109">
        <f t="shared" si="66"/>
        <v>17.398025997819701</v>
      </c>
      <c r="E109">
        <f t="shared" si="67"/>
        <v>31.438193332314757</v>
      </c>
      <c r="F109">
        <f t="shared" si="68"/>
        <v>1.4381933323147571</v>
      </c>
      <c r="G109">
        <f t="shared" si="80"/>
        <v>0.49923795232634149</v>
      </c>
      <c r="H109">
        <f t="shared" si="104"/>
        <v>0.40983732907165699</v>
      </c>
      <c r="I109">
        <f t="shared" si="104"/>
        <v>0.39033575888421168</v>
      </c>
      <c r="J109">
        <f t="shared" si="104"/>
        <v>0.38489489490841478</v>
      </c>
      <c r="K109">
        <f t="shared" si="104"/>
        <v>0.38327854449634779</v>
      </c>
      <c r="L109">
        <f t="shared" si="104"/>
        <v>0.38278952407159278</v>
      </c>
      <c r="M109">
        <f t="shared" si="104"/>
        <v>0.38264075913351031</v>
      </c>
      <c r="N109">
        <f t="shared" si="104"/>
        <v>0.38259542790882528</v>
      </c>
      <c r="O109">
        <f t="shared" si="104"/>
        <v>0.38258160770059352</v>
      </c>
      <c r="P109">
        <f t="shared" si="104"/>
        <v>0.38257739365856486</v>
      </c>
      <c r="Q109">
        <f t="shared" si="104"/>
        <v>0.38257610865713648</v>
      </c>
      <c r="R109">
        <f t="shared" si="104"/>
        <v>0.38257571681187386</v>
      </c>
      <c r="S109">
        <f t="shared" si="104"/>
        <v>0.38257559732299284</v>
      </c>
      <c r="T109">
        <f t="shared" si="69"/>
        <v>0.5045408573892789</v>
      </c>
      <c r="U109">
        <f t="shared" si="70"/>
        <v>28.908914318023299</v>
      </c>
      <c r="V109">
        <f t="shared" si="81"/>
        <v>1.1423394753642464</v>
      </c>
      <c r="W109" s="1">
        <f t="shared" si="71"/>
        <v>1.0787618901778222</v>
      </c>
      <c r="X109">
        <f t="shared" si="82"/>
        <v>0.18999999999999989</v>
      </c>
      <c r="Y109">
        <f t="shared" si="101"/>
        <v>1.7599999999999996</v>
      </c>
      <c r="Z109">
        <f t="shared" si="83"/>
        <v>0.22733228935083788</v>
      </c>
      <c r="AA109">
        <f t="shared" si="72"/>
        <v>13.025564884020632</v>
      </c>
      <c r="AB109">
        <f t="shared" si="84"/>
        <v>1.0264083498719883</v>
      </c>
      <c r="AC109" s="1">
        <f t="shared" si="73"/>
        <v>1.408269465723208</v>
      </c>
      <c r="AD109" s="2">
        <f t="shared" si="85"/>
        <v>80.690276565391514</v>
      </c>
      <c r="AE109">
        <f t="shared" si="86"/>
        <v>0.23133114940910554</v>
      </c>
      <c r="AF109">
        <f t="shared" si="74"/>
        <v>9.4</v>
      </c>
      <c r="AG109">
        <f t="shared" si="75"/>
        <v>9.6313311494091067</v>
      </c>
      <c r="AH109">
        <f t="shared" si="76"/>
        <v>31</v>
      </c>
      <c r="AI109">
        <f t="shared" si="77"/>
        <v>0.30364388151194777</v>
      </c>
      <c r="AJ109">
        <f t="shared" si="78"/>
        <v>17.398025997819701</v>
      </c>
      <c r="AK109">
        <f t="shared" si="79"/>
        <v>1.8743938815119479</v>
      </c>
      <c r="AL109">
        <f t="shared" si="87"/>
        <v>107.3980259978197</v>
      </c>
      <c r="AM109">
        <f t="shared" si="98"/>
        <v>32.211877736454127</v>
      </c>
      <c r="AN109">
        <v>32.200000000000003</v>
      </c>
      <c r="AO109">
        <f t="shared" si="88"/>
        <v>30.726956533060886</v>
      </c>
      <c r="AP109">
        <f t="shared" si="89"/>
        <v>9.6313311494091067</v>
      </c>
      <c r="AQ109">
        <f t="shared" si="105"/>
        <v>0.210294358757524</v>
      </c>
      <c r="AR109">
        <f t="shared" si="102"/>
        <v>1.7599999999999996</v>
      </c>
      <c r="AU109">
        <f t="shared" si="90"/>
        <v>3.2759381043850855</v>
      </c>
      <c r="AV109">
        <f t="shared" si="91"/>
        <v>1.361684551285286</v>
      </c>
      <c r="AW109">
        <f t="shared" si="92"/>
        <v>0.28635457954256599</v>
      </c>
      <c r="AX109" s="1">
        <f t="shared" si="93"/>
        <v>94.409957377875699</v>
      </c>
    </row>
    <row r="110" spans="1:57" x14ac:dyDescent="0.2">
      <c r="A110">
        <v>95</v>
      </c>
      <c r="B110">
        <f t="shared" si="64"/>
        <v>9.5</v>
      </c>
      <c r="C110">
        <f t="shared" si="65"/>
        <v>0.30667631940168272</v>
      </c>
      <c r="D110">
        <f t="shared" si="66"/>
        <v>17.571777014898259</v>
      </c>
      <c r="E110">
        <f t="shared" si="67"/>
        <v>31.468237955119129</v>
      </c>
      <c r="F110">
        <f t="shared" si="68"/>
        <v>1.4682379551191289</v>
      </c>
      <c r="G110">
        <f t="shared" si="80"/>
        <v>0.45768351002063823</v>
      </c>
      <c r="H110">
        <f t="shared" si="104"/>
        <v>0.36654490865734612</v>
      </c>
      <c r="I110">
        <f t="shared" si="104"/>
        <v>0.34388398918397833</v>
      </c>
      <c r="J110">
        <f t="shared" si="104"/>
        <v>0.33638494340430486</v>
      </c>
      <c r="K110">
        <f t="shared" si="104"/>
        <v>0.33368082860398413</v>
      </c>
      <c r="L110">
        <f t="shared" si="104"/>
        <v>0.33267592374474741</v>
      </c>
      <c r="M110">
        <f t="shared" si="104"/>
        <v>0.33229831682484756</v>
      </c>
      <c r="N110">
        <f t="shared" si="104"/>
        <v>0.33215583546335253</v>
      </c>
      <c r="O110">
        <f t="shared" si="104"/>
        <v>0.33210198918980671</v>
      </c>
      <c r="P110">
        <f t="shared" si="104"/>
        <v>0.33208162768297123</v>
      </c>
      <c r="Q110">
        <f t="shared" si="104"/>
        <v>0.33207392643312017</v>
      </c>
      <c r="R110">
        <f t="shared" si="104"/>
        <v>0.33207101337458134</v>
      </c>
      <c r="S110">
        <f t="shared" si="104"/>
        <v>0.33206991145197678</v>
      </c>
      <c r="T110">
        <f t="shared" si="69"/>
        <v>0.55140621694286751</v>
      </c>
      <c r="U110">
        <f t="shared" si="70"/>
        <v>31.594180821173371</v>
      </c>
      <c r="V110">
        <f t="shared" si="81"/>
        <v>1.1740001221625611</v>
      </c>
      <c r="W110" s="1">
        <f t="shared" si="71"/>
        <v>1.0787620868183472</v>
      </c>
      <c r="X110">
        <f t="shared" si="82"/>
        <v>0.18999999999999989</v>
      </c>
      <c r="Y110">
        <f t="shared" si="101"/>
        <v>1.7599999999999996</v>
      </c>
      <c r="Z110">
        <f t="shared" si="83"/>
        <v>0.22957062497311892</v>
      </c>
      <c r="AA110">
        <f t="shared" si="72"/>
        <v>13.153815850759639</v>
      </c>
      <c r="AB110">
        <f t="shared" si="84"/>
        <v>1.0269426695724977</v>
      </c>
      <c r="AC110" s="1">
        <f t="shared" si="73"/>
        <v>1.4237377060604497</v>
      </c>
      <c r="AD110" s="2">
        <f t="shared" si="85"/>
        <v>81.576567592195119</v>
      </c>
      <c r="AE110">
        <f t="shared" si="86"/>
        <v>0.23369049314999546</v>
      </c>
      <c r="AF110">
        <f t="shared" si="74"/>
        <v>9.5</v>
      </c>
      <c r="AG110">
        <f t="shared" si="75"/>
        <v>9.7336904931499948</v>
      </c>
      <c r="AH110">
        <f t="shared" si="76"/>
        <v>31</v>
      </c>
      <c r="AI110">
        <f t="shared" si="77"/>
        <v>0.30667631940168272</v>
      </c>
      <c r="AJ110">
        <f t="shared" si="78"/>
        <v>17.571777014898259</v>
      </c>
      <c r="AK110">
        <f t="shared" si="79"/>
        <v>1.8774263194016827</v>
      </c>
      <c r="AL110">
        <f t="shared" si="87"/>
        <v>107.57177701489826</v>
      </c>
      <c r="AM110">
        <f t="shared" si="98"/>
        <v>32.242325117886828</v>
      </c>
      <c r="AN110">
        <v>32.200000000000003</v>
      </c>
      <c r="AO110">
        <f t="shared" si="88"/>
        <v>30.697619656293945</v>
      </c>
      <c r="AP110">
        <f t="shared" si="89"/>
        <v>9.7336904931499948</v>
      </c>
      <c r="AQ110">
        <f t="shared" si="105"/>
        <v>0.18095748199058337</v>
      </c>
      <c r="AR110">
        <f t="shared" si="102"/>
        <v>1.7599999999999996</v>
      </c>
      <c r="AU110">
        <f t="shared" si="90"/>
        <v>3.2962091599152998</v>
      </c>
      <c r="AV110">
        <f t="shared" si="91"/>
        <v>1.3623934064711598</v>
      </c>
      <c r="AW110">
        <f t="shared" si="92"/>
        <v>0.24653528031559444</v>
      </c>
      <c r="AX110" s="1">
        <f t="shared" si="93"/>
        <v>94.994153241054676</v>
      </c>
    </row>
    <row r="111" spans="1:57" x14ac:dyDescent="0.2">
      <c r="A111">
        <v>96</v>
      </c>
      <c r="B111">
        <f t="shared" si="64"/>
        <v>9.6000000000000014</v>
      </c>
      <c r="C111">
        <f t="shared" si="65"/>
        <v>0.30970294454245628</v>
      </c>
      <c r="D111">
        <f t="shared" si="66"/>
        <v>17.745194976171295</v>
      </c>
      <c r="E111">
        <f t="shared" si="67"/>
        <v>31.49857139617605</v>
      </c>
      <c r="F111">
        <f t="shared" si="68"/>
        <v>1.4985713961760503</v>
      </c>
      <c r="G111">
        <f t="shared" si="80"/>
        <v>0.41756108027942834</v>
      </c>
      <c r="H111">
        <f t="shared" si="104"/>
        <v>0.32467283644778822</v>
      </c>
      <c r="I111">
        <f t="shared" si="104"/>
        <v>0.2980976971890601</v>
      </c>
      <c r="J111">
        <f t="shared" si="104"/>
        <v>0.28744764496832181</v>
      </c>
      <c r="K111">
        <f t="shared" si="104"/>
        <v>0.28262688924135926</v>
      </c>
      <c r="L111">
        <f t="shared" si="104"/>
        <v>0.28032532205518007</v>
      </c>
      <c r="M111">
        <f t="shared" si="104"/>
        <v>0.27919856933950071</v>
      </c>
      <c r="N111">
        <f t="shared" si="104"/>
        <v>0.27864018418975378</v>
      </c>
      <c r="O111">
        <f t="shared" si="104"/>
        <v>0.27836179158966423</v>
      </c>
      <c r="P111">
        <f t="shared" si="104"/>
        <v>0.27822257689468877</v>
      </c>
      <c r="Q111">
        <f t="shared" si="104"/>
        <v>0.27815285585528371</v>
      </c>
      <c r="R111">
        <f t="shared" si="104"/>
        <v>0.27811791216837256</v>
      </c>
      <c r="S111">
        <f t="shared" si="104"/>
        <v>0.27810039205120224</v>
      </c>
      <c r="T111">
        <f t="shared" si="69"/>
        <v>0.61619698060744266</v>
      </c>
      <c r="U111">
        <f t="shared" si="70"/>
        <v>35.306527617170033</v>
      </c>
      <c r="V111">
        <f t="shared" si="81"/>
        <v>1.2253666776425032</v>
      </c>
      <c r="W111" s="1">
        <f t="shared" si="71"/>
        <v>1.0787670074517988</v>
      </c>
      <c r="X111">
        <f t="shared" si="82"/>
        <v>0.18999999999999989</v>
      </c>
      <c r="Y111">
        <f t="shared" si="101"/>
        <v>1.7599999999999996</v>
      </c>
      <c r="Z111">
        <f t="shared" si="83"/>
        <v>0.23180369421331617</v>
      </c>
      <c r="AA111">
        <f t="shared" si="72"/>
        <v>13.281765067132552</v>
      </c>
      <c r="AB111">
        <f t="shared" si="84"/>
        <v>1.0274814190938391</v>
      </c>
      <c r="AC111" s="1">
        <f t="shared" si="73"/>
        <v>1.4393541707459117</v>
      </c>
      <c r="AD111" s="2">
        <f t="shared" si="85"/>
        <v>82.471351499049518</v>
      </c>
      <c r="AE111">
        <f t="shared" si="86"/>
        <v>0.23604674660560265</v>
      </c>
      <c r="AF111">
        <f t="shared" si="74"/>
        <v>9.6000000000000014</v>
      </c>
      <c r="AG111">
        <f t="shared" si="75"/>
        <v>9.8360467466056036</v>
      </c>
      <c r="AH111">
        <f t="shared" si="76"/>
        <v>31</v>
      </c>
      <c r="AI111">
        <f t="shared" si="77"/>
        <v>0.30970294454245628</v>
      </c>
      <c r="AJ111">
        <f t="shared" si="78"/>
        <v>17.745194976171295</v>
      </c>
      <c r="AK111">
        <f t="shared" si="79"/>
        <v>1.8804529445424563</v>
      </c>
      <c r="AL111">
        <f t="shared" si="87"/>
        <v>107.74519497617129</v>
      </c>
      <c r="AM111">
        <f t="shared" si="98"/>
        <v>32.273064656675174</v>
      </c>
      <c r="AN111">
        <v>32.200000000000003</v>
      </c>
      <c r="AO111">
        <f t="shared" si="88"/>
        <v>30.668057539818239</v>
      </c>
      <c r="AP111">
        <f t="shared" si="89"/>
        <v>9.8360467466056036</v>
      </c>
      <c r="AQ111">
        <f t="shared" si="105"/>
        <v>0.15139536551487753</v>
      </c>
      <c r="AR111">
        <f t="shared" si="102"/>
        <v>1.7599999999999996</v>
      </c>
      <c r="AU111">
        <f t="shared" si="90"/>
        <v>3.3166524240008939</v>
      </c>
      <c r="AV111">
        <f t="shared" si="91"/>
        <v>1.3631081384784691</v>
      </c>
      <c r="AW111">
        <f t="shared" si="92"/>
        <v>0.20636825486125213</v>
      </c>
      <c r="AX111" s="1">
        <f t="shared" si="93"/>
        <v>95.583312019238576</v>
      </c>
    </row>
    <row r="112" spans="1:57" x14ac:dyDescent="0.2">
      <c r="A112">
        <v>97</v>
      </c>
      <c r="B112">
        <f t="shared" si="64"/>
        <v>9.7000000000000011</v>
      </c>
      <c r="C112">
        <f t="shared" si="65"/>
        <v>0.31272371834111107</v>
      </c>
      <c r="D112">
        <f t="shared" si="66"/>
        <v>17.918277670348559</v>
      </c>
      <c r="E112">
        <f t="shared" si="67"/>
        <v>31.529192821891268</v>
      </c>
      <c r="F112">
        <f t="shared" si="68"/>
        <v>1.529192821891268</v>
      </c>
      <c r="G112">
        <f t="shared" si="80"/>
        <v>0.37892425447894607</v>
      </c>
      <c r="H112">
        <f t="shared" si="104"/>
        <v>0.28427487665601242</v>
      </c>
      <c r="I112">
        <f t="shared" si="104"/>
        <v>0.25276134711851239</v>
      </c>
      <c r="J112">
        <f t="shared" si="104"/>
        <v>0.23703173278877185</v>
      </c>
      <c r="K112">
        <f t="shared" si="104"/>
        <v>0.22761563218400702</v>
      </c>
      <c r="L112">
        <f t="shared" si="104"/>
        <v>0.22135623252754699</v>
      </c>
      <c r="M112">
        <f t="shared" si="104"/>
        <v>0.21690060364730329</v>
      </c>
      <c r="N112">
        <f t="shared" si="104"/>
        <v>0.21357227147215696</v>
      </c>
      <c r="O112">
        <f t="shared" si="104"/>
        <v>0.21099540921624613</v>
      </c>
      <c r="P112">
        <f t="shared" si="104"/>
        <v>0.2089445138690747</v>
      </c>
      <c r="Q112">
        <f t="shared" si="104"/>
        <v>0.2072760773417168</v>
      </c>
      <c r="R112">
        <f t="shared" si="104"/>
        <v>0.20589442205248618</v>
      </c>
      <c r="S112">
        <f t="shared" si="104"/>
        <v>0.20473330471485496</v>
      </c>
      <c r="T112">
        <f t="shared" si="69"/>
        <v>0.74766808616655633</v>
      </c>
      <c r="U112">
        <f t="shared" si="70"/>
        <v>42.839489259901363</v>
      </c>
      <c r="V112">
        <f t="shared" si="81"/>
        <v>1.3637422379675579</v>
      </c>
      <c r="W112" s="1">
        <f t="shared" si="71"/>
        <v>1.0795115823368049</v>
      </c>
      <c r="X112">
        <f t="shared" si="82"/>
        <v>0.18999999999999989</v>
      </c>
      <c r="Y112">
        <f t="shared" si="101"/>
        <v>1.7599999999999996</v>
      </c>
      <c r="Z112">
        <f t="shared" si="83"/>
        <v>0.23403146340110895</v>
      </c>
      <c r="AA112">
        <f t="shared" si="72"/>
        <v>13.409410603915202</v>
      </c>
      <c r="AB112">
        <f t="shared" si="84"/>
        <v>1.0280245642667427</v>
      </c>
      <c r="AC112" s="1">
        <f t="shared" si="73"/>
        <v>1.4551184177020573</v>
      </c>
      <c r="AD112" s="2">
        <f t="shared" si="85"/>
        <v>83.374602956030643</v>
      </c>
      <c r="AE112">
        <f t="shared" si="86"/>
        <v>0.23839988409356702</v>
      </c>
      <c r="AF112">
        <f t="shared" si="74"/>
        <v>9.7000000000000011</v>
      </c>
      <c r="AG112">
        <f t="shared" si="75"/>
        <v>9.9383998840935686</v>
      </c>
      <c r="AH112">
        <f t="shared" si="76"/>
        <v>31</v>
      </c>
      <c r="AI112">
        <f t="shared" si="77"/>
        <v>0.31272371834111107</v>
      </c>
      <c r="AJ112">
        <f t="shared" si="78"/>
        <v>17.918277670348559</v>
      </c>
      <c r="AK112">
        <f t="shared" si="79"/>
        <v>1.8834737183411112</v>
      </c>
      <c r="AL112">
        <f t="shared" si="87"/>
        <v>107.91827767034856</v>
      </c>
      <c r="AM112">
        <f t="shared" si="98"/>
        <v>32.304095493468857</v>
      </c>
      <c r="AN112">
        <v>32.200000000000003</v>
      </c>
      <c r="AO112">
        <f t="shared" si="88"/>
        <v>30.638272456162895</v>
      </c>
      <c r="AP112">
        <f t="shared" si="89"/>
        <v>9.9383998840935686</v>
      </c>
      <c r="AQ112">
        <f t="shared" si="105"/>
        <v>0.12161028185953315</v>
      </c>
      <c r="AR112">
        <f t="shared" si="102"/>
        <v>1.7599999999999996</v>
      </c>
      <c r="AU112">
        <f t="shared" si="90"/>
        <v>3.33726683486378</v>
      </c>
      <c r="AV112">
        <f t="shared" si="91"/>
        <v>1.3638287019765547</v>
      </c>
      <c r="AW112">
        <f t="shared" si="92"/>
        <v>0.16585559285549004</v>
      </c>
      <c r="AX112" s="1">
        <f t="shared" si="93"/>
        <v>96.177403112818752</v>
      </c>
      <c r="AZ112">
        <v>10</v>
      </c>
      <c r="BA112">
        <f>ASIN(AZ112/AN112)</f>
        <v>0.31578106057005284</v>
      </c>
      <c r="BB112">
        <f>BA112*180/$C$3</f>
        <v>18.093455643039793</v>
      </c>
      <c r="BC112">
        <f>AN112*COS(BA112)</f>
        <v>30.607842132368631</v>
      </c>
      <c r="BD112">
        <f>BD$15-(BC$103-BC112)</f>
        <v>9.1179958065269795E-2</v>
      </c>
      <c r="BE112">
        <f>BD112*10</f>
        <v>0.91179958065269795</v>
      </c>
    </row>
    <row r="113" spans="1:54" x14ac:dyDescent="0.2">
      <c r="A113">
        <v>98</v>
      </c>
      <c r="B113">
        <f t="shared" si="64"/>
        <v>9.8000000000000007</v>
      </c>
      <c r="C113">
        <f t="shared" si="65"/>
        <v>0.31573860278070903</v>
      </c>
      <c r="D113">
        <f t="shared" si="66"/>
        <v>18.091022919155698</v>
      </c>
      <c r="E113">
        <f t="shared" si="67"/>
        <v>31.56010139400696</v>
      </c>
      <c r="F113">
        <f t="shared" si="68"/>
        <v>1.5601013940069599</v>
      </c>
      <c r="G113">
        <f t="shared" si="80"/>
        <v>0.34182692381449048</v>
      </c>
      <c r="H113">
        <f t="shared" si="104"/>
        <v>0.24540509336591407</v>
      </c>
      <c r="I113">
        <f t="shared" si="104"/>
        <v>0.20752010385923189</v>
      </c>
      <c r="J113">
        <f t="shared" si="104"/>
        <v>0.1830009735674876</v>
      </c>
      <c r="K113">
        <f t="shared" si="104"/>
        <v>0.16172090006897016</v>
      </c>
      <c r="L113">
        <f t="shared" si="104"/>
        <v>0.13802161679021127</v>
      </c>
      <c r="M113">
        <f t="shared" si="104"/>
        <v>0.10302681077932138</v>
      </c>
      <c r="N113">
        <f t="shared" si="104"/>
        <v>2.191429678581237E-2</v>
      </c>
      <c r="O113" t="e">
        <f t="shared" si="104"/>
        <v>#NUM!</v>
      </c>
      <c r="P113" t="e">
        <f t="shared" si="104"/>
        <v>#NUM!</v>
      </c>
      <c r="Q113" t="e">
        <f t="shared" si="104"/>
        <v>#NUM!</v>
      </c>
      <c r="R113" t="e">
        <f t="shared" si="104"/>
        <v>#NUM!</v>
      </c>
      <c r="S113" t="e">
        <f t="shared" si="104"/>
        <v>#NUM!</v>
      </c>
      <c r="T113" t="e">
        <f t="shared" si="69"/>
        <v>#NUM!</v>
      </c>
      <c r="U113" t="e">
        <f t="shared" si="70"/>
        <v>#NUM!</v>
      </c>
      <c r="V113" t="e">
        <f t="shared" si="81"/>
        <v>#NUM!</v>
      </c>
      <c r="W113" s="1" t="e">
        <f t="shared" si="71"/>
        <v>#NUM!</v>
      </c>
      <c r="X113">
        <f t="shared" si="82"/>
        <v>0.18999999999999989</v>
      </c>
      <c r="Y113">
        <f t="shared" si="101"/>
        <v>1.7599999999999996</v>
      </c>
      <c r="Z113">
        <f t="shared" si="83"/>
        <v>0.23625389941836064</v>
      </c>
      <c r="AA113">
        <f t="shared" si="72"/>
        <v>13.536750563522174</v>
      </c>
      <c r="AB113">
        <f t="shared" si="84"/>
        <v>1.0285720707759047</v>
      </c>
      <c r="AC113" s="1">
        <f t="shared" si="73"/>
        <v>1.4710300024082457</v>
      </c>
      <c r="AD113" s="2">
        <f t="shared" si="85"/>
        <v>84.28629649323068</v>
      </c>
      <c r="AE113">
        <f t="shared" si="86"/>
        <v>0.24074988012506446</v>
      </c>
      <c r="AF113">
        <f t="shared" si="74"/>
        <v>9.8000000000000007</v>
      </c>
      <c r="AG113">
        <f t="shared" si="75"/>
        <v>10.040749880125064</v>
      </c>
      <c r="AH113">
        <f t="shared" si="76"/>
        <v>31</v>
      </c>
      <c r="AI113">
        <f t="shared" si="77"/>
        <v>0.31573860278070903</v>
      </c>
      <c r="AJ113">
        <f t="shared" si="78"/>
        <v>18.091022919155698</v>
      </c>
      <c r="AK113">
        <f t="shared" si="79"/>
        <v>1.8864886027807091</v>
      </c>
      <c r="AL113">
        <f t="shared" si="87"/>
        <v>108.09102291915571</v>
      </c>
      <c r="AM113">
        <f t="shared" si="98"/>
        <v>32.335416764143893</v>
      </c>
      <c r="AN113">
        <v>32.200000000000003</v>
      </c>
      <c r="AO113">
        <f t="shared" si="88"/>
        <v>30.608266682674113</v>
      </c>
      <c r="AP113">
        <f t="shared" si="89"/>
        <v>10.040749880125063</v>
      </c>
      <c r="AQ113">
        <f t="shared" si="105"/>
        <v>9.1604508370751625E-2</v>
      </c>
      <c r="AR113">
        <f t="shared" si="102"/>
        <v>1.7599999999999996</v>
      </c>
      <c r="AU113">
        <f t="shared" si="90"/>
        <v>3.3580513317093108</v>
      </c>
      <c r="AV113">
        <f t="shared" si="91"/>
        <v>1.3645550514410218</v>
      </c>
      <c r="AW113">
        <f t="shared" si="92"/>
        <v>0.12499939463208048</v>
      </c>
      <c r="AX113" s="1">
        <f t="shared" si="93"/>
        <v>96.776395950528496</v>
      </c>
    </row>
    <row r="114" spans="1:54" x14ac:dyDescent="0.2">
      <c r="A114">
        <v>99</v>
      </c>
      <c r="B114">
        <f t="shared" si="64"/>
        <v>9.9</v>
      </c>
      <c r="C114">
        <f t="shared" si="65"/>
        <v>0.31874756042064445</v>
      </c>
      <c r="D114">
        <f t="shared" si="66"/>
        <v>18.263428577340761</v>
      </c>
      <c r="E114">
        <f t="shared" si="67"/>
        <v>31.591296269700614</v>
      </c>
      <c r="F114">
        <f t="shared" si="68"/>
        <v>1.5912962697006137</v>
      </c>
      <c r="G114">
        <f t="shared" si="80"/>
        <v>0.30632327294188039</v>
      </c>
      <c r="H114">
        <f t="shared" si="104"/>
        <v>0.20811784413856177</v>
      </c>
      <c r="I114">
        <f t="shared" si="104"/>
        <v>0.16177724184007441</v>
      </c>
      <c r="J114">
        <f t="shared" si="104"/>
        <v>0.12037246781298812</v>
      </c>
      <c r="K114">
        <f t="shared" si="104"/>
        <v>5.6410573482814648E-2</v>
      </c>
      <c r="L114" t="e">
        <f t="shared" si="104"/>
        <v>#NUM!</v>
      </c>
      <c r="M114" t="e">
        <f t="shared" si="104"/>
        <v>#NUM!</v>
      </c>
      <c r="N114" t="e">
        <f t="shared" si="104"/>
        <v>#NUM!</v>
      </c>
      <c r="O114" t="e">
        <f t="shared" si="104"/>
        <v>#NUM!</v>
      </c>
      <c r="P114" t="e">
        <f t="shared" si="104"/>
        <v>#NUM!</v>
      </c>
      <c r="Q114" t="e">
        <f t="shared" si="104"/>
        <v>#NUM!</v>
      </c>
      <c r="R114" t="e">
        <f t="shared" si="104"/>
        <v>#NUM!</v>
      </c>
      <c r="S114" t="e">
        <f t="shared" si="104"/>
        <v>#NUM!</v>
      </c>
      <c r="T114" t="e">
        <f t="shared" si="69"/>
        <v>#NUM!</v>
      </c>
      <c r="U114" t="e">
        <f t="shared" si="70"/>
        <v>#NUM!</v>
      </c>
      <c r="V114" t="e">
        <f t="shared" si="81"/>
        <v>#NUM!</v>
      </c>
      <c r="W114" s="1" t="e">
        <f t="shared" si="71"/>
        <v>#NUM!</v>
      </c>
      <c r="X114">
        <f t="shared" si="82"/>
        <v>0.18999999999999989</v>
      </c>
      <c r="Y114">
        <f t="shared" si="101"/>
        <v>1.7599999999999996</v>
      </c>
      <c r="Z114">
        <f t="shared" si="83"/>
        <v>0.23847096969907911</v>
      </c>
      <c r="AA114">
        <f t="shared" si="72"/>
        <v>13.663783080004531</v>
      </c>
      <c r="AB114">
        <f t="shared" si="84"/>
        <v>1.0291239041650535</v>
      </c>
      <c r="AC114" s="1">
        <f t="shared" si="73"/>
        <v>1.4870884779538462</v>
      </c>
      <c r="AD114" s="2">
        <f t="shared" si="85"/>
        <v>85.20640650380146</v>
      </c>
      <c r="AE114">
        <f t="shared" si="86"/>
        <v>0.24309670940578881</v>
      </c>
      <c r="AF114">
        <f t="shared" si="74"/>
        <v>9.9</v>
      </c>
      <c r="AG114">
        <f t="shared" si="75"/>
        <v>10.143096709405789</v>
      </c>
      <c r="AH114">
        <f t="shared" si="76"/>
        <v>31</v>
      </c>
      <c r="AI114">
        <f t="shared" si="77"/>
        <v>0.31874756042064445</v>
      </c>
      <c r="AJ114">
        <f t="shared" si="78"/>
        <v>18.263428577340761</v>
      </c>
      <c r="AK114">
        <f t="shared" si="79"/>
        <v>1.8894975604206445</v>
      </c>
      <c r="AL114">
        <f t="shared" si="87"/>
        <v>108.26342857734076</v>
      </c>
      <c r="AM114">
        <f t="shared" si="98"/>
        <v>32.367027599905427</v>
      </c>
      <c r="AN114">
        <v>32.200000000000003</v>
      </c>
      <c r="AO114">
        <f t="shared" si="88"/>
        <v>30.578042501108001</v>
      </c>
      <c r="AP114">
        <f t="shared" si="89"/>
        <v>10.143096709405789</v>
      </c>
      <c r="AQ114">
        <f t="shared" si="105"/>
        <v>6.1380326804639673E-2</v>
      </c>
      <c r="AR114">
        <f t="shared" si="102"/>
        <v>1.7599999999999996</v>
      </c>
      <c r="AU114">
        <f t="shared" si="90"/>
        <v>3.379004854963036</v>
      </c>
      <c r="AV114">
        <f t="shared" si="91"/>
        <v>1.3652871411604606</v>
      </c>
      <c r="AW114">
        <f t="shared" si="92"/>
        <v>8.3801770906601278E-2</v>
      </c>
      <c r="AX114" s="1">
        <f t="shared" si="93"/>
        <v>97.38025999626629</v>
      </c>
    </row>
    <row r="115" spans="1:54" x14ac:dyDescent="0.2">
      <c r="A115">
        <v>100</v>
      </c>
      <c r="B115">
        <f t="shared" si="64"/>
        <v>10</v>
      </c>
      <c r="C115">
        <f t="shared" si="65"/>
        <v>0.32175055439664219</v>
      </c>
      <c r="D115">
        <f t="shared" si="66"/>
        <v>18.435492532674068</v>
      </c>
      <c r="E115">
        <f t="shared" si="67"/>
        <v>31.622776601683796</v>
      </c>
      <c r="F115">
        <f t="shared" si="68"/>
        <v>1.6227766016837961</v>
      </c>
      <c r="G115">
        <f t="shared" si="80"/>
        <v>0.27246777363033481</v>
      </c>
      <c r="H115">
        <f t="shared" si="104"/>
        <v>0.17246777363033483</v>
      </c>
      <c r="I115">
        <f t="shared" si="104"/>
        <v>0.11448592699599563</v>
      </c>
      <c r="J115">
        <f t="shared" si="104"/>
        <v>3.4475401310315991E-2</v>
      </c>
      <c r="K115" t="e">
        <f t="shared" si="104"/>
        <v>#NUM!</v>
      </c>
      <c r="L115" t="e">
        <f t="shared" si="104"/>
        <v>#NUM!</v>
      </c>
      <c r="M115" t="e">
        <f t="shared" si="104"/>
        <v>#NUM!</v>
      </c>
      <c r="N115" t="e">
        <f t="shared" si="104"/>
        <v>#NUM!</v>
      </c>
      <c r="O115" t="e">
        <f t="shared" si="104"/>
        <v>#NUM!</v>
      </c>
      <c r="P115" t="e">
        <f t="shared" si="104"/>
        <v>#NUM!</v>
      </c>
      <c r="Q115" t="e">
        <f t="shared" si="104"/>
        <v>#NUM!</v>
      </c>
      <c r="R115" t="e">
        <f t="shared" si="104"/>
        <v>#NUM!</v>
      </c>
      <c r="S115" t="e">
        <f t="shared" si="104"/>
        <v>#NUM!</v>
      </c>
      <c r="T115" t="e">
        <f t="shared" si="69"/>
        <v>#NUM!</v>
      </c>
      <c r="U115" t="e">
        <f t="shared" si="70"/>
        <v>#NUM!</v>
      </c>
      <c r="V115" t="e">
        <f t="shared" si="81"/>
        <v>#NUM!</v>
      </c>
      <c r="W115" s="1" t="e">
        <f t="shared" si="71"/>
        <v>#NUM!</v>
      </c>
      <c r="X115">
        <f t="shared" si="82"/>
        <v>0.18999999999999989</v>
      </c>
      <c r="Y115">
        <f t="shared" si="101"/>
        <v>1.7599999999999996</v>
      </c>
      <c r="Z115">
        <f t="shared" si="83"/>
        <v>0.24068264222926361</v>
      </c>
      <c r="AA115">
        <f t="shared" si="72"/>
        <v>13.790506319041047</v>
      </c>
      <c r="AB115">
        <f t="shared" si="84"/>
        <v>1.0296800298419999</v>
      </c>
      <c r="AC115" s="1">
        <f t="shared" si="73"/>
        <v>1.5032933950912855</v>
      </c>
      <c r="AD115" s="2">
        <f t="shared" si="85"/>
        <v>86.134907246993919</v>
      </c>
      <c r="AE115">
        <f t="shared" si="86"/>
        <v>0.24544034683690799</v>
      </c>
      <c r="AF115">
        <f t="shared" si="74"/>
        <v>10</v>
      </c>
      <c r="AG115">
        <f t="shared" si="75"/>
        <v>10.245440346836908</v>
      </c>
      <c r="AH115">
        <f t="shared" si="76"/>
        <v>31</v>
      </c>
      <c r="AI115">
        <f t="shared" si="77"/>
        <v>0.32175055439664219</v>
      </c>
      <c r="AJ115">
        <f t="shared" si="78"/>
        <v>18.435492532674068</v>
      </c>
      <c r="AK115">
        <f t="shared" si="79"/>
        <v>1.8925005543966422</v>
      </c>
      <c r="AL115">
        <f t="shared" si="87"/>
        <v>108.43549253267406</v>
      </c>
      <c r="AM115">
        <f t="shared" si="98"/>
        <v>32.398927127390124</v>
      </c>
      <c r="AN115">
        <v>32.200000000000003</v>
      </c>
      <c r="AO115">
        <f t="shared" si="88"/>
        <v>30.547602197226546</v>
      </c>
      <c r="AP115">
        <f t="shared" si="89"/>
        <v>10.245440346836908</v>
      </c>
      <c r="AQ115">
        <f t="shared" si="105"/>
        <v>3.0940022923184096E-2</v>
      </c>
      <c r="AR115">
        <f t="shared" si="102"/>
        <v>1.7599999999999996</v>
      </c>
      <c r="AU115">
        <f>F116+SQRT(Y115)*$F$4/COS(Z115)+SQRT(Y115)*AQ115/COS(Z115)+(0.4-AQ115)</f>
        <v>1.7773497448206255</v>
      </c>
    </row>
    <row r="118" spans="1:54" x14ac:dyDescent="0.2">
      <c r="BB118">
        <f>COS(BA103)</f>
        <v>0.96014478802184344</v>
      </c>
    </row>
    <row r="119" spans="1:54" x14ac:dyDescent="0.2">
      <c r="BB119">
        <f>COS(BA112)</f>
        <v>0.95055410348970892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24A3-D6A2-0B43-91F4-B678AA67594B}">
  <dimension ref="A1:BB115"/>
  <sheetViews>
    <sheetView zoomScale="118" workbookViewId="0">
      <pane xSplit="6" ySplit="15" topLeftCell="AQ16" activePane="bottomRight" state="frozen"/>
      <selection pane="topRight" activeCell="G1" sqref="G1"/>
      <selection pane="bottomLeft" activeCell="A16" sqref="A16"/>
      <selection pane="bottomRight" activeCell="AJ25" sqref="AJ25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24" width="10.83203125" customWidth="1"/>
    <col min="30" max="30" width="10.83203125" style="2"/>
  </cols>
  <sheetData>
    <row r="1" spans="1:52" x14ac:dyDescent="0.2">
      <c r="AO1" t="s">
        <v>19</v>
      </c>
      <c r="AP1" t="s">
        <v>20</v>
      </c>
      <c r="AQ1" t="s">
        <v>21</v>
      </c>
    </row>
    <row r="2" spans="1:52" x14ac:dyDescent="0.2">
      <c r="AN2">
        <v>0.9</v>
      </c>
      <c r="AO2">
        <v>2</v>
      </c>
      <c r="AP2">
        <f t="shared" ref="AP2:AP8" si="0">(1-AN2)^0.5*AO2</f>
        <v>0.63245553203367577</v>
      </c>
      <c r="AQ2">
        <v>0.65</v>
      </c>
      <c r="AR2">
        <f>(AO2^2-AQ2^2)/AO2^2</f>
        <v>0.89437500000000003</v>
      </c>
      <c r="AS2">
        <f>(5-1)*AR2+1</f>
        <v>4.5775000000000006</v>
      </c>
      <c r="AU2">
        <f>(AO2-AQ2)/2</f>
        <v>0.67500000000000004</v>
      </c>
    </row>
    <row r="3" spans="1:52" x14ac:dyDescent="0.2">
      <c r="A3" t="s">
        <v>1</v>
      </c>
      <c r="C3">
        <v>3.1415000000000002</v>
      </c>
      <c r="E3" t="s">
        <v>0</v>
      </c>
      <c r="F3">
        <v>30</v>
      </c>
      <c r="AN3">
        <v>0.8</v>
      </c>
      <c r="AO3">
        <v>2</v>
      </c>
      <c r="AP3">
        <f t="shared" si="0"/>
        <v>0.89442719099991574</v>
      </c>
      <c r="AQ3">
        <v>0.9</v>
      </c>
      <c r="AR3">
        <f t="shared" ref="AR3:AR10" si="1">(AO3^2-AQ3^2)/AO3^2</f>
        <v>0.79749999999999999</v>
      </c>
      <c r="AS3">
        <f t="shared" ref="AS3:AS9" si="2">(5-1)*AR3+1</f>
        <v>4.1899999999999995</v>
      </c>
      <c r="AU3">
        <f t="shared" ref="AU3:AU9" si="3">(AO3-AQ3)/2</f>
        <v>0.55000000000000004</v>
      </c>
    </row>
    <row r="4" spans="1:52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10.105970621400385</v>
      </c>
      <c r="AN4">
        <v>0.7</v>
      </c>
      <c r="AO4">
        <v>2</v>
      </c>
      <c r="AP4">
        <f t="shared" si="0"/>
        <v>1.0954451150103324</v>
      </c>
      <c r="AQ4">
        <v>1.1000000000000001</v>
      </c>
      <c r="AR4">
        <f t="shared" si="1"/>
        <v>0.69750000000000001</v>
      </c>
      <c r="AS4">
        <f t="shared" si="2"/>
        <v>3.79</v>
      </c>
      <c r="AU4">
        <f t="shared" si="3"/>
        <v>0.44999999999999996</v>
      </c>
    </row>
    <row r="5" spans="1:52" x14ac:dyDescent="0.2">
      <c r="A5" t="s">
        <v>4</v>
      </c>
      <c r="C5" s="1">
        <v>2400000000</v>
      </c>
      <c r="E5" t="s">
        <v>5</v>
      </c>
      <c r="F5">
        <v>5</v>
      </c>
      <c r="G5">
        <v>4.5999999999999996</v>
      </c>
      <c r="AN5">
        <v>0.6</v>
      </c>
      <c r="AO5">
        <v>2</v>
      </c>
      <c r="AP5">
        <f t="shared" si="0"/>
        <v>1.2649110640673518</v>
      </c>
      <c r="AQ5">
        <v>1.25</v>
      </c>
      <c r="AR5">
        <f t="shared" si="1"/>
        <v>0.609375</v>
      </c>
      <c r="AS5">
        <f t="shared" si="2"/>
        <v>3.4375</v>
      </c>
      <c r="AU5">
        <f t="shared" si="3"/>
        <v>0.375</v>
      </c>
      <c r="AW5">
        <f>100/AO5</f>
        <v>50</v>
      </c>
    </row>
    <row r="6" spans="1:52" x14ac:dyDescent="0.2">
      <c r="A6" t="s">
        <v>6</v>
      </c>
      <c r="C6" s="1">
        <f>1/$C$5*$C$4</f>
        <v>12.491666666666667</v>
      </c>
      <c r="F6">
        <f>SQRT(F5)</f>
        <v>2.2360679774997898</v>
      </c>
      <c r="AN6">
        <v>0.5</v>
      </c>
      <c r="AO6">
        <v>2</v>
      </c>
      <c r="AP6">
        <f t="shared" si="0"/>
        <v>1.4142135623730951</v>
      </c>
      <c r="AQ6">
        <v>1.4</v>
      </c>
      <c r="AR6">
        <f t="shared" si="1"/>
        <v>0.51</v>
      </c>
      <c r="AS6">
        <f t="shared" si="2"/>
        <v>3.04</v>
      </c>
      <c r="AU6">
        <f t="shared" si="3"/>
        <v>0.30000000000000004</v>
      </c>
      <c r="AW6">
        <f>120/AO6</f>
        <v>60</v>
      </c>
    </row>
    <row r="7" spans="1:52" x14ac:dyDescent="0.2">
      <c r="E7" t="s">
        <v>14</v>
      </c>
      <c r="G7" s="1">
        <f>SQRT(G5)*F4/C6*2*C3</f>
        <v>1.2945142479049987</v>
      </c>
      <c r="H7" s="1">
        <f>G7*180/C3</f>
        <v>74.172390457711202</v>
      </c>
      <c r="AN7">
        <v>0.4</v>
      </c>
      <c r="AO7">
        <v>3</v>
      </c>
      <c r="AP7">
        <f t="shared" si="0"/>
        <v>2.3237900077244502</v>
      </c>
      <c r="AQ7">
        <v>2.2999999999999998</v>
      </c>
      <c r="AR7">
        <f t="shared" si="1"/>
        <v>0.41222222222222232</v>
      </c>
      <c r="AS7">
        <f t="shared" si="2"/>
        <v>2.6488888888888891</v>
      </c>
      <c r="AU7">
        <f t="shared" si="3"/>
        <v>0.35000000000000009</v>
      </c>
      <c r="AW7">
        <f>140/AO7</f>
        <v>46.666666666666664</v>
      </c>
    </row>
    <row r="8" spans="1:52" x14ac:dyDescent="0.2">
      <c r="AN8">
        <v>0.25</v>
      </c>
      <c r="AO8">
        <v>3</v>
      </c>
      <c r="AP8">
        <f t="shared" si="0"/>
        <v>2.598076211353316</v>
      </c>
      <c r="AQ8">
        <v>2.6</v>
      </c>
      <c r="AR8">
        <f t="shared" si="1"/>
        <v>0.24888888888888883</v>
      </c>
      <c r="AS8">
        <f t="shared" si="2"/>
        <v>1.9955555555555553</v>
      </c>
      <c r="AU8">
        <f t="shared" si="3"/>
        <v>0.19999999999999996</v>
      </c>
      <c r="AW8">
        <f>160/AO8</f>
        <v>53.333333333333336</v>
      </c>
    </row>
    <row r="9" spans="1:52" x14ac:dyDescent="0.2">
      <c r="AN9">
        <v>0.1</v>
      </c>
      <c r="AO9">
        <v>6</v>
      </c>
      <c r="AP9">
        <f>(1-AN9)^0.5*AO9</f>
        <v>5.6920997883030822</v>
      </c>
      <c r="AQ9">
        <v>5.7</v>
      </c>
      <c r="AR9">
        <f t="shared" si="1"/>
        <v>9.7499999999999948E-2</v>
      </c>
      <c r="AS9">
        <f t="shared" si="2"/>
        <v>1.3899999999999997</v>
      </c>
      <c r="AU9">
        <f t="shared" si="3"/>
        <v>0.14999999999999991</v>
      </c>
      <c r="AW9">
        <f>200/AO9</f>
        <v>33.333333333333336</v>
      </c>
    </row>
    <row r="10" spans="1:52" x14ac:dyDescent="0.2">
      <c r="AN10">
        <v>0.1</v>
      </c>
      <c r="AO10">
        <v>8</v>
      </c>
      <c r="AP10">
        <f>(1-AN10)^0.5*AO10</f>
        <v>7.5894663844041101</v>
      </c>
      <c r="AQ10">
        <v>7.6</v>
      </c>
      <c r="AR10">
        <f t="shared" si="1"/>
        <v>9.7500000000000031E-2</v>
      </c>
    </row>
    <row r="12" spans="1:52" x14ac:dyDescent="0.2">
      <c r="AN12">
        <v>0.75</v>
      </c>
      <c r="AO12">
        <v>2</v>
      </c>
      <c r="AP12">
        <f t="shared" ref="AP12" si="4">(1-AN12)^0.5*AO12</f>
        <v>1</v>
      </c>
      <c r="AQ12">
        <v>1</v>
      </c>
      <c r="AR12">
        <f t="shared" ref="AR12" si="5">(AO12^2-AQ12^2)/AO12^2</f>
        <v>0.75</v>
      </c>
      <c r="AS12">
        <f t="shared" ref="AS12" si="6">(5-1)*AR12+1</f>
        <v>4</v>
      </c>
    </row>
    <row r="13" spans="1:52" x14ac:dyDescent="0.2">
      <c r="T13" t="s">
        <v>15</v>
      </c>
      <c r="Z13" t="s">
        <v>15</v>
      </c>
    </row>
    <row r="14" spans="1:52" x14ac:dyDescent="0.2">
      <c r="A14" t="s">
        <v>8</v>
      </c>
      <c r="B14" t="s">
        <v>11</v>
      </c>
      <c r="C14" t="s">
        <v>10</v>
      </c>
      <c r="D14" t="s">
        <v>9</v>
      </c>
      <c r="E14" t="s">
        <v>12</v>
      </c>
      <c r="F14" t="s">
        <v>13</v>
      </c>
      <c r="T14" t="s">
        <v>10</v>
      </c>
      <c r="U14" t="s">
        <v>9</v>
      </c>
      <c r="V14" t="s">
        <v>16</v>
      </c>
      <c r="Z14" t="s">
        <v>10</v>
      </c>
      <c r="AA14" t="s">
        <v>9</v>
      </c>
      <c r="AB14" t="s">
        <v>16</v>
      </c>
      <c r="AE14" t="s">
        <v>17</v>
      </c>
      <c r="AF14" t="s">
        <v>11</v>
      </c>
      <c r="AG14" t="s">
        <v>18</v>
      </c>
      <c r="AH14" t="s">
        <v>24</v>
      </c>
      <c r="AI14" t="s">
        <v>25</v>
      </c>
      <c r="AJ14" t="s">
        <v>26</v>
      </c>
      <c r="AK14" t="s">
        <v>27</v>
      </c>
      <c r="AL14" t="s">
        <v>28</v>
      </c>
      <c r="AM14" t="s">
        <v>29</v>
      </c>
      <c r="AO14" t="s">
        <v>22</v>
      </c>
      <c r="AP14" t="s">
        <v>23</v>
      </c>
      <c r="AS14" t="s">
        <v>22</v>
      </c>
      <c r="AT14" t="s">
        <v>23</v>
      </c>
    </row>
    <row r="15" spans="1:52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$AS$2</f>
        <v>4.5775000000000006</v>
      </c>
      <c r="AF15">
        <f>AE15*0.1</f>
        <v>0</v>
      </c>
      <c r="AG15">
        <v>0</v>
      </c>
      <c r="AH15">
        <f>$F$3+$F$4</f>
        <v>31.2</v>
      </c>
      <c r="AI15">
        <f>C15</f>
        <v>0</v>
      </c>
      <c r="AJ15">
        <f>AI15*180/$C$3</f>
        <v>0</v>
      </c>
      <c r="AK15">
        <f>AI15+$C$3/2</f>
        <v>1.5707500000000001</v>
      </c>
      <c r="AL15">
        <f>AI15+90</f>
        <v>90</v>
      </c>
      <c r="AO15">
        <f>AN$16*COS(AI15)</f>
        <v>30.6</v>
      </c>
      <c r="AP15">
        <v>0</v>
      </c>
      <c r="AQ15">
        <f>4+AO15-AO$15</f>
        <v>4</v>
      </c>
      <c r="AS15">
        <v>0</v>
      </c>
      <c r="AT15">
        <v>0</v>
      </c>
    </row>
    <row r="16" spans="1:52" x14ac:dyDescent="0.2">
      <c r="A16">
        <v>1</v>
      </c>
      <c r="B16">
        <f t="shared" ref="B16:B79" si="7">A16*0.1</f>
        <v>0.1</v>
      </c>
      <c r="C16">
        <f t="shared" ref="C16:C79" si="8">ATAN(B16/$F$3)</f>
        <v>3.333320987736625E-3</v>
      </c>
      <c r="D16">
        <f t="shared" ref="D16:D79" si="9">C16*180/$C$3</f>
        <v>0.19099085716778366</v>
      </c>
      <c r="E16">
        <f t="shared" ref="E16:E79" si="10">$F$3/COS(C16)</f>
        <v>30.000166666203707</v>
      </c>
      <c r="F16">
        <f t="shared" ref="F16:F79" si="11">E16-$F$3</f>
        <v>1.666662037074218E-4</v>
      </c>
      <c r="G16">
        <f>(($F$4*SQRT($G$15)-$F16)/$F$4)^2</f>
        <v>4.5994042539840914</v>
      </c>
      <c r="H16">
        <f>(($F$4*SQRT($G$15)-$F16)/$F$4)^2*(COS(ASIN(SIN($C16)/SQRT(G16))))^2</f>
        <v>4.5993931429964361</v>
      </c>
      <c r="I16">
        <f t="shared" ref="I16:S31" si="12">(($F$4*SQRT($G$15)-$F16)/$F$4)^2*(COS(ASIN(SIN($C16)/SQRT(H16))))^2</f>
        <v>4.5993931429695945</v>
      </c>
      <c r="J16">
        <f t="shared" si="12"/>
        <v>4.5993931429695936</v>
      </c>
      <c r="K16">
        <f t="shared" si="12"/>
        <v>4.5993931429695936</v>
      </c>
      <c r="L16">
        <f t="shared" si="12"/>
        <v>4.5993931429695936</v>
      </c>
      <c r="M16">
        <f t="shared" si="12"/>
        <v>4.5993931429695936</v>
      </c>
      <c r="N16">
        <f t="shared" si="12"/>
        <v>4.5993931429695936</v>
      </c>
      <c r="O16">
        <f>(($F$4*SQRT($G$15)-$F16)/$F$4)^2*(COS(ASIN(SIN($C16)/SQRT(N16))))^2</f>
        <v>4.5993931429695936</v>
      </c>
      <c r="P16">
        <f>(($F$4*SQRT($G$15)-$F16)/$F$4)^2*(COS(ASIN(SIN($C16)/SQRT(O16))))^2</f>
        <v>4.5993931429695936</v>
      </c>
      <c r="Q16">
        <f>(($F$4*SQRT($G$15)-$F16)/$F$4)^2*(COS(ASIN(SIN($C16)/SQRT(P16))))^2</f>
        <v>4.5993931429695936</v>
      </c>
      <c r="R16">
        <f>(($F$4*SQRT($G$15)-$F16)/$F$4)^2*(COS(ASIN(SIN($C16)/SQRT(Q16))))^2</f>
        <v>4.5993931429695936</v>
      </c>
      <c r="S16">
        <f>(($F$4*SQRT($G$15)-$F16)/$F$4)^2*(COS(ASIN(SIN($C16)/SQRT(R16))))^2</f>
        <v>4.5993931429695936</v>
      </c>
      <c r="T16">
        <f t="shared" ref="T16:T47" si="13">ASIN(SIN($C16)/SQRT(S16))</f>
        <v>1.5542691991223532E-3</v>
      </c>
      <c r="U16">
        <f t="shared" ref="U16:U79" si="14">T16*180/$C$3</f>
        <v>8.9055691816655597E-2</v>
      </c>
      <c r="V16">
        <f>$F$4/COS(T16)</f>
        <v>1.2000014494531051</v>
      </c>
      <c r="W16" s="1">
        <f t="shared" ref="W16:W47" si="15">(V16*SQRT(S16)+F16)/$C$6*2*$C$3</f>
        <v>1.2945142479049987</v>
      </c>
      <c r="X16">
        <f>(Y16-1)/($F$5-1)</f>
        <v>0.89437500000000014</v>
      </c>
      <c r="Y16">
        <f t="shared" ref="Y16:Y25" si="16">$AS$2</f>
        <v>4.5775000000000006</v>
      </c>
      <c r="Z16">
        <f>ASIN(SIN($C16)/SQRT(Y16))</f>
        <v>1.5579816268022021E-3</v>
      </c>
      <c r="AA16">
        <f t="shared" ref="AA16:AA79" si="17">Z16*180/$C$3</f>
        <v>8.9268404527899525E-2</v>
      </c>
      <c r="AB16">
        <f>$F$4/COS(Z16)</f>
        <v>1.2000014563855226</v>
      </c>
      <c r="AC16" s="1">
        <f t="shared" ref="AC16:AC47" si="18">(AB16*SQRT(Y16)+F16)/$C$6*2*$C$3</f>
        <v>1.2914298316723549</v>
      </c>
      <c r="AD16" s="2">
        <f>AC16*180/$C$3</f>
        <v>73.995661213122347</v>
      </c>
      <c r="AE16">
        <f>$F$4*TAN(Z16)</f>
        <v>1.8695794648438385E-3</v>
      </c>
      <c r="AF16">
        <f t="shared" ref="AF16:AF47" si="19">A16*0.1</f>
        <v>0.1</v>
      </c>
      <c r="AG16">
        <f t="shared" ref="AG16:AG47" si="20">AE16+B16</f>
        <v>0.10186957946484385</v>
      </c>
      <c r="AH16">
        <f t="shared" ref="AH16:AH79" si="21">$F$3+$F$4</f>
        <v>31.2</v>
      </c>
      <c r="AI16">
        <f t="shared" ref="AI16:AI79" si="22">C16</f>
        <v>3.333320987736625E-3</v>
      </c>
      <c r="AJ16">
        <f t="shared" ref="AJ16:AJ79" si="23">AI16*180/$C$3</f>
        <v>0.19099085716778366</v>
      </c>
      <c r="AK16">
        <f t="shared" ref="AK16:AK79" si="24">AI16+$C$3/2</f>
        <v>1.5740833209877367</v>
      </c>
      <c r="AL16">
        <f>AJ16+90</f>
        <v>90.19099085716779</v>
      </c>
      <c r="AM16">
        <f t="shared" ref="AM16:AM24" si="25">AG16/SIN(AI16)</f>
        <v>30.561043621613976</v>
      </c>
      <c r="AN16">
        <v>30.6</v>
      </c>
      <c r="AO16">
        <f>AN$16*COS(AI16)</f>
        <v>30.599830001416652</v>
      </c>
      <c r="AP16">
        <f>AM16*SIN(AI16)</f>
        <v>0.10186957946484385</v>
      </c>
      <c r="AQ16">
        <f t="shared" ref="AQ16:AQ25" si="26">4+AO16-AO$15</f>
        <v>3.9998300014166475</v>
      </c>
      <c r="AS16">
        <v>0</v>
      </c>
      <c r="AV16" s="5">
        <f>4</f>
        <v>4</v>
      </c>
      <c r="AW16" s="6">
        <v>0</v>
      </c>
      <c r="AY16" s="5">
        <v>0</v>
      </c>
      <c r="AZ16" s="6">
        <v>4</v>
      </c>
    </row>
    <row r="17" spans="1:52" x14ac:dyDescent="0.2">
      <c r="A17">
        <v>2</v>
      </c>
      <c r="B17">
        <f t="shared" si="7"/>
        <v>0.2</v>
      </c>
      <c r="C17">
        <f t="shared" si="8"/>
        <v>6.6665679038682294E-3</v>
      </c>
      <c r="D17">
        <f t="shared" si="9"/>
        <v>0.38197747022004813</v>
      </c>
      <c r="E17">
        <f t="shared" si="10"/>
        <v>30.000666659259423</v>
      </c>
      <c r="F17">
        <f t="shared" si="11"/>
        <v>6.6665925942288595E-4</v>
      </c>
      <c r="G17">
        <f t="shared" ref="G17:G80" si="27">(($F$4*SQRT($G$15)-F17)/$F$4)^2</f>
        <v>4.5976172672697828</v>
      </c>
      <c r="H17">
        <f t="shared" ref="H17:S45" si="28">(($F$4*SQRT($G$15)-$F17)/$F$4)^2*(COS(ASIN(SIN($C17)/SQRT(G17))))^2</f>
        <v>4.597572824800559</v>
      </c>
      <c r="I17">
        <f t="shared" si="28"/>
        <v>4.597572824370955</v>
      </c>
      <c r="J17">
        <f t="shared" si="28"/>
        <v>4.5975728243709515</v>
      </c>
      <c r="K17">
        <f t="shared" si="28"/>
        <v>4.5975728243709515</v>
      </c>
      <c r="L17">
        <f t="shared" si="28"/>
        <v>4.5975728243709515</v>
      </c>
      <c r="M17">
        <f t="shared" si="28"/>
        <v>4.5975728243709515</v>
      </c>
      <c r="N17">
        <f t="shared" si="12"/>
        <v>4.5975728243709515</v>
      </c>
      <c r="O17">
        <f t="shared" si="12"/>
        <v>4.5975728243709515</v>
      </c>
      <c r="P17">
        <f t="shared" si="12"/>
        <v>4.5975728243709515</v>
      </c>
      <c r="Q17">
        <f t="shared" si="12"/>
        <v>4.5975728243709515</v>
      </c>
      <c r="R17">
        <f t="shared" si="12"/>
        <v>4.5975728243709515</v>
      </c>
      <c r="S17">
        <f t="shared" si="12"/>
        <v>4.5975728243709515</v>
      </c>
      <c r="T17">
        <f t="shared" si="13"/>
        <v>3.1091056595709265E-3</v>
      </c>
      <c r="U17">
        <f t="shared" si="14"/>
        <v>0.17814388627177041</v>
      </c>
      <c r="V17">
        <f t="shared" ref="V17:V80" si="29">$F$4/COS(T17)</f>
        <v>1.200005799946162</v>
      </c>
      <c r="W17" s="1">
        <f t="shared" si="15"/>
        <v>1.2945142479049985</v>
      </c>
      <c r="X17">
        <f t="shared" ref="X17:X80" si="30">(Y17-1)/($F$5-1)</f>
        <v>0.89437500000000014</v>
      </c>
      <c r="Y17">
        <f t="shared" si="16"/>
        <v>4.5775000000000006</v>
      </c>
      <c r="Z17">
        <f t="shared" ref="Z17:Z80" si="31">ASIN(SIN($C17)/SQRT(Y17))</f>
        <v>3.1159151042430776E-3</v>
      </c>
      <c r="AA17">
        <f t="shared" si="17"/>
        <v>0.17853405021924365</v>
      </c>
      <c r="AB17">
        <f t="shared" ref="AB17:AB80" si="32">$F$4/COS(Z17)</f>
        <v>1.2000058253797279</v>
      </c>
      <c r="AC17" s="1">
        <f t="shared" si="18"/>
        <v>1.2916860174016196</v>
      </c>
      <c r="AD17" s="2">
        <f t="shared" ref="AD17:AD80" si="33">AC17*180/$C$3</f>
        <v>74.01034000709582</v>
      </c>
      <c r="AE17">
        <f t="shared" ref="AE17:AE80" si="34">$F$4*TAN(Z17)</f>
        <v>3.7391102260155231E-3</v>
      </c>
      <c r="AF17">
        <f t="shared" si="19"/>
        <v>0.2</v>
      </c>
      <c r="AG17">
        <f t="shared" si="20"/>
        <v>0.20373911022601554</v>
      </c>
      <c r="AH17">
        <f t="shared" si="21"/>
        <v>31.2</v>
      </c>
      <c r="AI17">
        <f t="shared" si="22"/>
        <v>6.6665679038682294E-3</v>
      </c>
      <c r="AJ17">
        <f t="shared" si="23"/>
        <v>0.38197747022004813</v>
      </c>
      <c r="AK17">
        <f t="shared" si="24"/>
        <v>1.5774165679038683</v>
      </c>
      <c r="AL17">
        <f t="shared" ref="AL17:AL80" si="35">AJ17+90</f>
        <v>90.38197747022005</v>
      </c>
      <c r="AM17">
        <f t="shared" si="25"/>
        <v>30.561545656724025</v>
      </c>
      <c r="AN17">
        <v>30.6</v>
      </c>
      <c r="AO17">
        <f t="shared" ref="AO17:AO25" si="36">AN$16*COS(AI17)</f>
        <v>30.599320022665829</v>
      </c>
      <c r="AP17">
        <f t="shared" ref="AP17:AP25" si="37">AM17*SIN(AI17)</f>
        <v>0.20373911022601554</v>
      </c>
      <c r="AQ17">
        <f t="shared" si="26"/>
        <v>3.9993200226658274</v>
      </c>
      <c r="AV17" s="7">
        <f>4+10*AS20</f>
        <v>3.9499467115685647</v>
      </c>
      <c r="AW17" s="8">
        <v>0.5</v>
      </c>
      <c r="AY17" s="7">
        <v>0.5</v>
      </c>
      <c r="AZ17" s="8">
        <v>3.95</v>
      </c>
    </row>
    <row r="18" spans="1:52" x14ac:dyDescent="0.2">
      <c r="A18">
        <v>3</v>
      </c>
      <c r="B18">
        <f t="shared" si="7"/>
        <v>0.30000000000000004</v>
      </c>
      <c r="C18">
        <f t="shared" si="8"/>
        <v>9.9996666866652394E-3</v>
      </c>
      <c r="D18">
        <f t="shared" si="9"/>
        <v>0.57295559560711218</v>
      </c>
      <c r="E18">
        <f t="shared" si="10"/>
        <v>30.001499962501875</v>
      </c>
      <c r="F18">
        <f t="shared" si="11"/>
        <v>1.4999625018745633E-3</v>
      </c>
      <c r="G18">
        <f t="shared" si="27"/>
        <v>4.5946397938153636</v>
      </c>
      <c r="H18">
        <f t="shared" si="28"/>
        <v>4.5945398038143637</v>
      </c>
      <c r="I18">
        <f t="shared" si="28"/>
        <v>4.5945398016383026</v>
      </c>
      <c r="J18">
        <f t="shared" si="28"/>
        <v>4.5945398016382555</v>
      </c>
      <c r="K18">
        <f t="shared" si="28"/>
        <v>4.5945398016382555</v>
      </c>
      <c r="L18">
        <f t="shared" si="28"/>
        <v>4.5945398016382555</v>
      </c>
      <c r="M18">
        <f t="shared" si="28"/>
        <v>4.5945398016382555</v>
      </c>
      <c r="N18">
        <f t="shared" si="12"/>
        <v>4.5945398016382555</v>
      </c>
      <c r="O18">
        <f t="shared" si="12"/>
        <v>4.5945398016382555</v>
      </c>
      <c r="P18">
        <f t="shared" si="12"/>
        <v>4.5945398016382555</v>
      </c>
      <c r="Q18">
        <f t="shared" si="12"/>
        <v>4.5945398016382555</v>
      </c>
      <c r="R18">
        <f t="shared" si="12"/>
        <v>4.5945398016382555</v>
      </c>
      <c r="S18">
        <f t="shared" si="12"/>
        <v>4.5945398016382555</v>
      </c>
      <c r="T18">
        <f t="shared" si="13"/>
        <v>4.6650773880958568E-3</v>
      </c>
      <c r="U18">
        <f t="shared" si="14"/>
        <v>0.26729712871470768</v>
      </c>
      <c r="V18">
        <f t="shared" si="29"/>
        <v>1.2000130578866295</v>
      </c>
      <c r="W18" s="1">
        <f t="shared" si="15"/>
        <v>1.2945142479049985</v>
      </c>
      <c r="X18">
        <f t="shared" si="30"/>
        <v>0.89437500000000014</v>
      </c>
      <c r="Y18">
        <f t="shared" si="16"/>
        <v>4.5775000000000006</v>
      </c>
      <c r="Z18">
        <f t="shared" si="31"/>
        <v>4.67375229043792E-3</v>
      </c>
      <c r="AA18">
        <f t="shared" si="17"/>
        <v>0.26779417866586841</v>
      </c>
      <c r="AB18">
        <f t="shared" si="32"/>
        <v>1.2000131064955741</v>
      </c>
      <c r="AC18" s="1">
        <f t="shared" si="18"/>
        <v>1.2921129837210739</v>
      </c>
      <c r="AD18" s="2">
        <f t="shared" si="33"/>
        <v>74.034804096703255</v>
      </c>
      <c r="AE18">
        <f t="shared" si="34"/>
        <v>5.608543586186442E-3</v>
      </c>
      <c r="AF18">
        <f t="shared" si="19"/>
        <v>0.30000000000000004</v>
      </c>
      <c r="AG18">
        <f t="shared" si="20"/>
        <v>0.3056085435861865</v>
      </c>
      <c r="AH18">
        <f t="shared" si="21"/>
        <v>31.2</v>
      </c>
      <c r="AI18">
        <f t="shared" si="22"/>
        <v>9.9996666866652394E-3</v>
      </c>
      <c r="AJ18">
        <f t="shared" si="23"/>
        <v>0.57295559560711218</v>
      </c>
      <c r="AK18">
        <f t="shared" si="24"/>
        <v>1.5807496666866654</v>
      </c>
      <c r="AL18">
        <f t="shared" si="35"/>
        <v>90.572955595607112</v>
      </c>
      <c r="AM18">
        <f t="shared" si="25"/>
        <v>30.562382363137417</v>
      </c>
      <c r="AN18">
        <v>30.6</v>
      </c>
      <c r="AO18">
        <f t="shared" si="36"/>
        <v>30.59847011474044</v>
      </c>
      <c r="AP18">
        <f t="shared" si="37"/>
        <v>0.3056085435861865</v>
      </c>
      <c r="AQ18">
        <f t="shared" si="26"/>
        <v>3.9984701147404351</v>
      </c>
      <c r="AV18" s="9">
        <f>4+10*AS25</f>
        <v>3.8165847040756207</v>
      </c>
      <c r="AW18" s="10">
        <v>1</v>
      </c>
      <c r="AY18" s="9">
        <v>1</v>
      </c>
      <c r="AZ18" s="10">
        <v>3.8</v>
      </c>
    </row>
    <row r="19" spans="1:52" x14ac:dyDescent="0.2">
      <c r="A19">
        <v>4</v>
      </c>
      <c r="B19">
        <f t="shared" si="7"/>
        <v>0.4</v>
      </c>
      <c r="C19">
        <f t="shared" si="8"/>
        <v>1.3332543294145679E-2</v>
      </c>
      <c r="D19">
        <f t="shared" si="9"/>
        <v>0.76392099091078214</v>
      </c>
      <c r="E19">
        <f t="shared" si="10"/>
        <v>30.002666548158683</v>
      </c>
      <c r="F19">
        <f t="shared" si="11"/>
        <v>2.6665481586825024E-3</v>
      </c>
      <c r="G19">
        <f t="shared" si="27"/>
        <v>4.5904730900784232</v>
      </c>
      <c r="H19">
        <f t="shared" si="28"/>
        <v>4.5902953438999656</v>
      </c>
      <c r="I19">
        <f t="shared" si="28"/>
        <v>4.590295337017249</v>
      </c>
      <c r="J19">
        <f t="shared" si="28"/>
        <v>4.5902953370169817</v>
      </c>
      <c r="K19">
        <f t="shared" si="28"/>
        <v>4.5902953370169817</v>
      </c>
      <c r="L19">
        <f t="shared" si="28"/>
        <v>4.5902953370169817</v>
      </c>
      <c r="M19">
        <f t="shared" si="28"/>
        <v>4.5902953370169817</v>
      </c>
      <c r="N19">
        <f t="shared" si="12"/>
        <v>4.5902953370169817</v>
      </c>
      <c r="O19">
        <f t="shared" si="12"/>
        <v>4.5902953370169817</v>
      </c>
      <c r="P19">
        <f t="shared" si="12"/>
        <v>4.5902953370169817</v>
      </c>
      <c r="Q19">
        <f t="shared" si="12"/>
        <v>4.5902953370169817</v>
      </c>
      <c r="R19">
        <f t="shared" si="12"/>
        <v>4.5902953370169817</v>
      </c>
      <c r="S19">
        <f t="shared" si="12"/>
        <v>4.5902953370169817</v>
      </c>
      <c r="T19">
        <f t="shared" si="13"/>
        <v>6.2227538843865051E-3</v>
      </c>
      <c r="U19">
        <f t="shared" si="14"/>
        <v>0.35654805003647011</v>
      </c>
      <c r="V19">
        <f t="shared" si="29"/>
        <v>1.2000232339744106</v>
      </c>
      <c r="W19" s="1">
        <f t="shared" si="15"/>
        <v>1.2945142479049987</v>
      </c>
      <c r="X19">
        <f t="shared" si="30"/>
        <v>0.89437500000000014</v>
      </c>
      <c r="Y19">
        <f t="shared" si="16"/>
        <v>4.5775000000000006</v>
      </c>
      <c r="Z19">
        <f t="shared" si="31"/>
        <v>6.2314450584525435E-3</v>
      </c>
      <c r="AA19">
        <f t="shared" si="17"/>
        <v>0.35704603231623677</v>
      </c>
      <c r="AB19">
        <f t="shared" si="32"/>
        <v>1.2000232989214756</v>
      </c>
      <c r="AC19" s="1">
        <f t="shared" si="18"/>
        <v>1.2927107157885316</v>
      </c>
      <c r="AD19" s="2">
        <f t="shared" si="33"/>
        <v>74.069052631524954</v>
      </c>
      <c r="AE19">
        <f t="shared" si="34"/>
        <v>7.4778308607131418E-3</v>
      </c>
      <c r="AF19">
        <f t="shared" si="19"/>
        <v>0.4</v>
      </c>
      <c r="AG19">
        <f t="shared" si="20"/>
        <v>0.40747783086071315</v>
      </c>
      <c r="AH19">
        <f t="shared" si="21"/>
        <v>31.2</v>
      </c>
      <c r="AI19">
        <f t="shared" si="22"/>
        <v>1.3332543294145679E-2</v>
      </c>
      <c r="AJ19">
        <f t="shared" si="23"/>
        <v>0.76392099091078214</v>
      </c>
      <c r="AK19">
        <f t="shared" si="24"/>
        <v>1.5840825432941457</v>
      </c>
      <c r="AL19">
        <f t="shared" si="35"/>
        <v>90.763920990910776</v>
      </c>
      <c r="AM19">
        <f t="shared" si="25"/>
        <v>30.563553712702451</v>
      </c>
      <c r="AN19">
        <v>30.6</v>
      </c>
      <c r="AO19">
        <f t="shared" si="36"/>
        <v>30.597280362612949</v>
      </c>
      <c r="AP19">
        <f t="shared" si="37"/>
        <v>0.40747783086071315</v>
      </c>
      <c r="AQ19">
        <f t="shared" si="26"/>
        <v>3.9972803626129476</v>
      </c>
      <c r="AV19" s="5">
        <v>4</v>
      </c>
      <c r="AW19" s="6">
        <v>1</v>
      </c>
      <c r="AY19" s="5">
        <v>1</v>
      </c>
      <c r="AZ19" s="6">
        <v>4</v>
      </c>
    </row>
    <row r="20" spans="1:52" x14ac:dyDescent="0.2">
      <c r="A20">
        <v>5</v>
      </c>
      <c r="B20">
        <f t="shared" si="7"/>
        <v>0.5</v>
      </c>
      <c r="C20">
        <f t="shared" si="8"/>
        <v>1.6665123713940747E-2</v>
      </c>
      <c r="D20">
        <f t="shared" si="9"/>
        <v>0.95486941540962422</v>
      </c>
      <c r="E20">
        <f t="shared" si="10"/>
        <v>30.004166377354998</v>
      </c>
      <c r="F20">
        <f t="shared" si="11"/>
        <v>4.1663773549984739E-3</v>
      </c>
      <c r="G20">
        <f t="shared" si="27"/>
        <v>4.5851189148064568</v>
      </c>
      <c r="H20">
        <f t="shared" si="28"/>
        <v>4.5848412141677457</v>
      </c>
      <c r="I20">
        <f t="shared" si="28"/>
        <v>4.5848411973476111</v>
      </c>
      <c r="J20">
        <f t="shared" si="28"/>
        <v>4.5848411973465923</v>
      </c>
      <c r="K20">
        <f t="shared" si="28"/>
        <v>4.5848411973465923</v>
      </c>
      <c r="L20">
        <f t="shared" si="28"/>
        <v>4.5848411973465923</v>
      </c>
      <c r="M20">
        <f t="shared" si="28"/>
        <v>4.5848411973465923</v>
      </c>
      <c r="N20">
        <f t="shared" si="12"/>
        <v>4.5848411973465923</v>
      </c>
      <c r="O20">
        <f t="shared" si="12"/>
        <v>4.5848411973465923</v>
      </c>
      <c r="P20">
        <f t="shared" si="12"/>
        <v>4.5848411973465923</v>
      </c>
      <c r="Q20">
        <f t="shared" si="12"/>
        <v>4.5848411973465923</v>
      </c>
      <c r="R20">
        <f t="shared" si="12"/>
        <v>4.5848411973465923</v>
      </c>
      <c r="S20">
        <f t="shared" si="12"/>
        <v>4.5848411973465923</v>
      </c>
      <c r="T20">
        <f t="shared" si="13"/>
        <v>7.7827068927799588E-3</v>
      </c>
      <c r="U20">
        <f t="shared" si="14"/>
        <v>0.44592940974069473</v>
      </c>
      <c r="V20">
        <f t="shared" si="29"/>
        <v>1.2000363432331671</v>
      </c>
      <c r="W20" s="1">
        <f t="shared" si="15"/>
        <v>1.2945142479049987</v>
      </c>
      <c r="X20">
        <f t="shared" si="30"/>
        <v>0.89437500000000014</v>
      </c>
      <c r="Y20">
        <f t="shared" si="16"/>
        <v>4.5775000000000006</v>
      </c>
      <c r="Z20">
        <f t="shared" si="31"/>
        <v>7.7889453037717415E-3</v>
      </c>
      <c r="AA20">
        <f t="shared" si="17"/>
        <v>0.44628685490336251</v>
      </c>
      <c r="AB20">
        <f t="shared" si="32"/>
        <v>1.2000364015215312</v>
      </c>
      <c r="AC20" s="1">
        <f t="shared" si="18"/>
        <v>1.2934791928285376</v>
      </c>
      <c r="AD20" s="2">
        <f t="shared" si="33"/>
        <v>74.113084421179934</v>
      </c>
      <c r="AE20">
        <f t="shared" si="34"/>
        <v>9.3469233839750861E-3</v>
      </c>
      <c r="AF20">
        <f t="shared" si="19"/>
        <v>0.5</v>
      </c>
      <c r="AG20">
        <f t="shared" si="20"/>
        <v>0.50934692338397514</v>
      </c>
      <c r="AH20">
        <f t="shared" si="21"/>
        <v>31.2</v>
      </c>
      <c r="AI20">
        <f t="shared" si="22"/>
        <v>1.6665123713940747E-2</v>
      </c>
      <c r="AJ20">
        <f t="shared" si="23"/>
        <v>0.95486941540962422</v>
      </c>
      <c r="AK20">
        <f t="shared" si="24"/>
        <v>1.5874151237139409</v>
      </c>
      <c r="AL20">
        <f t="shared" si="35"/>
        <v>90.954869415409618</v>
      </c>
      <c r="AM20">
        <f t="shared" si="25"/>
        <v>30.565059666013362</v>
      </c>
      <c r="AN20">
        <v>30.6</v>
      </c>
      <c r="AO20">
        <f t="shared" si="36"/>
        <v>30.595750885211761</v>
      </c>
      <c r="AP20">
        <f t="shared" si="37"/>
        <v>0.50934692338397514</v>
      </c>
      <c r="AQ20">
        <f t="shared" si="26"/>
        <v>3.9957508852117556</v>
      </c>
      <c r="AS20">
        <f>(AO20-AO$16)/(AP20-AP$16)*0.5</f>
        <v>-5.0053288431435149E-3</v>
      </c>
      <c r="AT20">
        <v>0.5</v>
      </c>
      <c r="AV20" s="7">
        <f>4+10*AS36</f>
        <v>3.46801296707301</v>
      </c>
      <c r="AW20" s="8">
        <v>2</v>
      </c>
      <c r="AY20" s="7">
        <v>2</v>
      </c>
      <c r="AZ20" s="8">
        <v>3.45</v>
      </c>
    </row>
    <row r="21" spans="1:52" x14ac:dyDescent="0.2">
      <c r="A21">
        <v>6</v>
      </c>
      <c r="B21">
        <f t="shared" si="7"/>
        <v>0.60000000000000009</v>
      </c>
      <c r="C21">
        <f t="shared" si="8"/>
        <v>1.9997333973150538E-2</v>
      </c>
      <c r="D21">
        <f t="shared" si="9"/>
        <v>1.1457966306436722</v>
      </c>
      <c r="E21">
        <f t="shared" si="10"/>
        <v>30.005999400119972</v>
      </c>
      <c r="F21">
        <f t="shared" si="11"/>
        <v>5.9994001199719094E-3</v>
      </c>
      <c r="G21">
        <f t="shared" si="27"/>
        <v>4.5785795287439308</v>
      </c>
      <c r="H21">
        <f t="shared" si="28"/>
        <v>4.5781796886799562</v>
      </c>
      <c r="I21">
        <f t="shared" si="28"/>
        <v>4.5781796537595101</v>
      </c>
      <c r="J21">
        <f t="shared" si="28"/>
        <v>4.578179653756461</v>
      </c>
      <c r="K21">
        <f t="shared" si="28"/>
        <v>4.578179653756461</v>
      </c>
      <c r="L21">
        <f t="shared" si="28"/>
        <v>4.578179653756461</v>
      </c>
      <c r="M21">
        <f t="shared" si="28"/>
        <v>4.578179653756461</v>
      </c>
      <c r="N21">
        <f t="shared" si="12"/>
        <v>4.578179653756461</v>
      </c>
      <c r="O21">
        <f t="shared" si="12"/>
        <v>4.578179653756461</v>
      </c>
      <c r="P21">
        <f t="shared" si="12"/>
        <v>4.578179653756461</v>
      </c>
      <c r="Q21">
        <f t="shared" si="12"/>
        <v>4.578179653756461</v>
      </c>
      <c r="R21">
        <f t="shared" si="12"/>
        <v>4.578179653756461</v>
      </c>
      <c r="S21">
        <f t="shared" si="12"/>
        <v>4.578179653756461</v>
      </c>
      <c r="T21">
        <f t="shared" si="13"/>
        <v>9.3455111602850569E-3</v>
      </c>
      <c r="U21">
        <f t="shared" si="14"/>
        <v>0.53547413937651123</v>
      </c>
      <c r="V21">
        <f t="shared" si="29"/>
        <v>1.2000524050543826</v>
      </c>
      <c r="W21" s="1">
        <f t="shared" si="15"/>
        <v>1.2945142479049987</v>
      </c>
      <c r="X21">
        <f t="shared" si="30"/>
        <v>0.89437500000000014</v>
      </c>
      <c r="Y21">
        <f t="shared" si="16"/>
        <v>4.5775000000000006</v>
      </c>
      <c r="Z21">
        <f t="shared" si="31"/>
        <v>9.3462049517595985E-3</v>
      </c>
      <c r="AA21">
        <f t="shared" si="17"/>
        <v>0.53551389187226728</v>
      </c>
      <c r="AB21">
        <f t="shared" si="32"/>
        <v>1.200052412835841</v>
      </c>
      <c r="AC21" s="1">
        <f t="shared" si="18"/>
        <v>1.2944183881359594</v>
      </c>
      <c r="AD21" s="2">
        <f t="shared" si="33"/>
        <v>74.166897935531651</v>
      </c>
      <c r="AE21">
        <f t="shared" si="34"/>
        <v>1.1215772515706653E-2</v>
      </c>
      <c r="AF21">
        <f t="shared" si="19"/>
        <v>0.60000000000000009</v>
      </c>
      <c r="AG21">
        <f t="shared" si="20"/>
        <v>0.61121577251570669</v>
      </c>
      <c r="AH21">
        <f t="shared" si="21"/>
        <v>31.2</v>
      </c>
      <c r="AI21">
        <f t="shared" si="22"/>
        <v>1.9997333973150538E-2</v>
      </c>
      <c r="AJ21">
        <f t="shared" si="23"/>
        <v>1.1457966306436722</v>
      </c>
      <c r="AK21">
        <f t="shared" si="24"/>
        <v>1.5907473339731506</v>
      </c>
      <c r="AL21">
        <f t="shared" si="35"/>
        <v>91.145796630643673</v>
      </c>
      <c r="AM21">
        <f t="shared" si="25"/>
        <v>30.566900172416926</v>
      </c>
      <c r="AN21">
        <v>30.6</v>
      </c>
      <c r="AO21">
        <f t="shared" si="36"/>
        <v>30.593881835388213</v>
      </c>
      <c r="AP21">
        <f t="shared" si="37"/>
        <v>0.61121577251570669</v>
      </c>
      <c r="AQ21">
        <f t="shared" si="26"/>
        <v>3.9938818353882155</v>
      </c>
      <c r="AV21" s="9">
        <f>4+10*AS45</f>
        <v>2.6418909505892323</v>
      </c>
      <c r="AW21" s="10">
        <v>3</v>
      </c>
      <c r="AY21" s="9">
        <v>3</v>
      </c>
      <c r="AZ21" s="10">
        <v>2.65</v>
      </c>
    </row>
    <row r="22" spans="1:52" x14ac:dyDescent="0.2">
      <c r="A22">
        <v>7</v>
      </c>
      <c r="B22">
        <f t="shared" si="7"/>
        <v>0.70000000000000007</v>
      </c>
      <c r="C22">
        <f t="shared" si="8"/>
        <v>2.3329100148186562E-2</v>
      </c>
      <c r="D22">
        <f t="shared" si="9"/>
        <v>1.33669840097838</v>
      </c>
      <c r="E22">
        <f t="shared" si="10"/>
        <v>30.008165555395085</v>
      </c>
      <c r="F22">
        <f t="shared" si="11"/>
        <v>8.1655553950845672E-3</v>
      </c>
      <c r="G22">
        <f t="shared" si="27"/>
        <v>4.5708576942557464</v>
      </c>
      <c r="H22">
        <f t="shared" si="28"/>
        <v>4.5703135460697597</v>
      </c>
      <c r="I22">
        <f t="shared" si="28"/>
        <v>4.5703134812826836</v>
      </c>
      <c r="J22">
        <f t="shared" si="28"/>
        <v>4.5703134812749679</v>
      </c>
      <c r="K22">
        <f t="shared" si="28"/>
        <v>4.5703134812749679</v>
      </c>
      <c r="L22">
        <f t="shared" si="28"/>
        <v>4.5703134812749679</v>
      </c>
      <c r="M22">
        <f t="shared" si="28"/>
        <v>4.5703134812749679</v>
      </c>
      <c r="N22">
        <f t="shared" si="12"/>
        <v>4.5703134812749679</v>
      </c>
      <c r="O22">
        <f t="shared" si="12"/>
        <v>4.5703134812749679</v>
      </c>
      <c r="P22">
        <f t="shared" si="12"/>
        <v>4.5703134812749679</v>
      </c>
      <c r="Q22">
        <f t="shared" si="12"/>
        <v>4.5703134812749679</v>
      </c>
      <c r="R22">
        <f t="shared" si="12"/>
        <v>4.5703134812749679</v>
      </c>
      <c r="S22">
        <f t="shared" si="12"/>
        <v>4.5703134812749679</v>
      </c>
      <c r="T22">
        <f t="shared" si="13"/>
        <v>1.0911745203075701E-2</v>
      </c>
      <c r="U22">
        <f t="shared" si="14"/>
        <v>0.62521538645666908</v>
      </c>
      <c r="V22">
        <f t="shared" si="29"/>
        <v>1.2000714432543866</v>
      </c>
      <c r="W22" s="1">
        <f t="shared" si="15"/>
        <v>1.2945142479049987</v>
      </c>
      <c r="X22">
        <f t="shared" si="30"/>
        <v>0.89437500000000014</v>
      </c>
      <c r="Y22">
        <f t="shared" si="16"/>
        <v>4.5775000000000006</v>
      </c>
      <c r="Z22">
        <f t="shared" si="31"/>
        <v>1.0903175965108898E-2</v>
      </c>
      <c r="AA22">
        <f t="shared" si="17"/>
        <v>0.62472439080681252</v>
      </c>
      <c r="AB22">
        <f t="shared" si="32"/>
        <v>1.2000713310809152</v>
      </c>
      <c r="AC22" s="1">
        <f t="shared" si="18"/>
        <v>1.2955282690806205</v>
      </c>
      <c r="AD22" s="2">
        <f t="shared" si="33"/>
        <v>74.230491304953574</v>
      </c>
      <c r="AE22">
        <f t="shared" si="34"/>
        <v>1.3084329647321378E-2</v>
      </c>
      <c r="AF22">
        <f t="shared" si="19"/>
        <v>0.70000000000000007</v>
      </c>
      <c r="AG22">
        <f t="shared" si="20"/>
        <v>0.71308432964732149</v>
      </c>
      <c r="AH22">
        <f t="shared" si="21"/>
        <v>31.2</v>
      </c>
      <c r="AI22">
        <f t="shared" si="22"/>
        <v>2.3329100148186562E-2</v>
      </c>
      <c r="AJ22">
        <f t="shared" si="23"/>
        <v>1.33669840097838</v>
      </c>
      <c r="AK22">
        <f t="shared" si="24"/>
        <v>1.5940791001481867</v>
      </c>
      <c r="AL22">
        <f t="shared" si="35"/>
        <v>91.336698400978378</v>
      </c>
      <c r="AM22">
        <f t="shared" si="25"/>
        <v>30.569075170021065</v>
      </c>
      <c r="AN22">
        <v>30.6</v>
      </c>
      <c r="AO22">
        <f t="shared" si="36"/>
        <v>30.591673399874168</v>
      </c>
      <c r="AP22">
        <f t="shared" si="37"/>
        <v>0.71308432964732149</v>
      </c>
      <c r="AQ22">
        <f t="shared" si="26"/>
        <v>3.9916733998741663</v>
      </c>
      <c r="AV22" s="5">
        <v>4</v>
      </c>
      <c r="AW22" s="6">
        <v>3</v>
      </c>
      <c r="AY22" s="5">
        <v>3</v>
      </c>
      <c r="AZ22" s="6">
        <v>4</v>
      </c>
    </row>
    <row r="23" spans="1:52" x14ac:dyDescent="0.2">
      <c r="A23">
        <v>8</v>
      </c>
      <c r="B23">
        <f t="shared" si="7"/>
        <v>0.8</v>
      </c>
      <c r="C23">
        <f t="shared" si="8"/>
        <v>2.6660348374597954E-2</v>
      </c>
      <c r="D23">
        <f t="shared" si="9"/>
        <v>1.5275704941676369</v>
      </c>
      <c r="E23">
        <f t="shared" si="10"/>
        <v>30.010664771044311</v>
      </c>
      <c r="F23">
        <f t="shared" si="11"/>
        <v>1.0664771044311294E-2</v>
      </c>
      <c r="G23">
        <f t="shared" si="27"/>
        <v>4.5619566748674059</v>
      </c>
      <c r="H23">
        <f t="shared" si="28"/>
        <v>4.5612460690759686</v>
      </c>
      <c r="I23">
        <f t="shared" si="28"/>
        <v>4.5612459583692493</v>
      </c>
      <c r="J23">
        <f t="shared" si="28"/>
        <v>4.5612459583519991</v>
      </c>
      <c r="K23">
        <f t="shared" si="28"/>
        <v>4.5612459583519955</v>
      </c>
      <c r="L23">
        <f t="shared" si="28"/>
        <v>4.5612459583519955</v>
      </c>
      <c r="M23">
        <f t="shared" si="28"/>
        <v>4.5612459583519955</v>
      </c>
      <c r="N23">
        <f t="shared" si="12"/>
        <v>4.5612459583519955</v>
      </c>
      <c r="O23">
        <f t="shared" si="12"/>
        <v>4.5612459583519955</v>
      </c>
      <c r="P23">
        <f t="shared" si="12"/>
        <v>4.5612459583519955</v>
      </c>
      <c r="Q23">
        <f t="shared" si="12"/>
        <v>4.5612459583519955</v>
      </c>
      <c r="R23">
        <f t="shared" si="12"/>
        <v>4.5612459583519955</v>
      </c>
      <c r="S23">
        <f t="shared" si="12"/>
        <v>4.5612459583519955</v>
      </c>
      <c r="T23">
        <f t="shared" si="13"/>
        <v>1.2481992083649109E-2</v>
      </c>
      <c r="U23">
        <f t="shared" si="14"/>
        <v>0.71518655898673866</v>
      </c>
      <c r="V23">
        <f t="shared" si="29"/>
        <v>1.2000934861446302</v>
      </c>
      <c r="W23" s="1">
        <f t="shared" si="15"/>
        <v>1.2945142479049987</v>
      </c>
      <c r="X23">
        <f t="shared" si="30"/>
        <v>0.89437500000000014</v>
      </c>
      <c r="Y23">
        <f t="shared" si="16"/>
        <v>4.5775000000000006</v>
      </c>
      <c r="Z23">
        <f t="shared" si="31"/>
        <v>1.245981035127702E-2</v>
      </c>
      <c r="AA23">
        <f t="shared" si="17"/>
        <v>0.71391560185575786</v>
      </c>
      <c r="AB23">
        <f t="shared" si="32"/>
        <v>1.2000931541501723</v>
      </c>
      <c r="AC23" s="1">
        <f t="shared" si="18"/>
        <v>1.2968087971129441</v>
      </c>
      <c r="AD23" s="2">
        <f t="shared" si="33"/>
        <v>74.303862320652527</v>
      </c>
      <c r="AE23">
        <f t="shared" si="34"/>
        <v>1.495254620822666E-2</v>
      </c>
      <c r="AF23">
        <f t="shared" si="19"/>
        <v>0.8</v>
      </c>
      <c r="AG23">
        <f t="shared" si="20"/>
        <v>0.81495254620822666</v>
      </c>
      <c r="AH23">
        <f t="shared" si="21"/>
        <v>31.2</v>
      </c>
      <c r="AI23">
        <f t="shared" si="22"/>
        <v>2.6660348374597954E-2</v>
      </c>
      <c r="AJ23">
        <f t="shared" si="23"/>
        <v>1.5275704941676369</v>
      </c>
      <c r="AK23">
        <f t="shared" si="24"/>
        <v>1.5974103483745981</v>
      </c>
      <c r="AL23">
        <f t="shared" si="35"/>
        <v>91.527570494167634</v>
      </c>
      <c r="AM23">
        <f t="shared" si="25"/>
        <v>30.571584585705111</v>
      </c>
      <c r="AN23">
        <v>30.6</v>
      </c>
      <c r="AO23">
        <f t="shared" si="36"/>
        <v>30.589125799230189</v>
      </c>
      <c r="AP23">
        <f t="shared" si="37"/>
        <v>0.81495254620822666</v>
      </c>
      <c r="AQ23">
        <f t="shared" si="26"/>
        <v>3.9891257992301874</v>
      </c>
      <c r="AV23" s="7">
        <f>4+10*AS49</f>
        <v>3.4644201236493215</v>
      </c>
      <c r="AW23" s="8">
        <v>3.5</v>
      </c>
      <c r="AY23" s="7">
        <v>3.5</v>
      </c>
      <c r="AZ23" s="8">
        <v>3.45</v>
      </c>
    </row>
    <row r="24" spans="1:52" x14ac:dyDescent="0.2">
      <c r="A24">
        <v>9</v>
      </c>
      <c r="B24">
        <f t="shared" si="7"/>
        <v>0.9</v>
      </c>
      <c r="C24">
        <f t="shared" si="8"/>
        <v>2.9991004856877904E-2</v>
      </c>
      <c r="D24">
        <f t="shared" si="9"/>
        <v>1.7184086819156525</v>
      </c>
      <c r="E24">
        <f t="shared" si="10"/>
        <v>30.013496963866107</v>
      </c>
      <c r="F24">
        <f t="shared" si="11"/>
        <v>1.3496963866106881E-2</v>
      </c>
      <c r="G24">
        <f t="shared" si="27"/>
        <v>4.5518802347220282</v>
      </c>
      <c r="H24">
        <f t="shared" si="28"/>
        <v>4.5509810439936835</v>
      </c>
      <c r="I24">
        <f t="shared" si="28"/>
        <v>4.5509808663300202</v>
      </c>
      <c r="J24">
        <f t="shared" si="28"/>
        <v>4.5509808662949105</v>
      </c>
      <c r="K24">
        <f t="shared" si="28"/>
        <v>4.5509808662949034</v>
      </c>
      <c r="L24">
        <f t="shared" si="28"/>
        <v>4.5509808662949034</v>
      </c>
      <c r="M24">
        <f t="shared" si="28"/>
        <v>4.5509808662949034</v>
      </c>
      <c r="N24">
        <f t="shared" si="12"/>
        <v>4.5509808662949034</v>
      </c>
      <c r="O24">
        <f t="shared" si="12"/>
        <v>4.5509808662949034</v>
      </c>
      <c r="P24">
        <f t="shared" si="12"/>
        <v>4.5509808662949034</v>
      </c>
      <c r="Q24">
        <f t="shared" si="12"/>
        <v>4.5509808662949034</v>
      </c>
      <c r="R24">
        <f t="shared" si="12"/>
        <v>4.5509808662949034</v>
      </c>
      <c r="S24">
        <f t="shared" si="12"/>
        <v>4.5509808662949034</v>
      </c>
      <c r="T24">
        <f t="shared" si="13"/>
        <v>1.4056840200897709E-2</v>
      </c>
      <c r="U24">
        <f t="shared" si="14"/>
        <v>0.80542137073423126</v>
      </c>
      <c r="V24">
        <f t="shared" si="29"/>
        <v>1.2001185666155665</v>
      </c>
      <c r="W24" s="1">
        <f t="shared" si="15"/>
        <v>1.2945142479049987</v>
      </c>
      <c r="X24">
        <f t="shared" si="30"/>
        <v>0.89437500000000014</v>
      </c>
      <c r="Y24">
        <f t="shared" si="16"/>
        <v>4.5775000000000006</v>
      </c>
      <c r="Z24">
        <f t="shared" si="31"/>
        <v>1.4016060169905522E-2</v>
      </c>
      <c r="AA24">
        <f t="shared" si="17"/>
        <v>0.80308477815788437</v>
      </c>
      <c r="AB24">
        <f t="shared" si="32"/>
        <v>1.2001178796145275</v>
      </c>
      <c r="AC24" s="1">
        <f t="shared" si="18"/>
        <v>1.2982599277706199</v>
      </c>
      <c r="AD24" s="2">
        <f t="shared" si="33"/>
        <v>74.387008435050646</v>
      </c>
      <c r="AE24">
        <f t="shared" si="34"/>
        <v>1.6820373672126882E-2</v>
      </c>
      <c r="AF24">
        <f t="shared" si="19"/>
        <v>0.9</v>
      </c>
      <c r="AG24">
        <f t="shared" si="20"/>
        <v>0.91682037367212688</v>
      </c>
      <c r="AH24">
        <f t="shared" si="21"/>
        <v>31.2</v>
      </c>
      <c r="AI24">
        <f t="shared" si="22"/>
        <v>2.9991004856877904E-2</v>
      </c>
      <c r="AJ24">
        <f t="shared" si="23"/>
        <v>1.7184086819156525</v>
      </c>
      <c r="AK24">
        <f t="shared" si="24"/>
        <v>1.600741004856878</v>
      </c>
      <c r="AL24">
        <f t="shared" si="35"/>
        <v>91.718408681915648</v>
      </c>
      <c r="AM24">
        <f t="shared" si="25"/>
        <v>30.574428335132183</v>
      </c>
      <c r="AN24">
        <v>30.6</v>
      </c>
      <c r="AO24">
        <f t="shared" si="36"/>
        <v>30.586239287784423</v>
      </c>
      <c r="AP24">
        <f t="shared" si="37"/>
        <v>0.91682037367212688</v>
      </c>
      <c r="AQ24">
        <f t="shared" si="26"/>
        <v>3.9862392877844215</v>
      </c>
      <c r="AV24" s="9">
        <f>4+10*AS54</f>
        <v>2.8498486184310154</v>
      </c>
      <c r="AW24" s="10">
        <v>4</v>
      </c>
      <c r="AY24" s="9">
        <v>4</v>
      </c>
      <c r="AZ24" s="10">
        <v>2.85</v>
      </c>
    </row>
    <row r="25" spans="1:52" x14ac:dyDescent="0.2">
      <c r="A25">
        <v>10</v>
      </c>
      <c r="B25">
        <f t="shared" si="7"/>
        <v>1</v>
      </c>
      <c r="C25">
        <f t="shared" si="8"/>
        <v>3.3320995878247196E-2</v>
      </c>
      <c r="D25">
        <f t="shared" si="9"/>
        <v>1.9092087404375284</v>
      </c>
      <c r="E25">
        <f t="shared" si="10"/>
        <v>30.016662039607269</v>
      </c>
      <c r="F25">
        <f t="shared" si="11"/>
        <v>1.6662039607268753E-2</v>
      </c>
      <c r="G25">
        <f t="shared" si="27"/>
        <v>4.5406326379542508</v>
      </c>
      <c r="H25">
        <f t="shared" si="28"/>
        <v>4.5395227600408212</v>
      </c>
      <c r="I25">
        <f t="shared" si="28"/>
        <v>4.5395224886843266</v>
      </c>
      <c r="J25">
        <f t="shared" si="28"/>
        <v>4.5395224886179664</v>
      </c>
      <c r="K25">
        <f t="shared" si="28"/>
        <v>4.5395224886179504</v>
      </c>
      <c r="L25">
        <f t="shared" si="28"/>
        <v>4.5395224886179504</v>
      </c>
      <c r="M25">
        <f t="shared" si="28"/>
        <v>4.5395224886179504</v>
      </c>
      <c r="N25">
        <f t="shared" si="12"/>
        <v>4.5395224886179504</v>
      </c>
      <c r="O25">
        <f t="shared" si="12"/>
        <v>4.5395224886179504</v>
      </c>
      <c r="P25">
        <f t="shared" si="12"/>
        <v>4.5395224886179504</v>
      </c>
      <c r="Q25">
        <f t="shared" si="12"/>
        <v>4.5395224886179504</v>
      </c>
      <c r="R25">
        <f t="shared" si="12"/>
        <v>4.5395224886179504</v>
      </c>
      <c r="S25">
        <f t="shared" si="12"/>
        <v>4.5395224886179504</v>
      </c>
      <c r="T25">
        <f t="shared" si="13"/>
        <v>1.5636884095408497E-2</v>
      </c>
      <c r="U25">
        <f t="shared" si="14"/>
        <v>0.89595388737021464</v>
      </c>
      <c r="V25">
        <f t="shared" si="29"/>
        <v>1.2001467222345614</v>
      </c>
      <c r="W25" s="1">
        <f t="shared" si="15"/>
        <v>1.2945142479049989</v>
      </c>
      <c r="X25">
        <f t="shared" si="30"/>
        <v>0.89437500000000014</v>
      </c>
      <c r="Y25">
        <f t="shared" si="16"/>
        <v>4.5775000000000006</v>
      </c>
      <c r="Z25">
        <f t="shared" si="31"/>
        <v>1.5571877540220776E-2</v>
      </c>
      <c r="AA25">
        <f t="shared" si="17"/>
        <v>0.89222917626603193</v>
      </c>
      <c r="AB25">
        <f t="shared" si="32"/>
        <v>1.2001455047230725</v>
      </c>
      <c r="AC25" s="1">
        <f t="shared" si="18"/>
        <v>1.2998816106863049</v>
      </c>
      <c r="AD25" s="2">
        <f t="shared" si="33"/>
        <v>74.479926762226597</v>
      </c>
      <c r="AE25">
        <f t="shared" si="34"/>
        <v>1.868776356331308E-2</v>
      </c>
      <c r="AF25" s="3">
        <f t="shared" si="19"/>
        <v>1</v>
      </c>
      <c r="AG25" s="3">
        <f t="shared" si="20"/>
        <v>1.0186877635633131</v>
      </c>
      <c r="AH25" s="3">
        <f t="shared" si="21"/>
        <v>31.2</v>
      </c>
      <c r="AI25" s="3">
        <f t="shared" si="22"/>
        <v>3.3320995878247196E-2</v>
      </c>
      <c r="AJ25" s="3">
        <f t="shared" si="23"/>
        <v>1.9092087404375284</v>
      </c>
      <c r="AK25" s="3">
        <f t="shared" si="24"/>
        <v>1.6040709958782473</v>
      </c>
      <c r="AL25" s="3">
        <f t="shared" si="35"/>
        <v>91.909208740437535</v>
      </c>
      <c r="AM25" s="3">
        <f>AG25/SIN(AI25)</f>
        <v>30.57760632276333</v>
      </c>
      <c r="AN25">
        <v>30.6</v>
      </c>
      <c r="AO25">
        <f t="shared" si="36"/>
        <v>30.583014153562125</v>
      </c>
      <c r="AP25">
        <f t="shared" si="37"/>
        <v>1.0186877635633131</v>
      </c>
      <c r="AQ25">
        <f t="shared" si="26"/>
        <v>3.9830141535621237</v>
      </c>
      <c r="AS25">
        <f>(AO25-AO$16)/(AP25-AP$16)</f>
        <v>-1.8341529592437927E-2</v>
      </c>
      <c r="AT25">
        <v>1</v>
      </c>
      <c r="AV25" s="5">
        <v>4</v>
      </c>
      <c r="AW25" s="6">
        <v>4</v>
      </c>
      <c r="AY25" s="11">
        <v>4</v>
      </c>
      <c r="AZ25" s="6">
        <v>4</v>
      </c>
    </row>
    <row r="26" spans="1:52" x14ac:dyDescent="0.2">
      <c r="A26">
        <v>11</v>
      </c>
      <c r="B26">
        <f t="shared" si="7"/>
        <v>1.1000000000000001</v>
      </c>
      <c r="C26">
        <f t="shared" si="8"/>
        <v>3.6650247810411644E-2</v>
      </c>
      <c r="D26">
        <f t="shared" si="9"/>
        <v>2.099966451018334</v>
      </c>
      <c r="E26">
        <f t="shared" si="10"/>
        <v>30.020159892978587</v>
      </c>
      <c r="F26">
        <f t="shared" si="11"/>
        <v>2.0159892978586669E-2</v>
      </c>
      <c r="G26">
        <f t="shared" si="27"/>
        <v>4.5282186479815314</v>
      </c>
      <c r="H26">
        <f t="shared" si="28"/>
        <v>4.5268760086410893</v>
      </c>
      <c r="I26">
        <f t="shared" si="28"/>
        <v>4.5268756104237768</v>
      </c>
      <c r="J26">
        <f t="shared" si="28"/>
        <v>4.5268756103056331</v>
      </c>
      <c r="K26">
        <f t="shared" si="28"/>
        <v>4.5268756103055976</v>
      </c>
      <c r="L26">
        <f t="shared" si="28"/>
        <v>4.5268756103055976</v>
      </c>
      <c r="M26">
        <f t="shared" si="28"/>
        <v>4.5268756103055976</v>
      </c>
      <c r="N26">
        <f t="shared" si="12"/>
        <v>4.5268756103055976</v>
      </c>
      <c r="O26">
        <f t="shared" si="12"/>
        <v>4.5268756103055976</v>
      </c>
      <c r="P26">
        <f t="shared" si="12"/>
        <v>4.5268756103055976</v>
      </c>
      <c r="Q26">
        <f t="shared" si="12"/>
        <v>4.5268756103055976</v>
      </c>
      <c r="R26">
        <f t="shared" si="12"/>
        <v>4.5268756103055976</v>
      </c>
      <c r="S26">
        <f t="shared" si="12"/>
        <v>4.5268756103055976</v>
      </c>
      <c r="T26">
        <f t="shared" si="13"/>
        <v>1.7222725272379787E-2</v>
      </c>
      <c r="U26">
        <f t="shared" si="14"/>
        <v>0.98681857362036018</v>
      </c>
      <c r="V26">
        <f t="shared" si="29"/>
        <v>1.2001779953583305</v>
      </c>
      <c r="W26" s="1">
        <f t="shared" si="15"/>
        <v>1.2945142479049987</v>
      </c>
      <c r="X26">
        <f t="shared" si="30"/>
        <v>0.79749999999999988</v>
      </c>
      <c r="Y26">
        <f>$AS$3</f>
        <v>4.1899999999999995</v>
      </c>
      <c r="Z26">
        <f t="shared" si="31"/>
        <v>1.7901765731265475E-2</v>
      </c>
      <c r="AA26">
        <f t="shared" si="17"/>
        <v>1.0257258735087651</v>
      </c>
      <c r="AB26">
        <f t="shared" si="32"/>
        <v>1.2001923096088956</v>
      </c>
      <c r="AC26" s="1">
        <f t="shared" si="18"/>
        <v>1.2458156792975585</v>
      </c>
      <c r="AD26" s="2">
        <f t="shared" si="33"/>
        <v>71.382085714964347</v>
      </c>
      <c r="AE26">
        <f t="shared" si="34"/>
        <v>2.1484413986303897E-2</v>
      </c>
      <c r="AF26">
        <f t="shared" si="19"/>
        <v>1.1000000000000001</v>
      </c>
      <c r="AG26">
        <f t="shared" si="20"/>
        <v>1.1214844139863041</v>
      </c>
      <c r="AH26">
        <f t="shared" si="21"/>
        <v>31.2</v>
      </c>
      <c r="AI26">
        <f t="shared" si="22"/>
        <v>3.6650247810411644E-2</v>
      </c>
      <c r="AJ26">
        <f t="shared" si="23"/>
        <v>2.099966451018334</v>
      </c>
      <c r="AK26">
        <f t="shared" si="24"/>
        <v>1.6074002478104117</v>
      </c>
      <c r="AL26">
        <f t="shared" si="35"/>
        <v>92.099966451018332</v>
      </c>
      <c r="AM26">
        <f t="shared" ref="AM26:AM89" si="38">AG26/SIN(AI26)</f>
        <v>30.606492204865667</v>
      </c>
      <c r="AN26">
        <v>30.65</v>
      </c>
      <c r="AO26">
        <f>AN$26*COS(AI26)</f>
        <v>30.629417140948068</v>
      </c>
      <c r="AP26">
        <f t="shared" ref="AP26:AP45" si="39">AM26*SIN(AI26)</f>
        <v>1.1214844139863041</v>
      </c>
      <c r="AQ26">
        <f>4+AO26-AO$26</f>
        <v>3.9999999999999964</v>
      </c>
      <c r="AS26">
        <v>0</v>
      </c>
      <c r="AT26">
        <v>1</v>
      </c>
      <c r="AV26" s="7">
        <f>4+10*AS59</f>
        <v>3.31995041273791</v>
      </c>
      <c r="AW26" s="8">
        <v>4.5</v>
      </c>
      <c r="AY26" s="7">
        <v>4.5</v>
      </c>
      <c r="AZ26" s="8">
        <v>3.3</v>
      </c>
    </row>
    <row r="27" spans="1:52" x14ac:dyDescent="0.2">
      <c r="A27">
        <v>12</v>
      </c>
      <c r="B27">
        <f t="shared" si="7"/>
        <v>1.2000000000000002</v>
      </c>
      <c r="C27">
        <f t="shared" si="8"/>
        <v>3.9978687123290051E-2</v>
      </c>
      <c r="D27">
        <f t="shared" si="9"/>
        <v>2.2906776005704943</v>
      </c>
      <c r="E27">
        <f t="shared" si="10"/>
        <v>30.023990407672329</v>
      </c>
      <c r="F27">
        <f t="shared" si="11"/>
        <v>2.3990407672329184E-2</v>
      </c>
      <c r="G27">
        <f t="shared" si="27"/>
        <v>4.5146435267129554</v>
      </c>
      <c r="H27">
        <f t="shared" si="28"/>
        <v>4.5130460826234984</v>
      </c>
      <c r="I27">
        <f t="shared" si="28"/>
        <v>4.5130455171899593</v>
      </c>
      <c r="J27">
        <f t="shared" si="28"/>
        <v>4.513045516989747</v>
      </c>
      <c r="K27">
        <f t="shared" si="28"/>
        <v>4.5130455169896759</v>
      </c>
      <c r="L27">
        <f t="shared" si="28"/>
        <v>4.5130455169896759</v>
      </c>
      <c r="M27">
        <f t="shared" si="28"/>
        <v>4.5130455169896759</v>
      </c>
      <c r="N27">
        <f t="shared" si="12"/>
        <v>4.5130455169896759</v>
      </c>
      <c r="O27">
        <f t="shared" si="12"/>
        <v>4.5130455169896759</v>
      </c>
      <c r="P27">
        <f t="shared" si="12"/>
        <v>4.5130455169896759</v>
      </c>
      <c r="Q27">
        <f t="shared" si="12"/>
        <v>4.5130455169896759</v>
      </c>
      <c r="R27">
        <f t="shared" si="12"/>
        <v>4.5130455169896759</v>
      </c>
      <c r="S27">
        <f t="shared" si="12"/>
        <v>4.5130455169896759</v>
      </c>
      <c r="T27">
        <f t="shared" si="13"/>
        <v>1.8814973044634937E-2</v>
      </c>
      <c r="U27">
        <f t="shared" si="14"/>
        <v>1.078050341567496</v>
      </c>
      <c r="V27">
        <f t="shared" si="29"/>
        <v>1.2002124332604813</v>
      </c>
      <c r="W27" s="1">
        <f t="shared" si="15"/>
        <v>1.2945142479049987</v>
      </c>
      <c r="X27">
        <f t="shared" si="30"/>
        <v>0.79749999999999988</v>
      </c>
      <c r="Y27">
        <f t="shared" ref="Y27:Y45" si="40">$AS$3</f>
        <v>4.1899999999999995</v>
      </c>
      <c r="Z27">
        <f t="shared" si="31"/>
        <v>1.9526905372778174E-2</v>
      </c>
      <c r="AA27">
        <f t="shared" si="17"/>
        <v>1.1188422623269365</v>
      </c>
      <c r="AB27">
        <f t="shared" si="32"/>
        <v>1.2002288163731283</v>
      </c>
      <c r="AC27" s="1">
        <f t="shared" si="18"/>
        <v>1.2477799197187294</v>
      </c>
      <c r="AD27" s="2">
        <f t="shared" si="33"/>
        <v>71.494631720315539</v>
      </c>
      <c r="AE27">
        <f t="shared" si="34"/>
        <v>2.3435265145514347E-2</v>
      </c>
      <c r="AF27">
        <f t="shared" si="19"/>
        <v>1.2000000000000002</v>
      </c>
      <c r="AG27">
        <f t="shared" si="20"/>
        <v>1.2234352651455145</v>
      </c>
      <c r="AH27">
        <f t="shared" si="21"/>
        <v>31.2</v>
      </c>
      <c r="AI27">
        <f t="shared" si="22"/>
        <v>3.9978687123290051E-2</v>
      </c>
      <c r="AJ27">
        <f t="shared" si="23"/>
        <v>2.2906776005704943</v>
      </c>
      <c r="AK27">
        <f t="shared" si="24"/>
        <v>1.6107286871232902</v>
      </c>
      <c r="AL27">
        <f t="shared" si="35"/>
        <v>92.29067760057049</v>
      </c>
      <c r="AM27">
        <f t="shared" si="38"/>
        <v>30.610340554280807</v>
      </c>
      <c r="AN27">
        <v>30.65</v>
      </c>
      <c r="AO27">
        <f t="shared" ref="AO27:AO45" si="41">AN$26*COS(AI27)</f>
        <v>30.625509384822845</v>
      </c>
      <c r="AP27">
        <f t="shared" si="39"/>
        <v>1.2234352651455145</v>
      </c>
      <c r="AQ27">
        <f t="shared" ref="AQ27:AQ45" si="42">4+AO27-AO$26</f>
        <v>3.9960922438747808</v>
      </c>
      <c r="AV27" s="9">
        <f>4+10*AS64</f>
        <v>2.5563316154896185</v>
      </c>
      <c r="AW27" s="10">
        <v>5</v>
      </c>
      <c r="AY27" s="9">
        <v>5</v>
      </c>
      <c r="AZ27" s="10">
        <v>2.6</v>
      </c>
    </row>
    <row r="28" spans="1:52" x14ac:dyDescent="0.2">
      <c r="A28">
        <v>13</v>
      </c>
      <c r="B28">
        <f t="shared" si="7"/>
        <v>1.3</v>
      </c>
      <c r="C28">
        <f t="shared" si="8"/>
        <v>4.3306240394709643E-2</v>
      </c>
      <c r="D28">
        <f t="shared" si="9"/>
        <v>2.4813379821893156</v>
      </c>
      <c r="E28">
        <f t="shared" si="10"/>
        <v>30.028153456381563</v>
      </c>
      <c r="F28">
        <f t="shared" si="11"/>
        <v>2.8153456381563302E-2</v>
      </c>
      <c r="G28">
        <f t="shared" si="27"/>
        <v>4.4999130336758251</v>
      </c>
      <c r="H28">
        <f t="shared" si="28"/>
        <v>4.4980387753387028</v>
      </c>
      <c r="I28">
        <f t="shared" si="28"/>
        <v>4.4980379943662632</v>
      </c>
      <c r="J28">
        <f t="shared" si="28"/>
        <v>4.4980379940407094</v>
      </c>
      <c r="K28">
        <f t="shared" si="28"/>
        <v>4.4980379940405735</v>
      </c>
      <c r="L28">
        <f t="shared" si="28"/>
        <v>4.4980379940405735</v>
      </c>
      <c r="M28">
        <f t="shared" si="28"/>
        <v>4.4980379940405735</v>
      </c>
      <c r="N28">
        <f t="shared" si="12"/>
        <v>4.4980379940405735</v>
      </c>
      <c r="O28">
        <f t="shared" si="12"/>
        <v>4.4980379940405735</v>
      </c>
      <c r="P28">
        <f t="shared" si="12"/>
        <v>4.4980379940405735</v>
      </c>
      <c r="Q28">
        <f t="shared" si="12"/>
        <v>4.4980379940405735</v>
      </c>
      <c r="R28">
        <f t="shared" si="12"/>
        <v>4.4980379940405735</v>
      </c>
      <c r="S28">
        <f t="shared" si="12"/>
        <v>4.4980379940405735</v>
      </c>
      <c r="T28">
        <f t="shared" si="13"/>
        <v>2.0414245398315715E-2</v>
      </c>
      <c r="U28">
        <f t="shared" si="14"/>
        <v>1.1696846002536458</v>
      </c>
      <c r="V28">
        <f t="shared" si="29"/>
        <v>1.200250088274821</v>
      </c>
      <c r="W28" s="1">
        <f t="shared" si="15"/>
        <v>1.2945142479049989</v>
      </c>
      <c r="X28">
        <f t="shared" si="30"/>
        <v>0.79749999999999988</v>
      </c>
      <c r="Y28">
        <f t="shared" si="40"/>
        <v>4.1899999999999995</v>
      </c>
      <c r="Z28">
        <f t="shared" si="31"/>
        <v>2.1151447680711911E-2</v>
      </c>
      <c r="AA28">
        <f t="shared" si="17"/>
        <v>1.2119244254426687</v>
      </c>
      <c r="AB28">
        <f t="shared" si="32"/>
        <v>1.2002684802905519</v>
      </c>
      <c r="AC28" s="1">
        <f t="shared" si="18"/>
        <v>1.2499146670354966</v>
      </c>
      <c r="AD28" s="2">
        <f t="shared" si="33"/>
        <v>71.616947339293134</v>
      </c>
      <c r="AE28">
        <f t="shared" si="34"/>
        <v>2.5385523019837791E-2</v>
      </c>
      <c r="AF28">
        <f t="shared" si="19"/>
        <v>1.3</v>
      </c>
      <c r="AG28">
        <f t="shared" si="20"/>
        <v>1.3253855230198379</v>
      </c>
      <c r="AH28">
        <f t="shared" si="21"/>
        <v>31.2</v>
      </c>
      <c r="AI28">
        <f t="shared" si="22"/>
        <v>4.3306240394709643E-2</v>
      </c>
      <c r="AJ28">
        <f t="shared" si="23"/>
        <v>2.4813379821893156</v>
      </c>
      <c r="AK28">
        <f t="shared" si="24"/>
        <v>1.6140562403947096</v>
      </c>
      <c r="AL28">
        <f t="shared" si="35"/>
        <v>92.481337982189316</v>
      </c>
      <c r="AM28">
        <f t="shared" si="38"/>
        <v>30.614522980081713</v>
      </c>
      <c r="AN28">
        <v>30.65</v>
      </c>
      <c r="AO28">
        <f t="shared" si="41"/>
        <v>30.621263519771588</v>
      </c>
      <c r="AP28">
        <f t="shared" si="39"/>
        <v>1.3253855230198379</v>
      </c>
      <c r="AQ28">
        <f t="shared" si="42"/>
        <v>3.9918463788235208</v>
      </c>
      <c r="AV28" s="5">
        <v>4</v>
      </c>
      <c r="AW28" s="6">
        <v>5</v>
      </c>
      <c r="AY28" s="5">
        <v>5</v>
      </c>
      <c r="AZ28" s="6">
        <v>4</v>
      </c>
    </row>
    <row r="29" spans="1:52" x14ac:dyDescent="0.2">
      <c r="A29">
        <v>14</v>
      </c>
      <c r="B29">
        <f t="shared" si="7"/>
        <v>1.4000000000000001</v>
      </c>
      <c r="C29">
        <f t="shared" si="8"/>
        <v>4.6632834320065798E-2</v>
      </c>
      <c r="D29">
        <f t="shared" si="9"/>
        <v>2.6719433957064598</v>
      </c>
      <c r="E29">
        <f t="shared" si="10"/>
        <v>30.03264890082125</v>
      </c>
      <c r="F29">
        <f t="shared" si="11"/>
        <v>3.2648900821250493E-2</v>
      </c>
      <c r="G29">
        <f t="shared" si="27"/>
        <v>4.4840334250605354</v>
      </c>
      <c r="H29">
        <f t="shared" si="28"/>
        <v>4.4818603796926695</v>
      </c>
      <c r="I29">
        <f t="shared" si="28"/>
        <v>4.4818593260841748</v>
      </c>
      <c r="J29">
        <f t="shared" si="28"/>
        <v>4.4818593255730814</v>
      </c>
      <c r="K29">
        <f t="shared" si="28"/>
        <v>4.4818593255728336</v>
      </c>
      <c r="L29">
        <f t="shared" si="28"/>
        <v>4.4818593255728336</v>
      </c>
      <c r="M29">
        <f t="shared" si="28"/>
        <v>4.4818593255728336</v>
      </c>
      <c r="N29">
        <f t="shared" si="12"/>
        <v>4.4818593255728336</v>
      </c>
      <c r="O29">
        <f t="shared" si="12"/>
        <v>4.4818593255728336</v>
      </c>
      <c r="P29">
        <f t="shared" si="12"/>
        <v>4.4818593255728336</v>
      </c>
      <c r="Q29">
        <f t="shared" si="12"/>
        <v>4.4818593255728336</v>
      </c>
      <c r="R29">
        <f t="shared" si="12"/>
        <v>4.4818593255728336</v>
      </c>
      <c r="S29">
        <f t="shared" si="12"/>
        <v>4.4818593255728336</v>
      </c>
      <c r="T29">
        <f t="shared" si="13"/>
        <v>2.20211698839539E-2</v>
      </c>
      <c r="U29">
        <f t="shared" si="14"/>
        <v>1.2617573067361774</v>
      </c>
      <c r="V29">
        <f t="shared" si="29"/>
        <v>1.2002910179551731</v>
      </c>
      <c r="W29" s="1">
        <f t="shared" si="15"/>
        <v>1.2945142479049987</v>
      </c>
      <c r="X29">
        <f t="shared" si="30"/>
        <v>0.79749999999999988</v>
      </c>
      <c r="Y29">
        <f t="shared" si="40"/>
        <v>4.1899999999999995</v>
      </c>
      <c r="Z29">
        <f t="shared" si="31"/>
        <v>2.277534329255046E-2</v>
      </c>
      <c r="AA29">
        <f t="shared" si="17"/>
        <v>1.3049695345087005</v>
      </c>
      <c r="AB29">
        <f t="shared" si="32"/>
        <v>1.2003112970380887</v>
      </c>
      <c r="AC29" s="1">
        <f t="shared" si="18"/>
        <v>1.2522198472430104</v>
      </c>
      <c r="AD29" s="2">
        <f t="shared" si="33"/>
        <v>71.74902833160651</v>
      </c>
      <c r="AE29">
        <f t="shared" si="34"/>
        <v>2.7335138508136025E-2</v>
      </c>
      <c r="AF29">
        <f t="shared" si="19"/>
        <v>1.4000000000000001</v>
      </c>
      <c r="AG29">
        <f t="shared" si="20"/>
        <v>1.4273351385081361</v>
      </c>
      <c r="AH29">
        <f t="shared" si="21"/>
        <v>31.2</v>
      </c>
      <c r="AI29">
        <f t="shared" si="22"/>
        <v>4.6632834320065798E-2</v>
      </c>
      <c r="AJ29">
        <f t="shared" si="23"/>
        <v>2.6719433957064598</v>
      </c>
      <c r="AK29">
        <f t="shared" si="24"/>
        <v>1.6173828343200658</v>
      </c>
      <c r="AL29">
        <f t="shared" si="35"/>
        <v>92.671943395706464</v>
      </c>
      <c r="AM29">
        <f t="shared" si="38"/>
        <v>30.619039341871375</v>
      </c>
      <c r="AN29">
        <v>30.65</v>
      </c>
      <c r="AO29">
        <f t="shared" si="41"/>
        <v>30.616679968407848</v>
      </c>
      <c r="AP29">
        <f t="shared" si="39"/>
        <v>1.4273351385081361</v>
      </c>
      <c r="AQ29">
        <f t="shared" si="42"/>
        <v>3.9872628274597837</v>
      </c>
      <c r="AV29" s="7">
        <f>4+10*AS69</f>
        <v>3.17182451860787</v>
      </c>
      <c r="AW29" s="8">
        <v>5.5</v>
      </c>
      <c r="AY29" s="7">
        <v>5.5</v>
      </c>
      <c r="AZ29" s="8">
        <v>3.15</v>
      </c>
    </row>
    <row r="30" spans="1:52" x14ac:dyDescent="0.2">
      <c r="A30">
        <v>15</v>
      </c>
      <c r="B30">
        <f t="shared" si="7"/>
        <v>1.5</v>
      </c>
      <c r="C30">
        <f t="shared" si="8"/>
        <v>4.9958395721942765E-2</v>
      </c>
      <c r="D30">
        <f t="shared" si="9"/>
        <v>2.8624896482411892</v>
      </c>
      <c r="E30">
        <f t="shared" si="10"/>
        <v>30.037476591751179</v>
      </c>
      <c r="F30">
        <f t="shared" si="11"/>
        <v>3.7476591751179456E-2</v>
      </c>
      <c r="G30">
        <f t="shared" si="27"/>
        <v>4.467011452683896</v>
      </c>
      <c r="H30">
        <f t="shared" si="28"/>
        <v>4.4645176870978611</v>
      </c>
      <c r="I30">
        <f t="shared" si="28"/>
        <v>4.4645162941440786</v>
      </c>
      <c r="J30">
        <f t="shared" si="28"/>
        <v>4.4645162933655751</v>
      </c>
      <c r="K30">
        <f t="shared" si="28"/>
        <v>4.4645162933651408</v>
      </c>
      <c r="L30">
        <f t="shared" si="28"/>
        <v>4.4645162933651399</v>
      </c>
      <c r="M30">
        <f t="shared" si="28"/>
        <v>4.4645162933651399</v>
      </c>
      <c r="N30">
        <f t="shared" si="12"/>
        <v>4.4645162933651399</v>
      </c>
      <c r="O30">
        <f t="shared" si="12"/>
        <v>4.4645162933651399</v>
      </c>
      <c r="P30">
        <f t="shared" si="12"/>
        <v>4.4645162933651399</v>
      </c>
      <c r="Q30">
        <f t="shared" si="12"/>
        <v>4.4645162933651399</v>
      </c>
      <c r="R30">
        <f t="shared" si="12"/>
        <v>4.4645162933651399</v>
      </c>
      <c r="S30">
        <f t="shared" si="12"/>
        <v>4.4645162933651399</v>
      </c>
      <c r="T30">
        <f t="shared" si="13"/>
        <v>2.3636384535752997E-2</v>
      </c>
      <c r="U30">
        <f t="shared" si="14"/>
        <v>1.3543050187603181</v>
      </c>
      <c r="V30">
        <f t="shared" si="29"/>
        <v>1.2003352852525506</v>
      </c>
      <c r="W30" s="1">
        <f t="shared" si="15"/>
        <v>1.2945142479049987</v>
      </c>
      <c r="X30">
        <f t="shared" si="30"/>
        <v>0.79749999999999988</v>
      </c>
      <c r="Y30">
        <f t="shared" si="40"/>
        <v>4.1899999999999995</v>
      </c>
      <c r="Z30">
        <f t="shared" si="31"/>
        <v>2.4398542944991608E-2</v>
      </c>
      <c r="AA30">
        <f t="shared" si="17"/>
        <v>1.3979747668624825</v>
      </c>
      <c r="AB30">
        <f t="shared" si="32"/>
        <v>1.200357261952373</v>
      </c>
      <c r="AC30" s="1">
        <f t="shared" si="18"/>
        <v>1.2546953804758914</v>
      </c>
      <c r="AD30" s="2">
        <f t="shared" si="33"/>
        <v>71.89087012117156</v>
      </c>
      <c r="AE30">
        <f t="shared" si="34"/>
        <v>2.9284062590392235E-2</v>
      </c>
      <c r="AF30">
        <f t="shared" si="19"/>
        <v>1.5</v>
      </c>
      <c r="AG30">
        <f t="shared" si="20"/>
        <v>1.5292840625903923</v>
      </c>
      <c r="AH30">
        <f t="shared" si="21"/>
        <v>31.2</v>
      </c>
      <c r="AI30">
        <f t="shared" si="22"/>
        <v>4.9958395721942765E-2</v>
      </c>
      <c r="AJ30">
        <f t="shared" si="23"/>
        <v>2.8624896482411892</v>
      </c>
      <c r="AK30">
        <f t="shared" si="24"/>
        <v>1.6207083957219428</v>
      </c>
      <c r="AL30">
        <f t="shared" si="35"/>
        <v>92.862489648241194</v>
      </c>
      <c r="AM30">
        <f t="shared" si="38"/>
        <v>30.623889488131365</v>
      </c>
      <c r="AN30">
        <v>30.65</v>
      </c>
      <c r="AO30">
        <f t="shared" si="41"/>
        <v>30.611759186605937</v>
      </c>
      <c r="AP30">
        <f t="shared" si="39"/>
        <v>1.5292840625903923</v>
      </c>
      <c r="AQ30">
        <f t="shared" si="42"/>
        <v>3.9823420456578695</v>
      </c>
      <c r="AV30" s="9">
        <f>4+10*AS74</f>
        <v>2.2558709311803429</v>
      </c>
      <c r="AW30" s="10">
        <v>6</v>
      </c>
      <c r="AY30" s="9">
        <v>6</v>
      </c>
      <c r="AZ30" s="10">
        <v>2.25</v>
      </c>
    </row>
    <row r="31" spans="1:52" x14ac:dyDescent="0.2">
      <c r="A31">
        <v>16</v>
      </c>
      <c r="B31">
        <f t="shared" si="7"/>
        <v>1.6</v>
      </c>
      <c r="C31">
        <f t="shared" si="8"/>
        <v>5.3282851559692368E-2</v>
      </c>
      <c r="D31">
        <f t="shared" si="9"/>
        <v>3.0529725547492044</v>
      </c>
      <c r="E31">
        <f t="shared" si="10"/>
        <v>30.042636369000643</v>
      </c>
      <c r="F31">
        <f t="shared" si="11"/>
        <v>4.2636369000643271E-2</v>
      </c>
      <c r="G31">
        <f t="shared" si="27"/>
        <v>4.4488543628715531</v>
      </c>
      <c r="H31">
        <f t="shared" si="28"/>
        <v>4.446017986342568</v>
      </c>
      <c r="I31">
        <f t="shared" si="28"/>
        <v>4.4460161768510558</v>
      </c>
      <c r="J31">
        <f t="shared" si="28"/>
        <v>4.4460161756959371</v>
      </c>
      <c r="K31">
        <f t="shared" si="28"/>
        <v>4.4460161756952008</v>
      </c>
      <c r="L31">
        <f t="shared" si="28"/>
        <v>4.4460161756951999</v>
      </c>
      <c r="M31">
        <f t="shared" si="28"/>
        <v>4.4460161756951999</v>
      </c>
      <c r="N31">
        <f t="shared" si="12"/>
        <v>4.4460161756951999</v>
      </c>
      <c r="O31">
        <f t="shared" si="12"/>
        <v>4.4460161756951999</v>
      </c>
      <c r="P31">
        <f t="shared" si="12"/>
        <v>4.4460161756951999</v>
      </c>
      <c r="Q31">
        <f t="shared" si="12"/>
        <v>4.4460161756951999</v>
      </c>
      <c r="R31">
        <f t="shared" si="12"/>
        <v>4.4460161756951999</v>
      </c>
      <c r="S31">
        <f t="shared" si="12"/>
        <v>4.4460161756951999</v>
      </c>
      <c r="T31">
        <f t="shared" si="13"/>
        <v>2.5260538822058771E-2</v>
      </c>
      <c r="U31">
        <f t="shared" si="14"/>
        <v>1.4473649492187102</v>
      </c>
      <c r="V31">
        <f t="shared" si="29"/>
        <v>1.2003829587106196</v>
      </c>
      <c r="W31" s="1">
        <f t="shared" si="15"/>
        <v>1.2945142479049989</v>
      </c>
      <c r="X31">
        <f t="shared" si="30"/>
        <v>0.79749999999999988</v>
      </c>
      <c r="Y31">
        <f t="shared" si="40"/>
        <v>4.1899999999999995</v>
      </c>
      <c r="Z31">
        <f t="shared" si="31"/>
        <v>2.602099748140517E-2</v>
      </c>
      <c r="AA31">
        <f t="shared" si="17"/>
        <v>1.4909373059535032</v>
      </c>
      <c r="AB31">
        <f t="shared" si="32"/>
        <v>1.200406370031023</v>
      </c>
      <c r="AC31" s="1">
        <f t="shared" si="18"/>
        <v>1.2573411810219506</v>
      </c>
      <c r="AD31" s="2">
        <f t="shared" si="33"/>
        <v>72.042467796896744</v>
      </c>
      <c r="AE31">
        <f t="shared" si="34"/>
        <v>3.1232246333834816E-2</v>
      </c>
      <c r="AF31">
        <f t="shared" si="19"/>
        <v>1.6</v>
      </c>
      <c r="AG31">
        <f t="shared" si="20"/>
        <v>1.6312322463338349</v>
      </c>
      <c r="AH31">
        <f t="shared" si="21"/>
        <v>31.2</v>
      </c>
      <c r="AI31">
        <f t="shared" si="22"/>
        <v>5.3282851559692368E-2</v>
      </c>
      <c r="AJ31">
        <f t="shared" si="23"/>
        <v>3.0529725547492044</v>
      </c>
      <c r="AK31">
        <f t="shared" si="24"/>
        <v>1.6240328515596925</v>
      </c>
      <c r="AL31">
        <f t="shared" si="35"/>
        <v>93.052972554749203</v>
      </c>
      <c r="AM31">
        <f t="shared" si="38"/>
        <v>30.629073256247171</v>
      </c>
      <c r="AN31">
        <v>30.65</v>
      </c>
      <c r="AO31">
        <f t="shared" si="41"/>
        <v>30.606501663375383</v>
      </c>
      <c r="AP31">
        <f t="shared" si="39"/>
        <v>1.6312322463338349</v>
      </c>
      <c r="AQ31">
        <f t="shared" si="42"/>
        <v>3.9770845224273152</v>
      </c>
      <c r="AV31" s="5">
        <v>4</v>
      </c>
      <c r="AW31" s="6">
        <v>6</v>
      </c>
      <c r="AY31" s="5">
        <v>6</v>
      </c>
      <c r="AZ31" s="6">
        <v>4</v>
      </c>
    </row>
    <row r="32" spans="1:52" x14ac:dyDescent="0.2">
      <c r="A32">
        <v>17</v>
      </c>
      <c r="B32">
        <f t="shared" si="7"/>
        <v>1.7000000000000002</v>
      </c>
      <c r="C32">
        <f t="shared" si="8"/>
        <v>5.660612893896759E-2</v>
      </c>
      <c r="D32">
        <f t="shared" si="9"/>
        <v>3.2433879385688891</v>
      </c>
      <c r="E32">
        <f t="shared" si="10"/>
        <v>30.048128061494946</v>
      </c>
      <c r="F32">
        <f t="shared" si="11"/>
        <v>4.8128061494946195E-2</v>
      </c>
      <c r="G32">
        <f t="shared" si="27"/>
        <v>4.4295698952596396</v>
      </c>
      <c r="H32">
        <f t="shared" si="28"/>
        <v>4.4263690623785577</v>
      </c>
      <c r="I32">
        <f t="shared" si="28"/>
        <v>4.4263667477656128</v>
      </c>
      <c r="J32">
        <f t="shared" si="28"/>
        <v>4.4263667460906388</v>
      </c>
      <c r="K32">
        <f t="shared" si="28"/>
        <v>4.4263667460894265</v>
      </c>
      <c r="L32">
        <f t="shared" si="28"/>
        <v>4.4263667460894256</v>
      </c>
      <c r="M32">
        <f t="shared" si="28"/>
        <v>4.4263667460894256</v>
      </c>
      <c r="N32">
        <f t="shared" si="28"/>
        <v>4.4263667460894256</v>
      </c>
      <c r="O32">
        <f t="shared" si="28"/>
        <v>4.4263667460894256</v>
      </c>
      <c r="P32">
        <f t="shared" si="28"/>
        <v>4.4263667460894256</v>
      </c>
      <c r="Q32">
        <f t="shared" si="28"/>
        <v>4.4263667460894256</v>
      </c>
      <c r="R32">
        <f t="shared" si="28"/>
        <v>4.4263667460894256</v>
      </c>
      <c r="S32">
        <f t="shared" si="28"/>
        <v>4.4263667460894256</v>
      </c>
      <c r="T32">
        <f t="shared" si="13"/>
        <v>2.6894294630164722E-2</v>
      </c>
      <c r="U32">
        <f t="shared" si="14"/>
        <v>1.5409750225782746</v>
      </c>
      <c r="V32">
        <f t="shared" si="29"/>
        <v>1.2004341126805129</v>
      </c>
      <c r="W32" s="1">
        <f t="shared" si="15"/>
        <v>1.2945142479049987</v>
      </c>
      <c r="X32">
        <f t="shared" si="30"/>
        <v>0.79749999999999988</v>
      </c>
      <c r="Y32">
        <f t="shared" si="40"/>
        <v>4.1899999999999995</v>
      </c>
      <c r="Z32">
        <f t="shared" si="31"/>
        <v>2.7642657859252837E-2</v>
      </c>
      <c r="AA32">
        <f t="shared" si="17"/>
        <v>1.5838543417684259</v>
      </c>
      <c r="AB32">
        <f t="shared" si="32"/>
        <v>1.2004586159340058</v>
      </c>
      <c r="AC32" s="1">
        <f t="shared" si="18"/>
        <v>1.2601571573369297</v>
      </c>
      <c r="AD32" s="2">
        <f t="shared" si="33"/>
        <v>72.203816113527722</v>
      </c>
      <c r="AE32">
        <f t="shared" si="34"/>
        <v>3.3179640899035676E-2</v>
      </c>
      <c r="AF32">
        <f t="shared" si="19"/>
        <v>1.7000000000000002</v>
      </c>
      <c r="AG32">
        <f t="shared" si="20"/>
        <v>1.7331796408990359</v>
      </c>
      <c r="AH32">
        <f t="shared" si="21"/>
        <v>31.2</v>
      </c>
      <c r="AI32">
        <f t="shared" si="22"/>
        <v>5.660612893896759E-2</v>
      </c>
      <c r="AJ32">
        <f t="shared" si="23"/>
        <v>3.2433879385688891</v>
      </c>
      <c r="AK32">
        <f t="shared" si="24"/>
        <v>1.6273561289389677</v>
      </c>
      <c r="AL32">
        <f t="shared" si="35"/>
        <v>93.243387938568887</v>
      </c>
      <c r="AM32">
        <f t="shared" si="38"/>
        <v>30.634590472535322</v>
      </c>
      <c r="AN32">
        <v>30.65</v>
      </c>
      <c r="AO32">
        <f t="shared" si="41"/>
        <v>30.600907920726335</v>
      </c>
      <c r="AP32">
        <f t="shared" si="39"/>
        <v>1.7331796408990359</v>
      </c>
      <c r="AQ32">
        <f t="shared" si="42"/>
        <v>3.9714907797782679</v>
      </c>
      <c r="AV32" s="7">
        <f>4+10*AS79</f>
        <v>3.0309621064559065</v>
      </c>
      <c r="AW32" s="8">
        <v>6.5</v>
      </c>
      <c r="AY32" s="7">
        <v>6.5</v>
      </c>
      <c r="AZ32" s="8">
        <v>3.05</v>
      </c>
    </row>
    <row r="33" spans="1:54" x14ac:dyDescent="0.2">
      <c r="A33">
        <v>18</v>
      </c>
      <c r="B33">
        <f t="shared" si="7"/>
        <v>1.8</v>
      </c>
      <c r="C33">
        <f t="shared" si="8"/>
        <v>5.9928155121207888E-2</v>
      </c>
      <c r="D33">
        <f t="shared" si="9"/>
        <v>3.4337316319647999</v>
      </c>
      <c r="E33">
        <f t="shared" si="10"/>
        <v>30.053951487283666</v>
      </c>
      <c r="F33">
        <f t="shared" si="11"/>
        <v>5.39514872836655E-2</v>
      </c>
      <c r="G33">
        <f t="shared" si="27"/>
        <v>4.4091662815163257</v>
      </c>
      <c r="H33">
        <f t="shared" si="28"/>
        <v>4.405579195027685</v>
      </c>
      <c r="I33">
        <f t="shared" si="28"/>
        <v>4.4055762743698308</v>
      </c>
      <c r="J33">
        <f t="shared" si="28"/>
        <v>4.405576271989851</v>
      </c>
      <c r="K33">
        <f t="shared" si="28"/>
        <v>4.4055762719879121</v>
      </c>
      <c r="L33">
        <f t="shared" si="28"/>
        <v>4.4055762719879104</v>
      </c>
      <c r="M33">
        <f t="shared" si="28"/>
        <v>4.4055762719879104</v>
      </c>
      <c r="N33">
        <f t="shared" si="28"/>
        <v>4.4055762719879104</v>
      </c>
      <c r="O33">
        <f t="shared" si="28"/>
        <v>4.4055762719879104</v>
      </c>
      <c r="P33">
        <f t="shared" si="28"/>
        <v>4.4055762719879104</v>
      </c>
      <c r="Q33">
        <f t="shared" si="28"/>
        <v>4.4055762719879104</v>
      </c>
      <c r="R33">
        <f t="shared" si="28"/>
        <v>4.4055762719879104</v>
      </c>
      <c r="S33">
        <f t="shared" si="28"/>
        <v>4.4055762719879104</v>
      </c>
      <c r="T33">
        <f t="shared" si="13"/>
        <v>2.8538327288781678E-2</v>
      </c>
      <c r="U33">
        <f t="shared" si="14"/>
        <v>1.6351739334651287</v>
      </c>
      <c r="V33">
        <f t="shared" si="29"/>
        <v>1.2004888275561556</v>
      </c>
      <c r="W33" s="1">
        <f t="shared" si="15"/>
        <v>1.2945142479049989</v>
      </c>
      <c r="X33">
        <f t="shared" si="30"/>
        <v>0.79749999999999988</v>
      </c>
      <c r="Y33">
        <f t="shared" si="40"/>
        <v>4.1899999999999995</v>
      </c>
      <c r="Z33">
        <f t="shared" si="31"/>
        <v>2.926347515746712E-2</v>
      </c>
      <c r="AA33">
        <f t="shared" si="17"/>
        <v>1.6767230712538854</v>
      </c>
      <c r="AB33">
        <f t="shared" si="32"/>
        <v>1.2005139939850926</v>
      </c>
      <c r="AC33" s="1">
        <f t="shared" si="18"/>
        <v>1.2631432120602113</v>
      </c>
      <c r="AD33" s="2">
        <f t="shared" si="33"/>
        <v>72.374909492547516</v>
      </c>
      <c r="AE33">
        <f t="shared" si="34"/>
        <v>3.5126197545981071E-2</v>
      </c>
      <c r="AF33">
        <f t="shared" si="19"/>
        <v>1.8</v>
      </c>
      <c r="AG33">
        <f t="shared" si="20"/>
        <v>1.8351261975459812</v>
      </c>
      <c r="AH33">
        <f t="shared" si="21"/>
        <v>31.2</v>
      </c>
      <c r="AI33">
        <f t="shared" si="22"/>
        <v>5.9928155121207888E-2</v>
      </c>
      <c r="AJ33">
        <f t="shared" si="23"/>
        <v>3.4337316319647999</v>
      </c>
      <c r="AK33">
        <f t="shared" si="24"/>
        <v>1.630678155121208</v>
      </c>
      <c r="AL33">
        <f t="shared" si="35"/>
        <v>93.433731631964804</v>
      </c>
      <c r="AM33">
        <f t="shared" si="38"/>
        <v>30.640440952272364</v>
      </c>
      <c r="AN33">
        <v>30.65</v>
      </c>
      <c r="AO33">
        <f t="shared" si="41"/>
        <v>30.594978513526115</v>
      </c>
      <c r="AP33">
        <f t="shared" si="39"/>
        <v>1.8351261975459812</v>
      </c>
      <c r="AQ33">
        <f t="shared" si="42"/>
        <v>3.9655613725780476</v>
      </c>
      <c r="AV33" s="9">
        <f>4+10*AS84</f>
        <v>1.9678111875241253</v>
      </c>
      <c r="AW33" s="10">
        <v>7</v>
      </c>
      <c r="AY33" s="9">
        <v>7</v>
      </c>
      <c r="AZ33" s="10">
        <v>1.95</v>
      </c>
    </row>
    <row r="34" spans="1:54" x14ac:dyDescent="0.2">
      <c r="A34">
        <v>19</v>
      </c>
      <c r="B34">
        <f t="shared" si="7"/>
        <v>1.9000000000000001</v>
      </c>
      <c r="C34">
        <f t="shared" si="8"/>
        <v>6.324885753307323E-2</v>
      </c>
      <c r="D34">
        <f t="shared" si="9"/>
        <v>3.6239994766682098</v>
      </c>
      <c r="E34">
        <f t="shared" si="10"/>
        <v>30.060106453570651</v>
      </c>
      <c r="F34">
        <f t="shared" si="11"/>
        <v>6.0106453570650586E-2</v>
      </c>
      <c r="G34">
        <f t="shared" si="27"/>
        <v>4.3876522439837826</v>
      </c>
      <c r="H34">
        <f t="shared" si="28"/>
        <v>4.383657157608023</v>
      </c>
      <c r="I34">
        <f t="shared" si="28"/>
        <v>4.383653516649213</v>
      </c>
      <c r="J34">
        <f t="shared" si="28"/>
        <v>4.3836535133279639</v>
      </c>
      <c r="K34">
        <f t="shared" si="28"/>
        <v>4.3836535133249344</v>
      </c>
      <c r="L34">
        <f t="shared" si="28"/>
        <v>4.3836535133249317</v>
      </c>
      <c r="M34">
        <f t="shared" si="28"/>
        <v>4.3836535133249317</v>
      </c>
      <c r="N34">
        <f t="shared" si="28"/>
        <v>4.3836535133249317</v>
      </c>
      <c r="O34">
        <f t="shared" si="28"/>
        <v>4.3836535133249317</v>
      </c>
      <c r="P34">
        <f t="shared" si="28"/>
        <v>4.3836535133249317</v>
      </c>
      <c r="Q34">
        <f t="shared" si="28"/>
        <v>4.3836535133249317</v>
      </c>
      <c r="R34">
        <f t="shared" si="28"/>
        <v>4.3836535133249317</v>
      </c>
      <c r="S34">
        <f t="shared" si="28"/>
        <v>4.3836535133249317</v>
      </c>
      <c r="T34">
        <f t="shared" si="13"/>
        <v>3.0193326631706166E-2</v>
      </c>
      <c r="U34">
        <f t="shared" si="14"/>
        <v>1.7300012076100937</v>
      </c>
      <c r="V34">
        <f t="shared" si="29"/>
        <v>1.2005471900314018</v>
      </c>
      <c r="W34" s="1">
        <f t="shared" si="15"/>
        <v>1.2945142479049985</v>
      </c>
      <c r="X34">
        <f t="shared" si="30"/>
        <v>0.79749999999999988</v>
      </c>
      <c r="Y34">
        <f t="shared" si="40"/>
        <v>4.1899999999999995</v>
      </c>
      <c r="Z34">
        <f t="shared" si="31"/>
        <v>3.0883400583786875E-2</v>
      </c>
      <c r="AA34">
        <f t="shared" si="17"/>
        <v>1.7695406987367936</v>
      </c>
      <c r="AB34">
        <f t="shared" si="32"/>
        <v>1.2005724981734029</v>
      </c>
      <c r="AC34" s="1">
        <f t="shared" si="18"/>
        <v>1.2662992420314998</v>
      </c>
      <c r="AD34" s="2">
        <f t="shared" si="33"/>
        <v>72.55574202313224</v>
      </c>
      <c r="AE34">
        <f t="shared" si="34"/>
        <v>3.707186764011336E-2</v>
      </c>
      <c r="AF34">
        <f t="shared" si="19"/>
        <v>1.9000000000000001</v>
      </c>
      <c r="AG34">
        <f t="shared" si="20"/>
        <v>1.9370718676401135</v>
      </c>
      <c r="AH34">
        <f t="shared" si="21"/>
        <v>31.2</v>
      </c>
      <c r="AI34">
        <f t="shared" si="22"/>
        <v>6.324885753307323E-2</v>
      </c>
      <c r="AJ34">
        <f t="shared" si="23"/>
        <v>3.6239994766682098</v>
      </c>
      <c r="AK34">
        <f t="shared" si="24"/>
        <v>1.6339988575330733</v>
      </c>
      <c r="AL34">
        <f t="shared" si="35"/>
        <v>93.623999476668203</v>
      </c>
      <c r="AM34">
        <f t="shared" si="38"/>
        <v>30.646624499725647</v>
      </c>
      <c r="AN34">
        <v>30.65</v>
      </c>
      <c r="AO34">
        <f t="shared" si="41"/>
        <v>30.588714029346967</v>
      </c>
      <c r="AP34">
        <f t="shared" si="39"/>
        <v>1.9370718676401135</v>
      </c>
      <c r="AQ34">
        <f t="shared" si="42"/>
        <v>3.9592968883988995</v>
      </c>
      <c r="AV34" s="5">
        <v>4</v>
      </c>
      <c r="AW34" s="6">
        <v>7</v>
      </c>
      <c r="AY34" s="5">
        <v>7</v>
      </c>
      <c r="AZ34" s="6">
        <v>4</v>
      </c>
    </row>
    <row r="35" spans="1:54" x14ac:dyDescent="0.2">
      <c r="A35">
        <v>20</v>
      </c>
      <c r="B35">
        <f t="shared" si="7"/>
        <v>2</v>
      </c>
      <c r="C35">
        <f t="shared" si="8"/>
        <v>6.6568163775823808E-2</v>
      </c>
      <c r="D35">
        <f t="shared" si="9"/>
        <v>3.8141873244145423</v>
      </c>
      <c r="E35">
        <f t="shared" si="10"/>
        <v>30.066592756745816</v>
      </c>
      <c r="F35">
        <f t="shared" si="11"/>
        <v>6.6592756745816217E-2</v>
      </c>
      <c r="G35">
        <f t="shared" si="27"/>
        <v>4.3650369942408593</v>
      </c>
      <c r="H35">
        <f t="shared" si="28"/>
        <v>4.3606122154797982</v>
      </c>
      <c r="I35">
        <f t="shared" si="28"/>
        <v>4.3606077255902775</v>
      </c>
      <c r="J35">
        <f t="shared" si="28"/>
        <v>4.3606077210296919</v>
      </c>
      <c r="K35">
        <f t="shared" si="28"/>
        <v>4.36060772102506</v>
      </c>
      <c r="L35">
        <f t="shared" si="28"/>
        <v>4.3606077210250547</v>
      </c>
      <c r="M35">
        <f t="shared" si="28"/>
        <v>4.3606077210250547</v>
      </c>
      <c r="N35">
        <f t="shared" si="28"/>
        <v>4.3606077210250547</v>
      </c>
      <c r="O35">
        <f t="shared" si="28"/>
        <v>4.3606077210250547</v>
      </c>
      <c r="P35">
        <f t="shared" si="28"/>
        <v>4.3606077210250547</v>
      </c>
      <c r="Q35">
        <f t="shared" si="28"/>
        <v>4.3606077210250547</v>
      </c>
      <c r="R35">
        <f t="shared" si="28"/>
        <v>4.3606077210250547</v>
      </c>
      <c r="S35">
        <f t="shared" si="28"/>
        <v>4.3606077210250547</v>
      </c>
      <c r="T35">
        <f t="shared" si="13"/>
        <v>3.1859998106450411E-2</v>
      </c>
      <c r="U35">
        <f t="shared" si="14"/>
        <v>1.8254972653703878</v>
      </c>
      <c r="V35">
        <f t="shared" si="29"/>
        <v>1.2006092933804156</v>
      </c>
      <c r="W35" s="1">
        <f t="shared" si="15"/>
        <v>1.2945142479049985</v>
      </c>
      <c r="X35">
        <f t="shared" si="30"/>
        <v>0.79749999999999988</v>
      </c>
      <c r="Y35">
        <f t="shared" si="40"/>
        <v>4.1899999999999995</v>
      </c>
      <c r="Z35">
        <f t="shared" si="31"/>
        <v>3.2502385482046793E-2</v>
      </c>
      <c r="AA35">
        <f t="shared" si="17"/>
        <v>1.8623044363420094</v>
      </c>
      <c r="AB35">
        <f t="shared" si="32"/>
        <v>1.2006341221550381</v>
      </c>
      <c r="AC35" s="1">
        <f t="shared" si="18"/>
        <v>1.2696251383084929</v>
      </c>
      <c r="AD35" s="2">
        <f t="shared" si="33"/>
        <v>72.746307463163689</v>
      </c>
      <c r="AE35">
        <f t="shared" si="34"/>
        <v>3.9016602658341761E-2</v>
      </c>
      <c r="AF35">
        <f t="shared" si="19"/>
        <v>2</v>
      </c>
      <c r="AG35">
        <f t="shared" si="20"/>
        <v>2.0390166026583416</v>
      </c>
      <c r="AH35">
        <f t="shared" si="21"/>
        <v>31.2</v>
      </c>
      <c r="AI35">
        <f t="shared" si="22"/>
        <v>6.6568163775823808E-2</v>
      </c>
      <c r="AJ35">
        <f t="shared" si="23"/>
        <v>3.8141873244145423</v>
      </c>
      <c r="AK35">
        <f t="shared" si="24"/>
        <v>1.6373181637758238</v>
      </c>
      <c r="AL35">
        <f t="shared" si="35"/>
        <v>93.814187324414547</v>
      </c>
      <c r="AM35">
        <f t="shared" si="38"/>
        <v>30.653140908185879</v>
      </c>
      <c r="AN35">
        <v>30.65</v>
      </c>
      <c r="AO35">
        <f t="shared" si="41"/>
        <v>30.582115088305063</v>
      </c>
      <c r="AP35">
        <f t="shared" si="39"/>
        <v>2.0390166026583416</v>
      </c>
      <c r="AQ35">
        <f t="shared" si="42"/>
        <v>3.9526979473569916</v>
      </c>
      <c r="AS35" s="4"/>
      <c r="AV35" s="7">
        <f>4+10*AS88</f>
        <v>2.959613779490101</v>
      </c>
      <c r="AW35" s="8">
        <v>7.5</v>
      </c>
      <c r="AY35" s="7">
        <v>7.5</v>
      </c>
      <c r="AZ35" s="8">
        <v>2.95</v>
      </c>
    </row>
    <row r="36" spans="1:54" x14ac:dyDescent="0.2">
      <c r="A36">
        <v>21</v>
      </c>
      <c r="B36">
        <f t="shared" si="7"/>
        <v>2.1</v>
      </c>
      <c r="C36">
        <f t="shared" si="8"/>
        <v>6.9886001634642508E-2</v>
      </c>
      <c r="D36">
        <f t="shared" si="9"/>
        <v>4.0042910374775271</v>
      </c>
      <c r="E36">
        <f t="shared" si="10"/>
        <v>30.07341018241862</v>
      </c>
      <c r="F36">
        <f t="shared" si="11"/>
        <v>7.341018241861974E-2</v>
      </c>
      <c r="G36">
        <f t="shared" si="27"/>
        <v>4.3413302315873379</v>
      </c>
      <c r="H36">
        <f t="shared" si="28"/>
        <v>4.3364541245120067</v>
      </c>
      <c r="I36">
        <f t="shared" si="28"/>
        <v>4.3364486415945063</v>
      </c>
      <c r="J36">
        <f t="shared" si="28"/>
        <v>4.3364486354223235</v>
      </c>
      <c r="K36">
        <f t="shared" si="28"/>
        <v>4.3364486354153753</v>
      </c>
      <c r="L36">
        <f t="shared" si="28"/>
        <v>4.3364486354153673</v>
      </c>
      <c r="M36">
        <f t="shared" si="28"/>
        <v>4.3364486354153673</v>
      </c>
      <c r="N36">
        <f t="shared" si="28"/>
        <v>4.3364486354153673</v>
      </c>
      <c r="O36">
        <f t="shared" si="28"/>
        <v>4.3364486354153673</v>
      </c>
      <c r="P36">
        <f t="shared" si="28"/>
        <v>4.3364486354153673</v>
      </c>
      <c r="Q36">
        <f t="shared" si="28"/>
        <v>4.3364486354153673</v>
      </c>
      <c r="R36">
        <f t="shared" si="28"/>
        <v>4.3364486354153673</v>
      </c>
      <c r="S36">
        <f t="shared" si="28"/>
        <v>4.3364486354153673</v>
      </c>
      <c r="T36">
        <f t="shared" si="13"/>
        <v>3.3539063931846316E-2</v>
      </c>
      <c r="U36">
        <f t="shared" si="14"/>
        <v>1.9217034880574047</v>
      </c>
      <c r="V36">
        <f t="shared" si="29"/>
        <v>1.2006752377628855</v>
      </c>
      <c r="W36" s="1">
        <f t="shared" si="15"/>
        <v>1.2945142479049987</v>
      </c>
      <c r="X36">
        <f t="shared" si="30"/>
        <v>0.79749999999999988</v>
      </c>
      <c r="Y36">
        <f t="shared" si="40"/>
        <v>4.1899999999999995</v>
      </c>
      <c r="Z36">
        <f t="shared" si="31"/>
        <v>3.4120381339418519E-2</v>
      </c>
      <c r="AA36">
        <f t="shared" si="17"/>
        <v>1.9550115044072363</v>
      </c>
      <c r="AB36">
        <f t="shared" si="32"/>
        <v>1.2006988592548014</v>
      </c>
      <c r="AC36" s="1">
        <f t="shared" si="18"/>
        <v>1.2731207861854927</v>
      </c>
      <c r="AD36" s="2">
        <f t="shared" si="33"/>
        <v>72.946599240295626</v>
      </c>
      <c r="AE36">
        <f t="shared" si="34"/>
        <v>4.0960354195020789E-2</v>
      </c>
      <c r="AF36">
        <f t="shared" si="19"/>
        <v>2.1</v>
      </c>
      <c r="AG36">
        <f t="shared" si="20"/>
        <v>2.1409603541950211</v>
      </c>
      <c r="AH36">
        <f t="shared" si="21"/>
        <v>31.2</v>
      </c>
      <c r="AI36">
        <f t="shared" si="22"/>
        <v>6.9886001634642508E-2</v>
      </c>
      <c r="AJ36">
        <f t="shared" si="23"/>
        <v>4.0042910374775271</v>
      </c>
      <c r="AK36">
        <f t="shared" si="24"/>
        <v>1.6406360016346426</v>
      </c>
      <c r="AL36">
        <f t="shared" si="35"/>
        <v>94.004291037477529</v>
      </c>
      <c r="AM36">
        <f t="shared" si="38"/>
        <v>30.659989960001482</v>
      </c>
      <c r="AN36">
        <v>30.65</v>
      </c>
      <c r="AO36">
        <f t="shared" si="41"/>
        <v>30.575182342890859</v>
      </c>
      <c r="AP36">
        <f t="shared" si="39"/>
        <v>2.1409603541950211</v>
      </c>
      <c r="AQ36">
        <f t="shared" si="42"/>
        <v>3.9457652019427876</v>
      </c>
      <c r="AS36">
        <f>(AO36-AO$26)/(AP36-AP$26)</f>
        <v>-5.3198703292698997E-2</v>
      </c>
      <c r="AT36">
        <v>2</v>
      </c>
      <c r="AV36" s="9">
        <f>4+10*AS93</f>
        <v>1.7480468219843437</v>
      </c>
      <c r="AW36" s="10">
        <v>8</v>
      </c>
      <c r="AY36" s="9">
        <v>8</v>
      </c>
      <c r="AZ36" s="10">
        <v>1.75</v>
      </c>
    </row>
    <row r="37" spans="1:54" x14ac:dyDescent="0.2">
      <c r="A37">
        <v>22</v>
      </c>
      <c r="B37">
        <f t="shared" si="7"/>
        <v>2.2000000000000002</v>
      </c>
      <c r="C37">
        <f t="shared" si="8"/>
        <v>7.3202299087897063E-2</v>
      </c>
      <c r="D37">
        <f t="shared" si="9"/>
        <v>4.1943064891998949</v>
      </c>
      <c r="E37">
        <f t="shared" si="10"/>
        <v>30.080558505453318</v>
      </c>
      <c r="F37">
        <f t="shared" si="11"/>
        <v>8.0558505453318219E-2</v>
      </c>
      <c r="G37">
        <f t="shared" si="27"/>
        <v>4.3165421414499834</v>
      </c>
      <c r="H37">
        <f t="shared" si="28"/>
        <v>4.3111931294699648</v>
      </c>
      <c r="I37">
        <f t="shared" si="28"/>
        <v>4.3111864928085337</v>
      </c>
      <c r="J37">
        <f t="shared" si="28"/>
        <v>4.311186484564022</v>
      </c>
      <c r="K37">
        <f t="shared" si="28"/>
        <v>4.3111864845537804</v>
      </c>
      <c r="L37">
        <f t="shared" si="28"/>
        <v>4.311186484553768</v>
      </c>
      <c r="M37">
        <f t="shared" si="28"/>
        <v>4.311186484553768</v>
      </c>
      <c r="N37">
        <f t="shared" si="28"/>
        <v>4.311186484553768</v>
      </c>
      <c r="O37">
        <f t="shared" si="28"/>
        <v>4.311186484553768</v>
      </c>
      <c r="P37">
        <f t="shared" si="28"/>
        <v>4.311186484553768</v>
      </c>
      <c r="Q37">
        <f t="shared" si="28"/>
        <v>4.311186484553768</v>
      </c>
      <c r="R37">
        <f t="shared" si="28"/>
        <v>4.311186484553768</v>
      </c>
      <c r="S37">
        <f t="shared" si="28"/>
        <v>4.311186484553768</v>
      </c>
      <c r="T37">
        <f t="shared" si="13"/>
        <v>3.5231264308916141E-2</v>
      </c>
      <c r="U37">
        <f t="shared" si="14"/>
        <v>2.0186622873165381</v>
      </c>
      <c r="V37">
        <f t="shared" si="29"/>
        <v>1.2007451305558201</v>
      </c>
      <c r="W37" s="1">
        <f t="shared" si="15"/>
        <v>1.2945142479049989</v>
      </c>
      <c r="X37">
        <f t="shared" si="30"/>
        <v>0.79749999999999988</v>
      </c>
      <c r="Y37">
        <f t="shared" si="40"/>
        <v>4.1899999999999995</v>
      </c>
      <c r="Z37">
        <f t="shared" si="31"/>
        <v>3.5737339793600616E-2</v>
      </c>
      <c r="AA37">
        <f t="shared" si="17"/>
        <v>2.0476591318949899</v>
      </c>
      <c r="AB37">
        <f t="shared" si="32"/>
        <v>1.2007667024680082</v>
      </c>
      <c r="AC37" s="1">
        <f t="shared" si="18"/>
        <v>1.2767860652130001</v>
      </c>
      <c r="AD37" s="2">
        <f t="shared" si="33"/>
        <v>73.156610453076567</v>
      </c>
      <c r="AE37">
        <f t="shared" si="34"/>
        <v>4.2903073967894043E-2</v>
      </c>
      <c r="AF37">
        <f t="shared" si="19"/>
        <v>2.2000000000000002</v>
      </c>
      <c r="AG37">
        <f t="shared" si="20"/>
        <v>2.2429030739678941</v>
      </c>
      <c r="AH37">
        <f t="shared" si="21"/>
        <v>31.2</v>
      </c>
      <c r="AI37">
        <f t="shared" si="22"/>
        <v>7.3202299087897063E-2</v>
      </c>
      <c r="AJ37">
        <f t="shared" si="23"/>
        <v>4.1943064891998949</v>
      </c>
      <c r="AK37">
        <f t="shared" si="24"/>
        <v>1.6439522990878972</v>
      </c>
      <c r="AL37">
        <f t="shared" si="35"/>
        <v>94.194306489199889</v>
      </c>
      <c r="AM37">
        <f t="shared" si="38"/>
        <v>30.667171426614694</v>
      </c>
      <c r="AN37">
        <v>30.65</v>
      </c>
      <c r="AO37">
        <f t="shared" si="41"/>
        <v>30.567916477790906</v>
      </c>
      <c r="AP37">
        <f t="shared" si="39"/>
        <v>2.2429030739678941</v>
      </c>
      <c r="AQ37">
        <f t="shared" si="42"/>
        <v>3.9384993368428347</v>
      </c>
      <c r="AV37" s="5">
        <v>7</v>
      </c>
      <c r="AW37" s="6">
        <v>8</v>
      </c>
      <c r="AY37" s="5">
        <v>8</v>
      </c>
      <c r="AZ37" s="6">
        <v>7</v>
      </c>
      <c r="BA37">
        <v>4</v>
      </c>
    </row>
    <row r="38" spans="1:54" x14ac:dyDescent="0.2">
      <c r="A38">
        <v>23</v>
      </c>
      <c r="B38">
        <f t="shared" si="7"/>
        <v>2.3000000000000003</v>
      </c>
      <c r="C38">
        <f t="shared" si="8"/>
        <v>7.6516984316339146E-2</v>
      </c>
      <c r="D38">
        <f t="shared" si="9"/>
        <v>4.3842295645204663</v>
      </c>
      <c r="E38">
        <f t="shared" si="10"/>
        <v>30.088037490005892</v>
      </c>
      <c r="F38">
        <f t="shared" si="11"/>
        <v>8.8037490005891783E-2</v>
      </c>
      <c r="G38">
        <f t="shared" si="27"/>
        <v>4.2906833937113582</v>
      </c>
      <c r="H38">
        <f t="shared" si="28"/>
        <v>4.2848399623247309</v>
      </c>
      <c r="I38">
        <f t="shared" si="28"/>
        <v>4.2848319933712409</v>
      </c>
      <c r="J38">
        <f t="shared" si="28"/>
        <v>4.2848319824887753</v>
      </c>
      <c r="K38">
        <f t="shared" si="28"/>
        <v>4.2848319824739152</v>
      </c>
      <c r="L38">
        <f t="shared" si="28"/>
        <v>4.2848319824738939</v>
      </c>
      <c r="M38">
        <f t="shared" si="28"/>
        <v>4.2848319824738939</v>
      </c>
      <c r="N38">
        <f t="shared" si="28"/>
        <v>4.2848319824738939</v>
      </c>
      <c r="O38">
        <f t="shared" si="28"/>
        <v>4.2848319824738939</v>
      </c>
      <c r="P38">
        <f t="shared" si="28"/>
        <v>4.2848319824738939</v>
      </c>
      <c r="Q38">
        <f t="shared" si="28"/>
        <v>4.2848319824738939</v>
      </c>
      <c r="R38">
        <f t="shared" si="28"/>
        <v>4.2848319824738939</v>
      </c>
      <c r="S38">
        <f t="shared" si="28"/>
        <v>4.2848319824738939</v>
      </c>
      <c r="T38">
        <f t="shared" si="13"/>
        <v>3.6937358689607049E-2</v>
      </c>
      <c r="U38">
        <f t="shared" si="14"/>
        <v>2.1164171778224632</v>
      </c>
      <c r="V38">
        <f t="shared" si="29"/>
        <v>1.2008190867138604</v>
      </c>
      <c r="W38" s="1">
        <f t="shared" si="15"/>
        <v>1.2945142479049987</v>
      </c>
      <c r="X38">
        <f t="shared" si="30"/>
        <v>0.79749999999999988</v>
      </c>
      <c r="Y38">
        <f t="shared" si="40"/>
        <v>4.1899999999999995</v>
      </c>
      <c r="Z38">
        <f t="shared" si="31"/>
        <v>3.735321263995528E-2</v>
      </c>
      <c r="AA38">
        <f t="shared" si="17"/>
        <v>2.140244556801512</v>
      </c>
      <c r="AB38">
        <f t="shared" si="32"/>
        <v>1.2008376444623796</v>
      </c>
      <c r="AC38" s="1">
        <f t="shared" si="18"/>
        <v>1.2806208492182383</v>
      </c>
      <c r="AD38" s="2">
        <f t="shared" si="33"/>
        <v>73.376333872125699</v>
      </c>
      <c r="AE38">
        <f t="shared" si="34"/>
        <v>4.4844713824002506E-2</v>
      </c>
      <c r="AF38">
        <f t="shared" si="19"/>
        <v>2.3000000000000003</v>
      </c>
      <c r="AG38">
        <f t="shared" si="20"/>
        <v>2.3448447138240027</v>
      </c>
      <c r="AH38">
        <f t="shared" si="21"/>
        <v>31.2</v>
      </c>
      <c r="AI38">
        <f t="shared" si="22"/>
        <v>7.6516984316339146E-2</v>
      </c>
      <c r="AJ38">
        <f t="shared" si="23"/>
        <v>4.3842295645204663</v>
      </c>
      <c r="AK38">
        <f t="shared" si="24"/>
        <v>1.6472669843163392</v>
      </c>
      <c r="AL38">
        <f t="shared" si="35"/>
        <v>94.384229564520467</v>
      </c>
      <c r="AM38">
        <f t="shared" si="38"/>
        <v>30.674685068599441</v>
      </c>
      <c r="AN38">
        <v>30.65</v>
      </c>
      <c r="AO38">
        <f t="shared" si="41"/>
        <v>30.560318209701219</v>
      </c>
      <c r="AP38">
        <f t="shared" si="39"/>
        <v>2.3448447138240027</v>
      </c>
      <c r="AQ38">
        <f t="shared" si="42"/>
        <v>3.9309010687531547</v>
      </c>
      <c r="AV38" s="7">
        <f>7+10*AS102</f>
        <v>4.5610139032155503</v>
      </c>
      <c r="AW38" s="8">
        <v>9</v>
      </c>
      <c r="AY38" s="7">
        <v>9</v>
      </c>
      <c r="AZ38" s="8">
        <v>4.55</v>
      </c>
      <c r="BA38">
        <f>4-(AZ37-AZ38)</f>
        <v>1.5499999999999998</v>
      </c>
      <c r="BB38">
        <v>4</v>
      </c>
    </row>
    <row r="39" spans="1:54" x14ac:dyDescent="0.2">
      <c r="A39">
        <v>24</v>
      </c>
      <c r="B39">
        <f t="shared" si="7"/>
        <v>2.4000000000000004</v>
      </c>
      <c r="C39">
        <f t="shared" si="8"/>
        <v>7.9829985712237331E-2</v>
      </c>
      <c r="D39">
        <f t="shared" si="9"/>
        <v>4.5740561604974435</v>
      </c>
      <c r="E39">
        <f t="shared" si="10"/>
        <v>30.095846889562686</v>
      </c>
      <c r="F39">
        <f t="shared" si="11"/>
        <v>9.5846889562686499E-2</v>
      </c>
      <c r="G39">
        <f t="shared" si="27"/>
        <v>4.2637651409617652</v>
      </c>
      <c r="H39">
        <f t="shared" si="28"/>
        <v>4.2574058404848181</v>
      </c>
      <c r="I39">
        <f t="shared" si="28"/>
        <v>4.2573963415777198</v>
      </c>
      <c r="J39">
        <f t="shared" si="28"/>
        <v>4.2573963273679469</v>
      </c>
      <c r="K39">
        <f t="shared" si="28"/>
        <v>4.257396327346691</v>
      </c>
      <c r="L39">
        <f t="shared" si="28"/>
        <v>4.2573963273466582</v>
      </c>
      <c r="M39">
        <f t="shared" si="28"/>
        <v>4.2573963273466582</v>
      </c>
      <c r="N39">
        <f t="shared" si="28"/>
        <v>4.2573963273466582</v>
      </c>
      <c r="O39">
        <f t="shared" si="28"/>
        <v>4.2573963273466582</v>
      </c>
      <c r="P39">
        <f t="shared" si="28"/>
        <v>4.2573963273466582</v>
      </c>
      <c r="Q39">
        <f t="shared" si="28"/>
        <v>4.2573963273466582</v>
      </c>
      <c r="R39">
        <f t="shared" si="28"/>
        <v>4.2573963273466582</v>
      </c>
      <c r="S39">
        <f t="shared" si="28"/>
        <v>4.2573963273466582</v>
      </c>
      <c r="T39">
        <f t="shared" si="13"/>
        <v>3.8658127108327604E-2</v>
      </c>
      <c r="U39">
        <f t="shared" si="14"/>
        <v>2.2150128535728055</v>
      </c>
      <c r="V39">
        <f t="shared" si="29"/>
        <v>1.2008972291602429</v>
      </c>
      <c r="W39" s="1">
        <f t="shared" si="15"/>
        <v>1.2945142479049985</v>
      </c>
      <c r="X39">
        <f t="shared" si="30"/>
        <v>0.79749999999999988</v>
      </c>
      <c r="Y39">
        <f t="shared" si="40"/>
        <v>4.1899999999999995</v>
      </c>
      <c r="Z39">
        <f t="shared" si="31"/>
        <v>3.8967951838588977E-2</v>
      </c>
      <c r="AA39">
        <f t="shared" si="17"/>
        <v>2.232765026562475</v>
      </c>
      <c r="AB39">
        <f t="shared" si="32"/>
        <v>1.2009116775800219</v>
      </c>
      <c r="AC39" s="1">
        <f t="shared" si="18"/>
        <v>1.2846250063266269</v>
      </c>
      <c r="AD39" s="2">
        <f t="shared" si="33"/>
        <v>73.605761941363312</v>
      </c>
      <c r="AE39">
        <f t="shared" si="34"/>
        <v>4.6785225745554757E-2</v>
      </c>
      <c r="AF39">
        <f t="shared" si="19"/>
        <v>2.4000000000000004</v>
      </c>
      <c r="AG39">
        <f t="shared" si="20"/>
        <v>2.4467852257455549</v>
      </c>
      <c r="AH39">
        <f t="shared" si="21"/>
        <v>31.2</v>
      </c>
      <c r="AI39">
        <f t="shared" si="22"/>
        <v>7.9829985712237331E-2</v>
      </c>
      <c r="AJ39">
        <f t="shared" si="23"/>
        <v>4.5740561604974435</v>
      </c>
      <c r="AK39">
        <f t="shared" si="24"/>
        <v>1.6505799857122374</v>
      </c>
      <c r="AL39">
        <f t="shared" si="35"/>
        <v>94.574056160497449</v>
      </c>
      <c r="AM39">
        <f t="shared" si="38"/>
        <v>30.682530635700946</v>
      </c>
      <c r="AN39">
        <v>30.65</v>
      </c>
      <c r="AO39">
        <f t="shared" si="41"/>
        <v>30.552388287132228</v>
      </c>
      <c r="AP39">
        <f t="shared" si="39"/>
        <v>2.4467852257455549</v>
      </c>
      <c r="AQ39">
        <f t="shared" si="42"/>
        <v>3.9229711461841639</v>
      </c>
      <c r="AV39" s="9">
        <f>7+10*AS112</f>
        <v>1.7472257359067846</v>
      </c>
      <c r="AW39" s="10">
        <v>10</v>
      </c>
      <c r="AY39" s="9">
        <v>10</v>
      </c>
      <c r="AZ39" s="10">
        <v>1.75</v>
      </c>
      <c r="BB39">
        <f>4-(AZ38-AZ39)</f>
        <v>1.2000000000000002</v>
      </c>
    </row>
    <row r="40" spans="1:54" x14ac:dyDescent="0.2">
      <c r="A40">
        <v>25</v>
      </c>
      <c r="B40">
        <f t="shared" si="7"/>
        <v>2.5</v>
      </c>
      <c r="C40">
        <f t="shared" si="8"/>
        <v>8.3141231888441219E-2</v>
      </c>
      <c r="D40">
        <f t="shared" si="9"/>
        <v>4.763782186827763</v>
      </c>
      <c r="E40">
        <f t="shared" si="10"/>
        <v>30.103986446980738</v>
      </c>
      <c r="F40">
        <f t="shared" si="11"/>
        <v>0.10398644698073767</v>
      </c>
      <c r="G40">
        <f t="shared" si="27"/>
        <v>4.2357990166751023</v>
      </c>
      <c r="H40">
        <f t="shared" si="28"/>
        <v>4.2289024649509646</v>
      </c>
      <c r="I40">
        <f t="shared" si="28"/>
        <v>4.2288912179605038</v>
      </c>
      <c r="J40">
        <f t="shared" si="28"/>
        <v>4.2288911995887979</v>
      </c>
      <c r="K40">
        <f t="shared" si="28"/>
        <v>4.2288911995587872</v>
      </c>
      <c r="L40">
        <f t="shared" si="28"/>
        <v>4.2288911995587384</v>
      </c>
      <c r="M40">
        <f t="shared" si="28"/>
        <v>4.2288911995587384</v>
      </c>
      <c r="N40">
        <f t="shared" si="28"/>
        <v>4.2288911995587384</v>
      </c>
      <c r="O40">
        <f t="shared" si="28"/>
        <v>4.2288911995587384</v>
      </c>
      <c r="P40">
        <f t="shared" si="28"/>
        <v>4.2288911995587384</v>
      </c>
      <c r="Q40">
        <f t="shared" si="28"/>
        <v>4.2288911995587384</v>
      </c>
      <c r="R40">
        <f t="shared" si="28"/>
        <v>4.2288911995587384</v>
      </c>
      <c r="S40">
        <f t="shared" si="28"/>
        <v>4.2288911995587384</v>
      </c>
      <c r="T40">
        <f t="shared" si="13"/>
        <v>4.0394371581596977E-2</v>
      </c>
      <c r="U40">
        <f t="shared" si="14"/>
        <v>2.3144952680844999</v>
      </c>
      <c r="V40">
        <f t="shared" si="29"/>
        <v>1.2009796892107618</v>
      </c>
      <c r="W40" s="1">
        <f t="shared" si="15"/>
        <v>1.2945142479049989</v>
      </c>
      <c r="X40">
        <f t="shared" si="30"/>
        <v>0.79749999999999988</v>
      </c>
      <c r="Y40">
        <f t="shared" si="40"/>
        <v>4.1899999999999995</v>
      </c>
      <c r="Z40">
        <f t="shared" si="31"/>
        <v>4.0581509521375E-2</v>
      </c>
      <c r="AA40">
        <f t="shared" si="17"/>
        <v>2.3252177984553555</v>
      </c>
      <c r="AB40">
        <f t="shared" si="32"/>
        <v>1.2009887938394912</v>
      </c>
      <c r="AC40" s="1">
        <f t="shared" si="18"/>
        <v>1.2887983989841874</v>
      </c>
      <c r="AD40" s="2">
        <f t="shared" si="33"/>
        <v>73.844886779294512</v>
      </c>
      <c r="AE40">
        <f t="shared" si="34"/>
        <v>4.8724561855758249E-2</v>
      </c>
      <c r="AF40">
        <f t="shared" si="19"/>
        <v>2.5</v>
      </c>
      <c r="AG40">
        <f t="shared" si="20"/>
        <v>2.5487245618557584</v>
      </c>
      <c r="AH40">
        <f t="shared" si="21"/>
        <v>31.2</v>
      </c>
      <c r="AI40">
        <f t="shared" si="22"/>
        <v>8.3141231888441219E-2</v>
      </c>
      <c r="AJ40">
        <f t="shared" si="23"/>
        <v>4.763782186827763</v>
      </c>
      <c r="AK40">
        <f t="shared" si="24"/>
        <v>1.6538912318884413</v>
      </c>
      <c r="AL40">
        <f t="shared" si="35"/>
        <v>94.763782186827768</v>
      </c>
      <c r="AM40">
        <f t="shared" si="38"/>
        <v>30.690707866877073</v>
      </c>
      <c r="AN40">
        <v>30.65</v>
      </c>
      <c r="AO40">
        <f t="shared" si="41"/>
        <v>30.544127490205561</v>
      </c>
      <c r="AP40">
        <f t="shared" si="39"/>
        <v>2.5487245618557584</v>
      </c>
      <c r="AQ40">
        <f t="shared" si="42"/>
        <v>3.9147103492574935</v>
      </c>
    </row>
    <row r="41" spans="1:54" x14ac:dyDescent="0.2">
      <c r="A41">
        <v>26</v>
      </c>
      <c r="B41">
        <f t="shared" si="7"/>
        <v>2.6</v>
      </c>
      <c r="C41">
        <f t="shared" si="8"/>
        <v>8.645065168737405E-2</v>
      </c>
      <c r="D41">
        <f t="shared" si="9"/>
        <v>4.9534035663623515</v>
      </c>
      <c r="E41">
        <f t="shared" si="10"/>
        <v>30.112455894529759</v>
      </c>
      <c r="F41">
        <f t="shared" si="11"/>
        <v>0.11245589452975935</v>
      </c>
      <c r="G41">
        <f t="shared" si="27"/>
        <v>4.206797133309303</v>
      </c>
      <c r="H41">
        <f t="shared" si="28"/>
        <v>4.1993420183946624</v>
      </c>
      <c r="I41">
        <f t="shared" si="28"/>
        <v>4.1993287832882702</v>
      </c>
      <c r="J41">
        <f t="shared" si="28"/>
        <v>4.1993287597501254</v>
      </c>
      <c r="K41">
        <f t="shared" si="28"/>
        <v>4.1993287597082638</v>
      </c>
      <c r="L41">
        <f t="shared" si="28"/>
        <v>4.1993287597081892</v>
      </c>
      <c r="M41">
        <f t="shared" si="28"/>
        <v>4.1993287597081892</v>
      </c>
      <c r="N41">
        <f t="shared" si="28"/>
        <v>4.1993287597081892</v>
      </c>
      <c r="O41">
        <f t="shared" si="28"/>
        <v>4.1993287597081892</v>
      </c>
      <c r="P41">
        <f t="shared" si="28"/>
        <v>4.1993287597081892</v>
      </c>
      <c r="Q41">
        <f t="shared" si="28"/>
        <v>4.1993287597081892</v>
      </c>
      <c r="R41">
        <f t="shared" si="28"/>
        <v>4.1993287597081892</v>
      </c>
      <c r="S41">
        <f t="shared" si="28"/>
        <v>4.1993287597081892</v>
      </c>
      <c r="T41">
        <f t="shared" si="13"/>
        <v>4.2146917581530684E-2</v>
      </c>
      <c r="U41">
        <f t="shared" si="14"/>
        <v>2.4149117188207936</v>
      </c>
      <c r="V41">
        <f t="shared" si="29"/>
        <v>1.2010666070333287</v>
      </c>
      <c r="W41" s="1">
        <f t="shared" si="15"/>
        <v>1.2945142479049987</v>
      </c>
      <c r="X41">
        <f t="shared" si="30"/>
        <v>0.79749999999999988</v>
      </c>
      <c r="Y41">
        <f t="shared" si="40"/>
        <v>4.1899999999999995</v>
      </c>
      <c r="Z41">
        <f t="shared" si="31"/>
        <v>4.2193837998915414E-2</v>
      </c>
      <c r="AA41">
        <f t="shared" si="17"/>
        <v>2.4176001399983367</v>
      </c>
      <c r="AB41">
        <f t="shared" si="32"/>
        <v>1.2010689849379401</v>
      </c>
      <c r="AC41" s="1">
        <f t="shared" si="18"/>
        <v>1.2931408839808756</v>
      </c>
      <c r="AD41" s="2">
        <f t="shared" si="33"/>
        <v>74.09370018034619</v>
      </c>
      <c r="AE41">
        <f t="shared" si="34"/>
        <v>5.0662674424609588E-2</v>
      </c>
      <c r="AF41">
        <f t="shared" si="19"/>
        <v>2.6</v>
      </c>
      <c r="AG41">
        <f t="shared" si="20"/>
        <v>2.6506626744246096</v>
      </c>
      <c r="AH41">
        <f t="shared" si="21"/>
        <v>31.2</v>
      </c>
      <c r="AI41">
        <f t="shared" si="22"/>
        <v>8.645065168737405E-2</v>
      </c>
      <c r="AJ41">
        <f t="shared" si="23"/>
        <v>4.9534035663623515</v>
      </c>
      <c r="AK41">
        <f t="shared" si="24"/>
        <v>1.6572006516873741</v>
      </c>
      <c r="AL41">
        <f t="shared" si="35"/>
        <v>94.953403566362354</v>
      </c>
      <c r="AM41">
        <f t="shared" si="38"/>
        <v>30.699216490341289</v>
      </c>
      <c r="AN41">
        <v>30.65</v>
      </c>
      <c r="AO41">
        <f t="shared" si="41"/>
        <v>30.535536630442575</v>
      </c>
      <c r="AP41">
        <f t="shared" si="39"/>
        <v>2.6506626744246096</v>
      </c>
      <c r="AQ41">
        <f t="shared" si="42"/>
        <v>3.906119489494511</v>
      </c>
    </row>
    <row r="42" spans="1:54" x14ac:dyDescent="0.2">
      <c r="A42">
        <v>27</v>
      </c>
      <c r="B42">
        <f t="shared" si="7"/>
        <v>2.7</v>
      </c>
      <c r="C42">
        <f t="shared" si="8"/>
        <v>8.9758174189950538E-2</v>
      </c>
      <c r="D42">
        <f t="shared" si="9"/>
        <v>5.1429162356170925</v>
      </c>
      <c r="E42">
        <f t="shared" si="10"/>
        <v>30.121254953935768</v>
      </c>
      <c r="F42">
        <f t="shared" si="11"/>
        <v>0.12125495393576813</v>
      </c>
      <c r="G42">
        <f t="shared" si="27"/>
        <v>4.17677208033213</v>
      </c>
      <c r="H42">
        <f t="shared" si="28"/>
        <v>4.1687371631612145</v>
      </c>
      <c r="I42">
        <f t="shared" si="28"/>
        <v>4.1687216764822956</v>
      </c>
      <c r="J42">
        <f t="shared" si="28"/>
        <v>4.168721646575281</v>
      </c>
      <c r="K42">
        <f t="shared" si="28"/>
        <v>4.1687216465175263</v>
      </c>
      <c r="L42">
        <f t="shared" si="28"/>
        <v>4.1687216465174144</v>
      </c>
      <c r="M42">
        <f t="shared" si="28"/>
        <v>4.1687216465174144</v>
      </c>
      <c r="N42">
        <f t="shared" si="28"/>
        <v>4.1687216465174144</v>
      </c>
      <c r="O42">
        <f t="shared" si="28"/>
        <v>4.1687216465174144</v>
      </c>
      <c r="P42">
        <f t="shared" si="28"/>
        <v>4.1687216465174144</v>
      </c>
      <c r="Q42">
        <f t="shared" si="28"/>
        <v>4.1687216465174144</v>
      </c>
      <c r="R42">
        <f t="shared" si="28"/>
        <v>4.1687216465174144</v>
      </c>
      <c r="S42">
        <f t="shared" si="28"/>
        <v>4.1687216465174144</v>
      </c>
      <c r="T42">
        <f t="shared" si="13"/>
        <v>4.3916615589341179E-2</v>
      </c>
      <c r="U42">
        <f t="shared" si="14"/>
        <v>2.5163109362029004</v>
      </c>
      <c r="V42">
        <f t="shared" si="29"/>
        <v>1.2011581321459888</v>
      </c>
      <c r="W42" s="1">
        <f t="shared" si="15"/>
        <v>1.2945142479049987</v>
      </c>
      <c r="X42">
        <f t="shared" si="30"/>
        <v>0.79749999999999988</v>
      </c>
      <c r="Y42">
        <f t="shared" si="40"/>
        <v>4.1899999999999995</v>
      </c>
      <c r="Z42">
        <f t="shared" si="31"/>
        <v>4.3804889767439958E-2</v>
      </c>
      <c r="AA42">
        <f t="shared" si="17"/>
        <v>2.5099093293455965</v>
      </c>
      <c r="AB42">
        <f t="shared" si="32"/>
        <v>1.2011522422533485</v>
      </c>
      <c r="AC42" s="1">
        <f t="shared" si="18"/>
        <v>1.2976523124748174</v>
      </c>
      <c r="AD42" s="2">
        <f t="shared" si="33"/>
        <v>74.352193616255647</v>
      </c>
      <c r="AE42">
        <f t="shared" si="34"/>
        <v>5.2599515874642358E-2</v>
      </c>
      <c r="AF42">
        <f t="shared" si="19"/>
        <v>2.7</v>
      </c>
      <c r="AG42">
        <f t="shared" si="20"/>
        <v>2.7525995158746426</v>
      </c>
      <c r="AH42">
        <f t="shared" si="21"/>
        <v>31.2</v>
      </c>
      <c r="AI42">
        <f t="shared" si="22"/>
        <v>8.9758174189950538E-2</v>
      </c>
      <c r="AJ42">
        <f t="shared" si="23"/>
        <v>5.1429162356170925</v>
      </c>
      <c r="AK42">
        <f t="shared" si="24"/>
        <v>1.6605081741899506</v>
      </c>
      <c r="AL42">
        <f t="shared" si="35"/>
        <v>95.142916235617093</v>
      </c>
      <c r="AM42">
        <f t="shared" si="38"/>
        <v>30.708056223607503</v>
      </c>
      <c r="AN42">
        <v>30.65</v>
      </c>
      <c r="AO42">
        <f t="shared" si="41"/>
        <v>30.526616550544961</v>
      </c>
      <c r="AP42">
        <f t="shared" si="39"/>
        <v>2.7525995158746426</v>
      </c>
      <c r="AQ42">
        <f t="shared" si="42"/>
        <v>3.8971994095968903</v>
      </c>
    </row>
    <row r="43" spans="1:54" x14ac:dyDescent="0.2">
      <c r="A43">
        <v>28</v>
      </c>
      <c r="B43">
        <f t="shared" si="7"/>
        <v>2.8000000000000003</v>
      </c>
      <c r="C43">
        <f t="shared" si="8"/>
        <v>9.3063728724417955E-2</v>
      </c>
      <c r="D43">
        <f t="shared" si="9"/>
        <v>5.3323161452793979</v>
      </c>
      <c r="E43">
        <f t="shared" si="10"/>
        <v>30.13038333642637</v>
      </c>
      <c r="F43">
        <f t="shared" si="11"/>
        <v>0.13038333642636957</v>
      </c>
      <c r="G43">
        <f t="shared" si="27"/>
        <v>4.145736922172925</v>
      </c>
      <c r="H43">
        <f t="shared" si="28"/>
        <v>4.1371010391979519</v>
      </c>
      <c r="I43">
        <f t="shared" si="28"/>
        <v>4.1370830124507076</v>
      </c>
      <c r="J43">
        <f t="shared" si="28"/>
        <v>4.1370829747425342</v>
      </c>
      <c r="K43">
        <f t="shared" si="28"/>
        <v>4.1370829746636568</v>
      </c>
      <c r="L43">
        <f t="shared" si="28"/>
        <v>4.1370829746634907</v>
      </c>
      <c r="M43">
        <f t="shared" si="28"/>
        <v>4.1370829746634907</v>
      </c>
      <c r="N43">
        <f t="shared" si="28"/>
        <v>4.1370829746634907</v>
      </c>
      <c r="O43">
        <f t="shared" si="28"/>
        <v>4.1370829746634907</v>
      </c>
      <c r="P43">
        <f t="shared" si="28"/>
        <v>4.1370829746634907</v>
      </c>
      <c r="Q43">
        <f t="shared" si="28"/>
        <v>4.1370829746634907</v>
      </c>
      <c r="R43">
        <f t="shared" si="28"/>
        <v>4.1370829746634907</v>
      </c>
      <c r="S43">
        <f t="shared" si="28"/>
        <v>4.1370829746634907</v>
      </c>
      <c r="T43">
        <f t="shared" si="13"/>
        <v>4.5704342735535919E-2</v>
      </c>
      <c r="U43">
        <f t="shared" si="14"/>
        <v>2.6187431775891974</v>
      </c>
      <c r="V43">
        <f t="shared" si="29"/>
        <v>1.2012544239565512</v>
      </c>
      <c r="W43" s="1">
        <f t="shared" si="15"/>
        <v>1.2945142479049987</v>
      </c>
      <c r="X43">
        <f t="shared" si="30"/>
        <v>0.79749999999999988</v>
      </c>
      <c r="Y43">
        <f t="shared" si="40"/>
        <v>4.1899999999999995</v>
      </c>
      <c r="Z43">
        <f t="shared" si="31"/>
        <v>4.5414617515639938E-2</v>
      </c>
      <c r="AA43">
        <f t="shared" si="17"/>
        <v>2.6021426556788763</v>
      </c>
      <c r="AB43">
        <f t="shared" si="32"/>
        <v>1.2012385568468318</v>
      </c>
      <c r="AC43" s="1">
        <f t="shared" si="18"/>
        <v>1.302332530017466</v>
      </c>
      <c r="AD43" s="2">
        <f t="shared" si="33"/>
        <v>74.620358237511979</v>
      </c>
      <c r="AE43">
        <f t="shared" si="34"/>
        <v>5.4535038786630873E-2</v>
      </c>
      <c r="AF43">
        <f t="shared" si="19"/>
        <v>2.8000000000000003</v>
      </c>
      <c r="AG43">
        <f t="shared" si="20"/>
        <v>2.8545350387866311</v>
      </c>
      <c r="AH43">
        <f t="shared" si="21"/>
        <v>31.2</v>
      </c>
      <c r="AI43">
        <f t="shared" si="22"/>
        <v>9.3063728724417955E-2</v>
      </c>
      <c r="AJ43">
        <f t="shared" si="23"/>
        <v>5.3323161452793979</v>
      </c>
      <c r="AK43">
        <f t="shared" si="24"/>
        <v>1.6638137287244181</v>
      </c>
      <c r="AL43">
        <f t="shared" si="35"/>
        <v>95.332316145279393</v>
      </c>
      <c r="AM43">
        <f t="shared" si="38"/>
        <v>30.717226773536396</v>
      </c>
      <c r="AN43">
        <v>30.65</v>
      </c>
      <c r="AO43">
        <f t="shared" si="41"/>
        <v>30.517368124167309</v>
      </c>
      <c r="AP43">
        <f t="shared" si="39"/>
        <v>2.8545350387866311</v>
      </c>
      <c r="AQ43">
        <f t="shared" si="42"/>
        <v>3.8879509832192376</v>
      </c>
    </row>
    <row r="44" spans="1:54" x14ac:dyDescent="0.2">
      <c r="A44">
        <v>29</v>
      </c>
      <c r="B44">
        <f t="shared" si="7"/>
        <v>2.9000000000000004</v>
      </c>
      <c r="C44">
        <f t="shared" si="8"/>
        <v>9.6367244875117317E-2</v>
      </c>
      <c r="D44">
        <f t="shared" si="9"/>
        <v>5.5215992607102065</v>
      </c>
      <c r="E44">
        <f t="shared" si="10"/>
        <v>30.139840742777658</v>
      </c>
      <c r="F44">
        <f t="shared" si="11"/>
        <v>0.13984074277765757</v>
      </c>
      <c r="G44">
        <f t="shared" si="27"/>
        <v>4.1137051961011819</v>
      </c>
      <c r="H44">
        <f t="shared" si="28"/>
        <v>4.1044472619084713</v>
      </c>
      <c r="I44">
        <f t="shared" si="28"/>
        <v>4.1044263798407901</v>
      </c>
      <c r="J44">
        <f t="shared" si="28"/>
        <v>4.1044263326330075</v>
      </c>
      <c r="K44">
        <f t="shared" si="28"/>
        <v>4.1044263325262849</v>
      </c>
      <c r="L44">
        <f t="shared" si="28"/>
        <v>4.1044263325260433</v>
      </c>
      <c r="M44">
        <f t="shared" si="28"/>
        <v>4.1044263325260433</v>
      </c>
      <c r="N44">
        <f t="shared" si="28"/>
        <v>4.1044263325260433</v>
      </c>
      <c r="O44">
        <f t="shared" si="28"/>
        <v>4.1044263325260433</v>
      </c>
      <c r="P44">
        <f t="shared" si="28"/>
        <v>4.1044263325260433</v>
      </c>
      <c r="Q44">
        <f t="shared" si="28"/>
        <v>4.1044263325260433</v>
      </c>
      <c r="R44">
        <f t="shared" si="28"/>
        <v>4.1044263325260433</v>
      </c>
      <c r="S44">
        <f t="shared" si="28"/>
        <v>4.1044263325260433</v>
      </c>
      <c r="T44">
        <f t="shared" si="13"/>
        <v>4.7511004534049002E-2</v>
      </c>
      <c r="U44">
        <f t="shared" si="14"/>
        <v>2.7222603266365812</v>
      </c>
      <c r="V44">
        <f t="shared" si="29"/>
        <v>1.2013556523473221</v>
      </c>
      <c r="W44" s="1">
        <f t="shared" si="15"/>
        <v>1.2945142479049985</v>
      </c>
      <c r="X44">
        <f t="shared" si="30"/>
        <v>0.79749999999999988</v>
      </c>
      <c r="Y44">
        <f t="shared" si="40"/>
        <v>4.1899999999999995</v>
      </c>
      <c r="Z44">
        <f t="shared" si="31"/>
        <v>4.7022974131434622E-2</v>
      </c>
      <c r="AA44">
        <f t="shared" si="17"/>
        <v>2.6942974195951712</v>
      </c>
      <c r="AB44">
        <f t="shared" si="32"/>
        <v>1.201327919465033</v>
      </c>
      <c r="AC44" s="1">
        <f t="shared" si="18"/>
        <v>1.3071813765796518</v>
      </c>
      <c r="AD44" s="2">
        <f t="shared" si="33"/>
        <v>74.898184874848738</v>
      </c>
      <c r="AE44">
        <f t="shared" si="34"/>
        <v>5.6469195905248348E-2</v>
      </c>
      <c r="AF44">
        <f t="shared" si="19"/>
        <v>2.9000000000000004</v>
      </c>
      <c r="AG44">
        <f t="shared" si="20"/>
        <v>2.9564691959052487</v>
      </c>
      <c r="AH44">
        <f t="shared" si="21"/>
        <v>31.2</v>
      </c>
      <c r="AI44">
        <f t="shared" si="22"/>
        <v>9.6367244875117317E-2</v>
      </c>
      <c r="AJ44">
        <f t="shared" si="23"/>
        <v>5.5215992607102065</v>
      </c>
      <c r="AK44">
        <f t="shared" si="24"/>
        <v>1.6671172448751175</v>
      </c>
      <c r="AL44">
        <f t="shared" si="35"/>
        <v>95.521599260710204</v>
      </c>
      <c r="AM44">
        <f t="shared" si="38"/>
        <v>30.726727836383485</v>
      </c>
      <c r="AN44">
        <v>30.65</v>
      </c>
      <c r="AO44">
        <f t="shared" si="41"/>
        <v>30.507792255681967</v>
      </c>
      <c r="AP44">
        <f t="shared" si="39"/>
        <v>2.9564691959052487</v>
      </c>
      <c r="AQ44">
        <f t="shared" si="42"/>
        <v>3.8783751147338954</v>
      </c>
    </row>
    <row r="45" spans="1:54" x14ac:dyDescent="0.2">
      <c r="A45">
        <v>30</v>
      </c>
      <c r="B45">
        <f t="shared" si="7"/>
        <v>3</v>
      </c>
      <c r="C45">
        <f t="shared" si="8"/>
        <v>9.9668652491162038E-2</v>
      </c>
      <c r="D45">
        <f t="shared" si="9"/>
        <v>5.7107615624412436</v>
      </c>
      <c r="E45">
        <f t="shared" si="10"/>
        <v>30.14962686336267</v>
      </c>
      <c r="F45">
        <f t="shared" si="11"/>
        <v>0.14962686336266984</v>
      </c>
      <c r="G45">
        <f t="shared" si="27"/>
        <v>4.0806909100328932</v>
      </c>
      <c r="H45">
        <f t="shared" si="28"/>
        <v>4.0707899199338833</v>
      </c>
      <c r="I45">
        <f t="shared" si="28"/>
        <v>4.0707658387096322</v>
      </c>
      <c r="J45">
        <f t="shared" si="28"/>
        <v>4.0707657799963872</v>
      </c>
      <c r="K45">
        <f t="shared" si="28"/>
        <v>4.0707657798532368</v>
      </c>
      <c r="L45">
        <f t="shared" si="28"/>
        <v>4.0707657798528878</v>
      </c>
      <c r="M45">
        <f t="shared" si="28"/>
        <v>4.0707657798528869</v>
      </c>
      <c r="N45">
        <f t="shared" si="28"/>
        <v>4.0707657798528869</v>
      </c>
      <c r="O45">
        <f t="shared" si="28"/>
        <v>4.0707657798528869</v>
      </c>
      <c r="P45">
        <f t="shared" si="28"/>
        <v>4.0707657798528869</v>
      </c>
      <c r="Q45">
        <f t="shared" ref="N45:S60" si="43">(($F$4*SQRT($G$15)-$F45)/$F$4)^2*(COS(ASIN(SIN($C45)/SQRT(P45))))^2</f>
        <v>4.0707657798528869</v>
      </c>
      <c r="R45">
        <f t="shared" si="43"/>
        <v>4.0707657798528869</v>
      </c>
      <c r="S45">
        <f t="shared" si="43"/>
        <v>4.0707657798528869</v>
      </c>
      <c r="T45">
        <f t="shared" si="13"/>
        <v>4.933753671815469E-2</v>
      </c>
      <c r="U45">
        <f t="shared" si="14"/>
        <v>2.8269159984936638</v>
      </c>
      <c r="V45">
        <f t="shared" si="29"/>
        <v>1.2014619983087846</v>
      </c>
      <c r="W45" s="1">
        <f t="shared" si="15"/>
        <v>1.2945142479049987</v>
      </c>
      <c r="X45">
        <f t="shared" si="30"/>
        <v>0.79749999999999988</v>
      </c>
      <c r="Y45">
        <f t="shared" si="40"/>
        <v>4.1899999999999995</v>
      </c>
      <c r="Z45">
        <f t="shared" si="31"/>
        <v>4.862991270866808E-2</v>
      </c>
      <c r="AA45">
        <f t="shared" si="17"/>
        <v>2.7863709334904518</v>
      </c>
      <c r="AB45">
        <f t="shared" si="32"/>
        <v>1.2014203205425911</v>
      </c>
      <c r="AC45" s="1">
        <f t="shared" si="18"/>
        <v>1.3121986865784958</v>
      </c>
      <c r="AD45" s="2">
        <f t="shared" si="33"/>
        <v>75.185664040786008</v>
      </c>
      <c r="AE45">
        <f t="shared" si="34"/>
        <v>5.840194014467795E-2</v>
      </c>
      <c r="AF45" s="3">
        <f t="shared" si="19"/>
        <v>3</v>
      </c>
      <c r="AG45" s="3">
        <f t="shared" si="20"/>
        <v>3.058401940144678</v>
      </c>
      <c r="AH45" s="3">
        <f t="shared" si="21"/>
        <v>31.2</v>
      </c>
      <c r="AI45" s="3">
        <f t="shared" si="22"/>
        <v>9.9668652491162038E-2</v>
      </c>
      <c r="AJ45" s="3">
        <f t="shared" si="23"/>
        <v>5.7107615624412436</v>
      </c>
      <c r="AK45" s="3">
        <f t="shared" si="24"/>
        <v>1.6704186524911622</v>
      </c>
      <c r="AL45" s="3">
        <f t="shared" si="35"/>
        <v>95.710761562441249</v>
      </c>
      <c r="AM45" s="3">
        <f t="shared" si="38"/>
        <v>30.736559097848826</v>
      </c>
      <c r="AN45">
        <v>30.65</v>
      </c>
      <c r="AO45">
        <f t="shared" si="41"/>
        <v>30.497889879936167</v>
      </c>
      <c r="AP45">
        <f t="shared" si="39"/>
        <v>3.058401940144678</v>
      </c>
      <c r="AQ45">
        <f t="shared" si="42"/>
        <v>3.8684727389880997</v>
      </c>
      <c r="AS45">
        <f>(AO45-AO$26)/(AP45-AP$26)*2</f>
        <v>-0.13581090494107678</v>
      </c>
      <c r="AT45">
        <v>3</v>
      </c>
    </row>
    <row r="46" spans="1:54" x14ac:dyDescent="0.2">
      <c r="A46">
        <v>31</v>
      </c>
      <c r="B46">
        <f t="shared" si="7"/>
        <v>3.1</v>
      </c>
      <c r="C46">
        <f t="shared" si="8"/>
        <v>0.10296788169503178</v>
      </c>
      <c r="D46">
        <f t="shared" si="9"/>
        <v>5.8997990466674253</v>
      </c>
      <c r="E46">
        <f t="shared" si="10"/>
        <v>30.159741378201506</v>
      </c>
      <c r="F46">
        <f t="shared" si="11"/>
        <v>0.15974137820150602</v>
      </c>
      <c r="G46">
        <f t="shared" si="27"/>
        <v>4.0467085402650333</v>
      </c>
      <c r="H46">
        <f t="shared" ref="H46:S74" si="44">(($F$4*SQRT($G$15)-$F46)/$F$4)^2*(COS(ASIN(SIN($C46)/SQRT(G46))))^2</f>
        <v>4.0361435728614214</v>
      </c>
      <c r="I46">
        <f t="shared" si="44"/>
        <v>4.0361159181127171</v>
      </c>
      <c r="J46">
        <f t="shared" si="44"/>
        <v>4.0361158455339536</v>
      </c>
      <c r="K46">
        <f t="shared" si="44"/>
        <v>4.0361158453434713</v>
      </c>
      <c r="L46">
        <f t="shared" si="44"/>
        <v>4.0361158453429713</v>
      </c>
      <c r="M46">
        <f t="shared" si="44"/>
        <v>4.0361158453429704</v>
      </c>
      <c r="N46">
        <f t="shared" si="43"/>
        <v>4.0361158453429704</v>
      </c>
      <c r="O46">
        <f t="shared" si="43"/>
        <v>4.0361158453429704</v>
      </c>
      <c r="P46">
        <f t="shared" si="43"/>
        <v>4.0361158453429704</v>
      </c>
      <c r="Q46">
        <f t="shared" si="43"/>
        <v>4.0361158453429704</v>
      </c>
      <c r="R46">
        <f t="shared" si="43"/>
        <v>4.0361158453429704</v>
      </c>
      <c r="S46">
        <f t="shared" si="43"/>
        <v>4.0361158453429704</v>
      </c>
      <c r="T46">
        <f t="shared" si="13"/>
        <v>5.1184907186693933E-2</v>
      </c>
      <c r="U46">
        <f t="shared" si="14"/>
        <v>2.9327656513146292</v>
      </c>
      <c r="V46">
        <f t="shared" si="29"/>
        <v>1.2015736546264881</v>
      </c>
      <c r="W46" s="1">
        <f t="shared" si="15"/>
        <v>1.2945142479049989</v>
      </c>
      <c r="X46">
        <f t="shared" si="30"/>
        <v>0.69750000000000001</v>
      </c>
      <c r="Y46">
        <f>$AS$4</f>
        <v>3.79</v>
      </c>
      <c r="Z46">
        <f t="shared" si="31"/>
        <v>5.2822196298237006E-2</v>
      </c>
      <c r="AA46">
        <f t="shared" si="17"/>
        <v>3.0265781740196278</v>
      </c>
      <c r="AB46">
        <f t="shared" si="32"/>
        <v>1.2016760591462374</v>
      </c>
      <c r="AC46" s="1">
        <f t="shared" si="18"/>
        <v>1.2570132766446709</v>
      </c>
      <c r="AD46" s="2">
        <f t="shared" si="33"/>
        <v>72.023679705885968</v>
      </c>
      <c r="AE46">
        <f t="shared" si="34"/>
        <v>6.3445654896389245E-2</v>
      </c>
      <c r="AF46">
        <f t="shared" si="19"/>
        <v>3.1</v>
      </c>
      <c r="AG46">
        <f t="shared" si="20"/>
        <v>3.1634456548963894</v>
      </c>
      <c r="AH46">
        <f t="shared" si="21"/>
        <v>31.2</v>
      </c>
      <c r="AI46">
        <f t="shared" si="22"/>
        <v>0.10296788169503178</v>
      </c>
      <c r="AJ46">
        <f t="shared" si="23"/>
        <v>5.8997990466674253</v>
      </c>
      <c r="AK46">
        <f t="shared" si="24"/>
        <v>1.6737178816950318</v>
      </c>
      <c r="AL46">
        <f t="shared" si="35"/>
        <v>95.899799046667425</v>
      </c>
      <c r="AM46">
        <f t="shared" si="38"/>
        <v>30.777000908280773</v>
      </c>
      <c r="AN46">
        <v>30.8</v>
      </c>
      <c r="AO46">
        <f>AN$46*COS(AI46)</f>
        <v>30.636867485469807</v>
      </c>
      <c r="AP46">
        <f t="shared" ref="AP46:AP109" si="45">AM46*SIN(AI46)</f>
        <v>3.1634456548963894</v>
      </c>
      <c r="AQ46">
        <f>4+AO46-AO$46</f>
        <v>4</v>
      </c>
      <c r="AS46">
        <v>0</v>
      </c>
      <c r="AT46">
        <v>3</v>
      </c>
    </row>
    <row r="47" spans="1:54" x14ac:dyDescent="0.2">
      <c r="A47">
        <v>32</v>
      </c>
      <c r="B47">
        <f t="shared" si="7"/>
        <v>3.2</v>
      </c>
      <c r="C47">
        <f t="shared" si="8"/>
        <v>0.10626486289107881</v>
      </c>
      <c r="D47">
        <f t="shared" si="9"/>
        <v>6.0887077257342623</v>
      </c>
      <c r="E47">
        <f t="shared" si="10"/>
        <v>30.170183957012924</v>
      </c>
      <c r="F47">
        <f t="shared" si="11"/>
        <v>0.17018395701292377</v>
      </c>
      <c r="G47">
        <f t="shared" si="27"/>
        <v>4.0117730291396185</v>
      </c>
      <c r="H47">
        <f t="shared" si="44"/>
        <v>4.0005232488618905</v>
      </c>
      <c r="I47">
        <f t="shared" si="44"/>
        <v>4.000491613611092</v>
      </c>
      <c r="J47">
        <f t="shared" si="44"/>
        <v>4.0004915243994548</v>
      </c>
      <c r="K47">
        <f t="shared" si="44"/>
        <v>4.0004915241478756</v>
      </c>
      <c r="L47">
        <f t="shared" si="44"/>
        <v>4.0004915241471659</v>
      </c>
      <c r="M47">
        <f t="shared" si="44"/>
        <v>4.0004915241471641</v>
      </c>
      <c r="N47">
        <f t="shared" si="43"/>
        <v>4.0004915241471641</v>
      </c>
      <c r="O47">
        <f t="shared" si="43"/>
        <v>4.0004915241471641</v>
      </c>
      <c r="P47">
        <f t="shared" si="43"/>
        <v>4.0004915241471641</v>
      </c>
      <c r="Q47">
        <f t="shared" si="43"/>
        <v>4.0004915241471641</v>
      </c>
      <c r="R47">
        <f t="shared" si="43"/>
        <v>4.0004915241471641</v>
      </c>
      <c r="S47">
        <f t="shared" si="43"/>
        <v>4.0004915241471641</v>
      </c>
      <c r="T47">
        <f t="shared" si="13"/>
        <v>5.3054118069888162E-2</v>
      </c>
      <c r="U47">
        <f t="shared" si="14"/>
        <v>3.0398667046251373</v>
      </c>
      <c r="V47">
        <f t="shared" si="29"/>
        <v>1.2016908266258466</v>
      </c>
      <c r="W47" s="1">
        <f t="shared" si="15"/>
        <v>1.2945142479049987</v>
      </c>
      <c r="X47">
        <f t="shared" si="30"/>
        <v>0.69750000000000001</v>
      </c>
      <c r="Y47">
        <f t="shared" ref="Y47:Y55" si="46">$AS$4</f>
        <v>3.79</v>
      </c>
      <c r="Z47">
        <f t="shared" si="31"/>
        <v>5.4508910370680716E-2</v>
      </c>
      <c r="AA47">
        <f t="shared" si="17"/>
        <v>3.1232226219075372</v>
      </c>
      <c r="AB47">
        <f t="shared" si="32"/>
        <v>1.2017849424948717</v>
      </c>
      <c r="AC47" s="1">
        <f t="shared" si="18"/>
        <v>1.2623722533477106</v>
      </c>
      <c r="AD47" s="2">
        <f t="shared" si="33"/>
        <v>72.330735509338822</v>
      </c>
      <c r="AE47">
        <f t="shared" si="34"/>
        <v>6.5475552746058263E-2</v>
      </c>
      <c r="AF47">
        <f t="shared" si="19"/>
        <v>3.2</v>
      </c>
      <c r="AG47">
        <f t="shared" si="20"/>
        <v>3.2654755527460586</v>
      </c>
      <c r="AH47">
        <f t="shared" si="21"/>
        <v>31.2</v>
      </c>
      <c r="AI47">
        <f t="shared" si="22"/>
        <v>0.10626486289107881</v>
      </c>
      <c r="AJ47">
        <f t="shared" si="23"/>
        <v>6.0887077257342623</v>
      </c>
      <c r="AK47">
        <f t="shared" si="24"/>
        <v>1.6770148628910788</v>
      </c>
      <c r="AL47">
        <f t="shared" si="35"/>
        <v>96.088707725734267</v>
      </c>
      <c r="AM47">
        <f t="shared" si="38"/>
        <v>30.787499416711576</v>
      </c>
      <c r="AN47">
        <v>30.8</v>
      </c>
      <c r="AO47">
        <f t="shared" ref="AO47:AO54" si="47">AN$46*COS(AI47)</f>
        <v>30.626263376999407</v>
      </c>
      <c r="AP47">
        <f t="shared" si="45"/>
        <v>3.2654755527460586</v>
      </c>
      <c r="AQ47">
        <f t="shared" ref="AQ47:AQ54" si="48">4+AO47-AO$46</f>
        <v>3.9893958915295968</v>
      </c>
    </row>
    <row r="48" spans="1:54" x14ac:dyDescent="0.2">
      <c r="A48">
        <v>33</v>
      </c>
      <c r="B48">
        <f t="shared" si="7"/>
        <v>3.3000000000000003</v>
      </c>
      <c r="C48">
        <f t="shared" si="8"/>
        <v>0.10955952677394436</v>
      </c>
      <c r="D48">
        <f t="shared" si="9"/>
        <v>6.2774836286200797</v>
      </c>
      <c r="E48">
        <f t="shared" si="10"/>
        <v>30.180954259267548</v>
      </c>
      <c r="F48">
        <f t="shared" si="11"/>
        <v>0.18095425926754771</v>
      </c>
      <c r="G48">
        <f t="shared" si="27"/>
        <v>3.9758997826376792</v>
      </c>
      <c r="H48">
        <f t="shared" si="44"/>
        <v>3.9639444422562939</v>
      </c>
      <c r="I48">
        <f t="shared" si="44"/>
        <v>3.963908384696528</v>
      </c>
      <c r="J48">
        <f t="shared" si="44"/>
        <v>3.9639082756171784</v>
      </c>
      <c r="K48">
        <f t="shared" si="44"/>
        <v>3.9639082752871952</v>
      </c>
      <c r="L48">
        <f t="shared" si="44"/>
        <v>3.9639082752861965</v>
      </c>
      <c r="M48">
        <f t="shared" si="44"/>
        <v>3.9639082752861938</v>
      </c>
      <c r="N48">
        <f t="shared" si="43"/>
        <v>3.9639082752861938</v>
      </c>
      <c r="O48">
        <f t="shared" si="43"/>
        <v>3.9639082752861938</v>
      </c>
      <c r="P48">
        <f t="shared" si="43"/>
        <v>3.9639082752861938</v>
      </c>
      <c r="Q48">
        <f t="shared" si="43"/>
        <v>3.9639082752861938</v>
      </c>
      <c r="R48">
        <f t="shared" si="43"/>
        <v>3.9639082752861938</v>
      </c>
      <c r="S48">
        <f t="shared" si="43"/>
        <v>3.9639082752861938</v>
      </c>
      <c r="T48">
        <f t="shared" ref="T48:T79" si="49">ASIN(SIN($C48)/SQRT(S48))</f>
        <v>5.4946207924852358E-2</v>
      </c>
      <c r="U48">
        <f t="shared" si="14"/>
        <v>3.1482786651196641</v>
      </c>
      <c r="V48">
        <f t="shared" si="29"/>
        <v>1.2018137329800604</v>
      </c>
      <c r="W48" s="1">
        <f t="shared" ref="W48:W79" si="50">(V48*SQRT(S48)+F48)/$C$6*2*$C$3</f>
        <v>1.2945142479049987</v>
      </c>
      <c r="X48">
        <f t="shared" si="30"/>
        <v>0.69750000000000001</v>
      </c>
      <c r="Y48">
        <f t="shared" si="46"/>
        <v>3.79</v>
      </c>
      <c r="Z48">
        <f t="shared" si="31"/>
        <v>5.6194001473013774E-2</v>
      </c>
      <c r="AA48">
        <f t="shared" si="17"/>
        <v>3.219774077715257</v>
      </c>
      <c r="AB48">
        <f t="shared" si="32"/>
        <v>1.2018971555574882</v>
      </c>
      <c r="AC48" s="1">
        <f t="shared" ref="AC48:AC79" si="51">(AB48*SQRT(Y48)+F48)/$C$6*2*$C$3</f>
        <v>1.2678993272708865</v>
      </c>
      <c r="AD48" s="2">
        <f t="shared" si="33"/>
        <v>72.647422858112222</v>
      </c>
      <c r="AE48">
        <f t="shared" si="34"/>
        <v>6.7503870534817073E-2</v>
      </c>
      <c r="AF48">
        <f t="shared" ref="AF48:AF79" si="52">A48*0.1</f>
        <v>3.3000000000000003</v>
      </c>
      <c r="AG48">
        <f t="shared" ref="AG48:AG79" si="53">AE48+B48</f>
        <v>3.3675038705348173</v>
      </c>
      <c r="AH48">
        <f t="shared" si="21"/>
        <v>31.2</v>
      </c>
      <c r="AI48">
        <f t="shared" si="22"/>
        <v>0.10955952677394436</v>
      </c>
      <c r="AJ48">
        <f t="shared" si="23"/>
        <v>6.2774836286200797</v>
      </c>
      <c r="AK48">
        <f t="shared" si="24"/>
        <v>1.6803095267739445</v>
      </c>
      <c r="AL48">
        <f t="shared" si="35"/>
        <v>96.277483628620075</v>
      </c>
      <c r="AM48">
        <f t="shared" si="38"/>
        <v>30.798327358944768</v>
      </c>
      <c r="AN48">
        <v>30.8</v>
      </c>
      <c r="AO48">
        <f t="shared" si="47"/>
        <v>30.615334162811333</v>
      </c>
      <c r="AP48">
        <f t="shared" si="45"/>
        <v>3.3675038705348173</v>
      </c>
      <c r="AQ48">
        <f t="shared" si="48"/>
        <v>3.9784666773415296</v>
      </c>
    </row>
    <row r="49" spans="1:46" x14ac:dyDescent="0.2">
      <c r="A49">
        <v>34</v>
      </c>
      <c r="B49">
        <f t="shared" si="7"/>
        <v>3.4000000000000004</v>
      </c>
      <c r="C49">
        <f t="shared" si="8"/>
        <v>0.11285180433688263</v>
      </c>
      <c r="D49">
        <f t="shared" si="9"/>
        <v>6.4661228014129781</v>
      </c>
      <c r="E49">
        <f t="shared" si="10"/>
        <v>30.19205193424256</v>
      </c>
      <c r="F49">
        <f t="shared" si="11"/>
        <v>0.19205193424255995</v>
      </c>
      <c r="G49">
        <f t="shared" si="27"/>
        <v>3.9391046679043966</v>
      </c>
      <c r="H49">
        <f t="shared" si="44"/>
        <v>3.9264231110129142</v>
      </c>
      <c r="I49">
        <f t="shared" si="44"/>
        <v>3.9263821521349107</v>
      </c>
      <c r="J49">
        <f t="shared" si="44"/>
        <v>3.9263820194173222</v>
      </c>
      <c r="K49">
        <f t="shared" si="44"/>
        <v>3.9263820189872778</v>
      </c>
      <c r="L49">
        <f t="shared" si="44"/>
        <v>3.9263820189858842</v>
      </c>
      <c r="M49">
        <f t="shared" si="44"/>
        <v>3.9263820189858798</v>
      </c>
      <c r="N49">
        <f t="shared" si="43"/>
        <v>3.9263820189858798</v>
      </c>
      <c r="O49">
        <f t="shared" si="43"/>
        <v>3.9263820189858798</v>
      </c>
      <c r="P49">
        <f t="shared" si="43"/>
        <v>3.9263820189858798</v>
      </c>
      <c r="Q49">
        <f t="shared" si="43"/>
        <v>3.9263820189858798</v>
      </c>
      <c r="R49">
        <f t="shared" si="43"/>
        <v>3.9263820189858798</v>
      </c>
      <c r="S49">
        <f t="shared" si="43"/>
        <v>3.9263820189858798</v>
      </c>
      <c r="T49">
        <f t="shared" si="49"/>
        <v>5.6862254071835067E-2</v>
      </c>
      <c r="U49">
        <f t="shared" si="14"/>
        <v>3.2580632605221429</v>
      </c>
      <c r="V49">
        <f t="shared" si="29"/>
        <v>1.2019426065869305</v>
      </c>
      <c r="W49" s="1">
        <f t="shared" si="50"/>
        <v>1.2945142479049987</v>
      </c>
      <c r="X49">
        <f t="shared" si="30"/>
        <v>0.69750000000000001</v>
      </c>
      <c r="Y49">
        <f t="shared" si="46"/>
        <v>3.79</v>
      </c>
      <c r="Z49">
        <f t="shared" si="31"/>
        <v>5.7877421631452999E-2</v>
      </c>
      <c r="AA49">
        <f t="shared" si="17"/>
        <v>3.3162297926664137</v>
      </c>
      <c r="AB49">
        <f t="shared" si="32"/>
        <v>1.2020126866707193</v>
      </c>
      <c r="AC49" s="1">
        <f t="shared" si="51"/>
        <v>1.273594310588644</v>
      </c>
      <c r="AD49" s="2">
        <f t="shared" si="33"/>
        <v>72.973730990277232</v>
      </c>
      <c r="AE49">
        <f t="shared" si="34"/>
        <v>6.9530561031540719E-2</v>
      </c>
      <c r="AF49">
        <f t="shared" si="52"/>
        <v>3.4000000000000004</v>
      </c>
      <c r="AG49">
        <f t="shared" si="53"/>
        <v>3.469530561031541</v>
      </c>
      <c r="AH49">
        <f t="shared" si="21"/>
        <v>31.2</v>
      </c>
      <c r="AI49">
        <f t="shared" si="22"/>
        <v>0.11285180433688263</v>
      </c>
      <c r="AJ49">
        <f t="shared" si="23"/>
        <v>6.4661228014129781</v>
      </c>
      <c r="AK49">
        <f t="shared" si="24"/>
        <v>1.6836018043368828</v>
      </c>
      <c r="AL49">
        <f t="shared" si="35"/>
        <v>96.466122801412979</v>
      </c>
      <c r="AM49">
        <f t="shared" si="38"/>
        <v>30.809484378266472</v>
      </c>
      <c r="AN49">
        <v>30.8</v>
      </c>
      <c r="AO49">
        <f t="shared" si="47"/>
        <v>30.604080902233672</v>
      </c>
      <c r="AP49">
        <f t="shared" si="45"/>
        <v>3.469530561031541</v>
      </c>
      <c r="AQ49">
        <f t="shared" si="48"/>
        <v>3.9672134167638688</v>
      </c>
      <c r="AS49">
        <f>(AO49-AO$46)/(AP49-AP$46)*0.5</f>
        <v>-5.3557987635067847E-2</v>
      </c>
      <c r="AT49">
        <v>3.5</v>
      </c>
    </row>
    <row r="50" spans="1:46" x14ac:dyDescent="0.2">
      <c r="A50">
        <v>35</v>
      </c>
      <c r="B50">
        <f t="shared" si="7"/>
        <v>3.5</v>
      </c>
      <c r="C50">
        <f t="shared" si="8"/>
        <v>0.11614162687999023</v>
      </c>
      <c r="D50">
        <f t="shared" si="9"/>
        <v>6.654621307782346</v>
      </c>
      <c r="E50">
        <f t="shared" si="10"/>
        <v>30.203476621077911</v>
      </c>
      <c r="F50">
        <f t="shared" si="11"/>
        <v>0.20347662107791109</v>
      </c>
      <c r="G50">
        <f t="shared" si="27"/>
        <v>3.9014040107061443</v>
      </c>
      <c r="H50">
        <f t="shared" si="44"/>
        <v>3.8879756741755882</v>
      </c>
      <c r="I50">
        <f t="shared" si="44"/>
        <v>3.8879292952274955</v>
      </c>
      <c r="J50">
        <f t="shared" si="44"/>
        <v>3.8879291344881706</v>
      </c>
      <c r="K50">
        <f t="shared" si="44"/>
        <v>3.8879291339310762</v>
      </c>
      <c r="L50">
        <f t="shared" si="44"/>
        <v>3.8879291339291457</v>
      </c>
      <c r="M50">
        <f t="shared" si="44"/>
        <v>3.8879291339291391</v>
      </c>
      <c r="N50">
        <f t="shared" si="43"/>
        <v>3.8879291339291391</v>
      </c>
      <c r="O50">
        <f t="shared" si="43"/>
        <v>3.8879291339291391</v>
      </c>
      <c r="P50">
        <f t="shared" si="43"/>
        <v>3.8879291339291391</v>
      </c>
      <c r="Q50">
        <f t="shared" si="43"/>
        <v>3.8879291339291391</v>
      </c>
      <c r="R50">
        <f t="shared" si="43"/>
        <v>3.8879291339291391</v>
      </c>
      <c r="S50">
        <f t="shared" si="43"/>
        <v>3.8879291339291391</v>
      </c>
      <c r="T50">
        <f t="shared" si="49"/>
        <v>5.8803375083238157E-2</v>
      </c>
      <c r="U50">
        <f t="shared" si="14"/>
        <v>3.3692845822004993</v>
      </c>
      <c r="V50">
        <f t="shared" si="29"/>
        <v>1.2020776955209691</v>
      </c>
      <c r="W50" s="1">
        <f t="shared" si="50"/>
        <v>1.2945142479049987</v>
      </c>
      <c r="X50">
        <f t="shared" si="30"/>
        <v>0.69750000000000001</v>
      </c>
      <c r="Y50">
        <f t="shared" si="46"/>
        <v>3.79</v>
      </c>
      <c r="Z50">
        <f t="shared" si="31"/>
        <v>5.9559123118677643E-2</v>
      </c>
      <c r="AA50">
        <f t="shared" si="17"/>
        <v>3.4125870321063108</v>
      </c>
      <c r="AB50">
        <f t="shared" si="32"/>
        <v>1.2021315238476484</v>
      </c>
      <c r="AC50" s="1">
        <f t="shared" si="51"/>
        <v>1.2794570100598348</v>
      </c>
      <c r="AD50" s="2">
        <f t="shared" si="33"/>
        <v>73.309648833605038</v>
      </c>
      <c r="AE50">
        <f t="shared" si="34"/>
        <v>7.1555577198912437E-2</v>
      </c>
      <c r="AF50">
        <f t="shared" si="52"/>
        <v>3.5</v>
      </c>
      <c r="AG50">
        <f t="shared" si="53"/>
        <v>3.5715555771989123</v>
      </c>
      <c r="AH50">
        <f t="shared" si="21"/>
        <v>31.2</v>
      </c>
      <c r="AI50">
        <f t="shared" si="22"/>
        <v>0.11614162687999023</v>
      </c>
      <c r="AJ50">
        <f t="shared" si="23"/>
        <v>6.654621307782346</v>
      </c>
      <c r="AK50">
        <f t="shared" si="24"/>
        <v>1.6868916268799903</v>
      </c>
      <c r="AL50">
        <f t="shared" si="35"/>
        <v>96.65462130778235</v>
      </c>
      <c r="AM50">
        <f t="shared" si="38"/>
        <v>30.82097010765936</v>
      </c>
      <c r="AN50">
        <v>30.8</v>
      </c>
      <c r="AO50">
        <f t="shared" si="47"/>
        <v>30.592504683887082</v>
      </c>
      <c r="AP50">
        <f t="shared" si="45"/>
        <v>3.5715555771989123</v>
      </c>
      <c r="AQ50">
        <f t="shared" si="48"/>
        <v>3.9556371984172785</v>
      </c>
    </row>
    <row r="51" spans="1:46" x14ac:dyDescent="0.2">
      <c r="A51">
        <v>36</v>
      </c>
      <c r="B51">
        <f t="shared" si="7"/>
        <v>3.6</v>
      </c>
      <c r="C51">
        <f t="shared" si="8"/>
        <v>0.11942892601833846</v>
      </c>
      <c r="D51">
        <f t="shared" si="9"/>
        <v>6.8429752294448267</v>
      </c>
      <c r="E51">
        <f t="shared" si="10"/>
        <v>30.215227948834009</v>
      </c>
      <c r="F51">
        <f t="shared" si="11"/>
        <v>0.2152279488340092</v>
      </c>
      <c r="G51">
        <f t="shared" si="27"/>
        <v>3.8628145928204249</v>
      </c>
      <c r="H51">
        <f t="shared" si="44"/>
        <v>3.8486190092242101</v>
      </c>
      <c r="I51">
        <f t="shared" si="44"/>
        <v>3.8485666489897592</v>
      </c>
      <c r="J51">
        <f t="shared" si="44"/>
        <v>3.8485664551446868</v>
      </c>
      <c r="K51">
        <f t="shared" si="44"/>
        <v>3.848566454427035</v>
      </c>
      <c r="L51">
        <f t="shared" si="44"/>
        <v>3.8485664544243781</v>
      </c>
      <c r="M51">
        <f t="shared" si="44"/>
        <v>3.8485664544243683</v>
      </c>
      <c r="N51">
        <f t="shared" si="43"/>
        <v>3.8485664544243683</v>
      </c>
      <c r="O51">
        <f t="shared" si="43"/>
        <v>3.8485664544243683</v>
      </c>
      <c r="P51">
        <f t="shared" si="43"/>
        <v>3.8485664544243683</v>
      </c>
      <c r="Q51">
        <f t="shared" si="43"/>
        <v>3.8485664544243683</v>
      </c>
      <c r="R51">
        <f t="shared" si="43"/>
        <v>3.8485664544243683</v>
      </c>
      <c r="S51">
        <f t="shared" si="43"/>
        <v>3.8485664544243683</v>
      </c>
      <c r="T51">
        <f t="shared" si="49"/>
        <v>6.077073343860212E-2</v>
      </c>
      <c r="U51">
        <f t="shared" si="14"/>
        <v>3.4820092372905878</v>
      </c>
      <c r="V51">
        <f t="shared" si="29"/>
        <v>1.2022192640679121</v>
      </c>
      <c r="W51" s="1">
        <f t="shared" si="50"/>
        <v>1.2945142479049989</v>
      </c>
      <c r="X51">
        <f t="shared" si="30"/>
        <v>0.69750000000000001</v>
      </c>
      <c r="Y51">
        <f t="shared" si="46"/>
        <v>3.79</v>
      </c>
      <c r="Z51">
        <f t="shared" si="31"/>
        <v>6.1239058460285739E-2</v>
      </c>
      <c r="AA51">
        <f t="shared" si="17"/>
        <v>3.5088430758718552</v>
      </c>
      <c r="AB51">
        <f t="shared" si="32"/>
        <v>1.202253654780898</v>
      </c>
      <c r="AC51" s="1">
        <f t="shared" si="51"/>
        <v>1.2854872270597584</v>
      </c>
      <c r="AD51" s="2">
        <f t="shared" si="33"/>
        <v>73.655165007402985</v>
      </c>
      <c r="AE51">
        <f t="shared" si="34"/>
        <v>7.3578872198662132E-2</v>
      </c>
      <c r="AF51">
        <f t="shared" si="52"/>
        <v>3.6</v>
      </c>
      <c r="AG51">
        <f t="shared" si="53"/>
        <v>3.6735788721986622</v>
      </c>
      <c r="AH51">
        <f t="shared" si="21"/>
        <v>31.2</v>
      </c>
      <c r="AI51">
        <f t="shared" si="22"/>
        <v>0.11942892601833846</v>
      </c>
      <c r="AJ51">
        <f t="shared" si="23"/>
        <v>6.8429752294448267</v>
      </c>
      <c r="AK51">
        <f t="shared" si="24"/>
        <v>1.6901789260183386</v>
      </c>
      <c r="AL51">
        <f t="shared" si="35"/>
        <v>96.842975229444832</v>
      </c>
      <c r="AM51">
        <f t="shared" si="38"/>
        <v>30.832784169861984</v>
      </c>
      <c r="AN51">
        <v>30.8</v>
      </c>
      <c r="AO51">
        <f t="shared" si="47"/>
        <v>30.580606625397202</v>
      </c>
      <c r="AP51">
        <f t="shared" si="45"/>
        <v>3.6735788721986622</v>
      </c>
      <c r="AQ51">
        <f t="shared" si="48"/>
        <v>3.9437391399273949</v>
      </c>
    </row>
    <row r="52" spans="1:46" x14ac:dyDescent="0.2">
      <c r="A52">
        <v>37</v>
      </c>
      <c r="B52">
        <f t="shared" si="7"/>
        <v>3.7</v>
      </c>
      <c r="C52">
        <f t="shared" si="8"/>
        <v>0.12271363369000639</v>
      </c>
      <c r="D52">
        <f t="shared" si="9"/>
        <v>7.0311806666245902</v>
      </c>
      <c r="E52">
        <f t="shared" si="10"/>
        <v>30.22730553655089</v>
      </c>
      <c r="F52">
        <f t="shared" si="11"/>
        <v>0.22730553655089025</v>
      </c>
      <c r="G52">
        <f t="shared" si="27"/>
        <v>3.823353649359583</v>
      </c>
      <c r="H52">
        <f t="shared" si="44"/>
        <v>3.8083704493683381</v>
      </c>
      <c r="I52">
        <f t="shared" si="44"/>
        <v>3.8083115012473612</v>
      </c>
      <c r="J52">
        <f t="shared" si="44"/>
        <v>3.8083112684128446</v>
      </c>
      <c r="K52">
        <f t="shared" si="44"/>
        <v>3.8083112674931758</v>
      </c>
      <c r="L52">
        <f t="shared" si="44"/>
        <v>3.8083112674895432</v>
      </c>
      <c r="M52">
        <f t="shared" si="44"/>
        <v>3.808311267489529</v>
      </c>
      <c r="N52">
        <f t="shared" si="43"/>
        <v>3.808311267489529</v>
      </c>
      <c r="O52">
        <f t="shared" si="43"/>
        <v>3.808311267489529</v>
      </c>
      <c r="P52">
        <f t="shared" si="43"/>
        <v>3.808311267489529</v>
      </c>
      <c r="Q52">
        <f t="shared" si="43"/>
        <v>3.808311267489529</v>
      </c>
      <c r="R52">
        <f t="shared" si="43"/>
        <v>3.808311267489529</v>
      </c>
      <c r="S52">
        <f t="shared" si="43"/>
        <v>3.808311267489529</v>
      </c>
      <c r="T52">
        <f t="shared" si="49"/>
        <v>6.276553836000659E-2</v>
      </c>
      <c r="U52">
        <f t="shared" si="14"/>
        <v>3.5963065111574681</v>
      </c>
      <c r="V52">
        <f t="shared" si="29"/>
        <v>1.2023675938495337</v>
      </c>
      <c r="W52" s="1">
        <f t="shared" si="50"/>
        <v>1.2945142479049987</v>
      </c>
      <c r="X52">
        <f t="shared" si="30"/>
        <v>0.69750000000000001</v>
      </c>
      <c r="Y52">
        <f t="shared" si="46"/>
        <v>3.79</v>
      </c>
      <c r="Z52">
        <f t="shared" si="31"/>
        <v>6.2917180441164317E-2</v>
      </c>
      <c r="AA52">
        <f t="shared" si="17"/>
        <v>3.6049952186565575</v>
      </c>
      <c r="AB52">
        <f t="shared" si="32"/>
        <v>1.2023790668457881</v>
      </c>
      <c r="AC52" s="1">
        <f t="shared" si="51"/>
        <v>1.2916847576130153</v>
      </c>
      <c r="AD52" s="2">
        <f t="shared" si="33"/>
        <v>74.010267824396863</v>
      </c>
      <c r="AE52">
        <f t="shared" si="34"/>
        <v>7.5600399396750118E-2</v>
      </c>
      <c r="AF52">
        <f t="shared" si="52"/>
        <v>3.7</v>
      </c>
      <c r="AG52">
        <f t="shared" si="53"/>
        <v>3.7756003993967502</v>
      </c>
      <c r="AH52">
        <f t="shared" si="21"/>
        <v>31.2</v>
      </c>
      <c r="AI52">
        <f t="shared" si="22"/>
        <v>0.12271363369000639</v>
      </c>
      <c r="AJ52">
        <f t="shared" si="23"/>
        <v>7.0311806666245902</v>
      </c>
      <c r="AK52">
        <f t="shared" si="24"/>
        <v>1.6934636336900064</v>
      </c>
      <c r="AL52">
        <f t="shared" si="35"/>
        <v>97.031180666624593</v>
      </c>
      <c r="AM52">
        <f t="shared" si="38"/>
        <v>30.844926177429492</v>
      </c>
      <c r="AN52">
        <v>30.8</v>
      </c>
      <c r="AO52">
        <f t="shared" si="47"/>
        <v>30.56838787310031</v>
      </c>
      <c r="AP52">
        <f t="shared" si="45"/>
        <v>3.7756003993967502</v>
      </c>
      <c r="AQ52">
        <f t="shared" si="48"/>
        <v>3.9315203876304992</v>
      </c>
    </row>
    <row r="53" spans="1:46" x14ac:dyDescent="0.2">
      <c r="A53">
        <v>38</v>
      </c>
      <c r="B53">
        <f t="shared" si="7"/>
        <v>3.8000000000000003</v>
      </c>
      <c r="C53">
        <f t="shared" si="8"/>
        <v>0.12599568216401255</v>
      </c>
      <c r="D53">
        <f t="shared" si="9"/>
        <v>7.2192337385078016</v>
      </c>
      <c r="E53">
        <f t="shared" si="10"/>
        <v>30.239708993308781</v>
      </c>
      <c r="F53">
        <f t="shared" si="11"/>
        <v>0.23970899330878126</v>
      </c>
      <c r="G53">
        <f t="shared" si="27"/>
        <v>3.7830388660294951</v>
      </c>
      <c r="H53">
        <f t="shared" si="44"/>
        <v>3.7672477807751319</v>
      </c>
      <c r="I53">
        <f t="shared" si="44"/>
        <v>3.7671815896488714</v>
      </c>
      <c r="J53">
        <f t="shared" si="44"/>
        <v>3.7671813110291774</v>
      </c>
      <c r="K53">
        <f t="shared" si="44"/>
        <v>3.7671813098563569</v>
      </c>
      <c r="L53">
        <f t="shared" si="44"/>
        <v>3.7671813098514195</v>
      </c>
      <c r="M53">
        <f t="shared" si="44"/>
        <v>3.7671813098513995</v>
      </c>
      <c r="N53">
        <f t="shared" si="43"/>
        <v>3.7671813098513995</v>
      </c>
      <c r="O53">
        <f t="shared" si="43"/>
        <v>3.7671813098513995</v>
      </c>
      <c r="P53">
        <f t="shared" si="43"/>
        <v>3.7671813098513995</v>
      </c>
      <c r="Q53">
        <f t="shared" si="43"/>
        <v>3.7671813098513995</v>
      </c>
      <c r="R53">
        <f t="shared" si="43"/>
        <v>3.7671813098513995</v>
      </c>
      <c r="S53">
        <f t="shared" si="43"/>
        <v>3.7671813098513995</v>
      </c>
      <c r="T53">
        <f t="shared" si="49"/>
        <v>6.4789048843737262E-2</v>
      </c>
      <c r="U53">
        <f t="shared" si="14"/>
        <v>3.7122485411022463</v>
      </c>
      <c r="V53">
        <f t="shared" si="29"/>
        <v>1.2025229850475521</v>
      </c>
      <c r="W53" s="1">
        <f t="shared" si="50"/>
        <v>1.2945142479049987</v>
      </c>
      <c r="X53">
        <f t="shared" si="30"/>
        <v>0.69750000000000001</v>
      </c>
      <c r="Y53">
        <f t="shared" si="46"/>
        <v>3.79</v>
      </c>
      <c r="Z53">
        <f t="shared" si="31"/>
        <v>6.4593442111771926E-2</v>
      </c>
      <c r="AA53">
        <f t="shared" si="17"/>
        <v>3.7010407703705064</v>
      </c>
      <c r="AB53">
        <f t="shared" si="32"/>
        <v>1.2025077471035677</v>
      </c>
      <c r="AC53" s="1">
        <f t="shared" si="51"/>
        <v>1.2980493924271337</v>
      </c>
      <c r="AD53" s="2">
        <f t="shared" si="33"/>
        <v>74.374945292657657</v>
      </c>
      <c r="AE53">
        <f t="shared" si="34"/>
        <v>7.7620112368495295E-2</v>
      </c>
      <c r="AF53">
        <f t="shared" si="52"/>
        <v>3.8000000000000003</v>
      </c>
      <c r="AG53">
        <f t="shared" si="53"/>
        <v>3.8776201123684957</v>
      </c>
      <c r="AH53">
        <f t="shared" si="21"/>
        <v>31.2</v>
      </c>
      <c r="AI53">
        <f t="shared" si="22"/>
        <v>0.12599568216401255</v>
      </c>
      <c r="AJ53">
        <f t="shared" si="23"/>
        <v>7.2192337385078016</v>
      </c>
      <c r="AK53">
        <f t="shared" si="24"/>
        <v>1.6967456821640126</v>
      </c>
      <c r="AL53">
        <f t="shared" si="35"/>
        <v>97.219233738507796</v>
      </c>
      <c r="AM53">
        <f t="shared" si="38"/>
        <v>30.85739573279595</v>
      </c>
      <c r="AN53">
        <v>30.8</v>
      </c>
      <c r="AO53">
        <f t="shared" si="47"/>
        <v>30.555849601742391</v>
      </c>
      <c r="AP53">
        <f t="shared" si="45"/>
        <v>3.8776201123684957</v>
      </c>
      <c r="AQ53">
        <f t="shared" si="48"/>
        <v>3.9189821162725877</v>
      </c>
    </row>
    <row r="54" spans="1:46" x14ac:dyDescent="0.2">
      <c r="A54">
        <v>39</v>
      </c>
      <c r="B54">
        <f t="shared" si="7"/>
        <v>3.9000000000000004</v>
      </c>
      <c r="C54">
        <f t="shared" si="8"/>
        <v>0.12927500404814307</v>
      </c>
      <c r="D54">
        <f t="shared" si="9"/>
        <v>7.4071305836911518</v>
      </c>
      <c r="E54">
        <f t="shared" si="10"/>
        <v>30.252437918290155</v>
      </c>
      <c r="F54">
        <f t="shared" si="11"/>
        <v>0.25243791829015549</v>
      </c>
      <c r="G54">
        <f t="shared" si="27"/>
        <v>3.7418883763238284</v>
      </c>
      <c r="H54">
        <f t="shared" si="44"/>
        <v>3.7252692397322265</v>
      </c>
      <c r="I54">
        <f t="shared" si="44"/>
        <v>3.7251950985941562</v>
      </c>
      <c r="J54">
        <f t="shared" si="44"/>
        <v>3.7251947663542135</v>
      </c>
      <c r="K54">
        <f t="shared" si="44"/>
        <v>3.7251947648653561</v>
      </c>
      <c r="L54">
        <f t="shared" si="44"/>
        <v>3.7251947648586841</v>
      </c>
      <c r="M54">
        <f t="shared" si="44"/>
        <v>3.7251947648586543</v>
      </c>
      <c r="N54">
        <f t="shared" si="43"/>
        <v>3.7251947648586543</v>
      </c>
      <c r="O54">
        <f t="shared" si="43"/>
        <v>3.7251947648586543</v>
      </c>
      <c r="P54">
        <f t="shared" si="43"/>
        <v>3.7251947648586543</v>
      </c>
      <c r="Q54">
        <f t="shared" si="43"/>
        <v>3.7251947648586543</v>
      </c>
      <c r="R54">
        <f t="shared" si="43"/>
        <v>3.7251947648586543</v>
      </c>
      <c r="S54">
        <f t="shared" si="43"/>
        <v>3.7251947648586543</v>
      </c>
      <c r="T54">
        <f t="shared" si="49"/>
        <v>6.6842576905643117E-2</v>
      </c>
      <c r="U54">
        <f t="shared" si="14"/>
        <v>3.8299105023128313</v>
      </c>
      <c r="V54">
        <f t="shared" si="29"/>
        <v>1.2026857577364158</v>
      </c>
      <c r="W54" s="1">
        <f t="shared" si="50"/>
        <v>1.2945142479049987</v>
      </c>
      <c r="X54">
        <f t="shared" si="30"/>
        <v>0.69750000000000001</v>
      </c>
      <c r="Y54">
        <f t="shared" si="46"/>
        <v>3.79</v>
      </c>
      <c r="Z54">
        <f t="shared" si="31"/>
        <v>6.6267796794331466E-2</v>
      </c>
      <c r="AA54">
        <f t="shared" si="17"/>
        <v>3.7969770564951975</v>
      </c>
      <c r="AB54">
        <f t="shared" si="32"/>
        <v>1.2026396823047185</v>
      </c>
      <c r="AC54" s="1">
        <f t="shared" si="51"/>
        <v>1.3045809169270157</v>
      </c>
      <c r="AD54" s="2">
        <f t="shared" si="33"/>
        <v>74.749185117575308</v>
      </c>
      <c r="AE54">
        <f t="shared" si="34"/>
        <v>7.9637964903646205E-2</v>
      </c>
      <c r="AF54">
        <f t="shared" si="52"/>
        <v>3.9000000000000004</v>
      </c>
      <c r="AG54" s="3">
        <f t="shared" si="53"/>
        <v>3.9796379649036466</v>
      </c>
      <c r="AH54" s="3">
        <f t="shared" si="21"/>
        <v>31.2</v>
      </c>
      <c r="AI54" s="3">
        <f t="shared" si="22"/>
        <v>0.12927500404814307</v>
      </c>
      <c r="AJ54" s="3">
        <f t="shared" si="23"/>
        <v>7.4071305836911518</v>
      </c>
      <c r="AK54" s="3">
        <f t="shared" si="24"/>
        <v>1.7000250040481433</v>
      </c>
      <c r="AL54" s="3">
        <f t="shared" si="35"/>
        <v>97.407130583691156</v>
      </c>
      <c r="AM54" s="3">
        <f t="shared" si="38"/>
        <v>30.870192428337983</v>
      </c>
      <c r="AN54">
        <v>30.8</v>
      </c>
      <c r="AO54">
        <f t="shared" si="47"/>
        <v>30.542993014171724</v>
      </c>
      <c r="AP54">
        <f t="shared" si="45"/>
        <v>3.9796379649036466</v>
      </c>
      <c r="AQ54">
        <f t="shared" si="48"/>
        <v>3.9061255287019208</v>
      </c>
      <c r="AS54">
        <f>(AO54-AO$46)/(AP54-AP$46)</f>
        <v>-0.11501513815689847</v>
      </c>
      <c r="AT54">
        <v>4</v>
      </c>
    </row>
    <row r="55" spans="1:46" x14ac:dyDescent="0.2">
      <c r="A55">
        <v>40</v>
      </c>
      <c r="B55">
        <f t="shared" si="7"/>
        <v>4</v>
      </c>
      <c r="C55">
        <f t="shared" si="8"/>
        <v>0.13255153229667402</v>
      </c>
      <c r="D55">
        <f t="shared" si="9"/>
        <v>7.5948673606243258</v>
      </c>
      <c r="E55">
        <f t="shared" si="10"/>
        <v>30.265491900843113</v>
      </c>
      <c r="F55">
        <f t="shared" si="11"/>
        <v>0.26549190084311292</v>
      </c>
      <c r="G55">
        <f t="shared" si="27"/>
        <v>3.6999207586553755</v>
      </c>
      <c r="H55">
        <f t="shared" si="44"/>
        <v>3.682453509747079</v>
      </c>
      <c r="I55">
        <f t="shared" si="44"/>
        <v>3.6823706560780187</v>
      </c>
      <c r="J55">
        <f t="shared" si="44"/>
        <v>3.6823702611991416</v>
      </c>
      <c r="K55">
        <f t="shared" si="44"/>
        <v>3.6823702593171141</v>
      </c>
      <c r="L55">
        <f t="shared" si="44"/>
        <v>3.6823702593081444</v>
      </c>
      <c r="M55">
        <f t="shared" si="44"/>
        <v>3.6823702593081018</v>
      </c>
      <c r="N55">
        <f t="shared" si="43"/>
        <v>3.6823702593081018</v>
      </c>
      <c r="O55">
        <f t="shared" si="43"/>
        <v>3.6823702593081018</v>
      </c>
      <c r="P55">
        <f t="shared" si="43"/>
        <v>3.6823702593081018</v>
      </c>
      <c r="Q55">
        <f t="shared" si="43"/>
        <v>3.6823702593081018</v>
      </c>
      <c r="R55">
        <f t="shared" si="43"/>
        <v>3.6823702593081018</v>
      </c>
      <c r="S55">
        <f t="shared" si="43"/>
        <v>3.6823702593081018</v>
      </c>
      <c r="T55">
        <f t="shared" si="49"/>
        <v>6.8927491059347562E-2</v>
      </c>
      <c r="U55">
        <f t="shared" si="14"/>
        <v>3.9493708071566327</v>
      </c>
      <c r="V55">
        <f t="shared" si="29"/>
        <v>1.2028562533358982</v>
      </c>
      <c r="W55" s="1">
        <f t="shared" si="50"/>
        <v>1.2945142479049987</v>
      </c>
      <c r="X55">
        <f t="shared" si="30"/>
        <v>0.69750000000000001</v>
      </c>
      <c r="Y55">
        <f t="shared" si="46"/>
        <v>3.79</v>
      </c>
      <c r="Z55">
        <f t="shared" si="31"/>
        <v>6.7940198088931619E-2</v>
      </c>
      <c r="AA55">
        <f t="shared" si="17"/>
        <v>3.8928014184331343</v>
      </c>
      <c r="AB55">
        <f t="shared" si="32"/>
        <v>1.2027748588923266</v>
      </c>
      <c r="AC55" s="1">
        <f t="shared" si="51"/>
        <v>1.3112791112901185</v>
      </c>
      <c r="AD55" s="2">
        <f t="shared" si="33"/>
        <v>75.132974703874368</v>
      </c>
      <c r="AE55">
        <f t="shared" si="34"/>
        <v>8.1653911011393757E-2</v>
      </c>
      <c r="AF55" s="3">
        <f t="shared" si="52"/>
        <v>4</v>
      </c>
      <c r="AG55">
        <f t="shared" si="53"/>
        <v>4.0816539110113936</v>
      </c>
      <c r="AH55">
        <f t="shared" si="21"/>
        <v>31.2</v>
      </c>
      <c r="AI55">
        <f t="shared" si="22"/>
        <v>0.13255153229667402</v>
      </c>
      <c r="AJ55">
        <f t="shared" si="23"/>
        <v>7.5948673606243258</v>
      </c>
      <c r="AK55">
        <f t="shared" si="24"/>
        <v>1.703301532296674</v>
      </c>
      <c r="AL55">
        <f t="shared" si="35"/>
        <v>97.59486736062432</v>
      </c>
      <c r="AM55">
        <f t="shared" si="38"/>
        <v>30.883315846439988</v>
      </c>
      <c r="AN55">
        <v>30.95</v>
      </c>
      <c r="AO55">
        <f>AN$55*COS(AI55)</f>
        <v>30.678503526127543</v>
      </c>
      <c r="AP55">
        <f t="shared" si="45"/>
        <v>4.0816539110113936</v>
      </c>
      <c r="AQ55">
        <f>4+AO55-AO$55</f>
        <v>4</v>
      </c>
      <c r="AS55">
        <v>0</v>
      </c>
      <c r="AT55">
        <v>4</v>
      </c>
    </row>
    <row r="56" spans="1:46" x14ac:dyDescent="0.2">
      <c r="A56">
        <v>41</v>
      </c>
      <c r="B56">
        <f t="shared" si="7"/>
        <v>4.1000000000000005</v>
      </c>
      <c r="C56">
        <f t="shared" si="8"/>
        <v>0.13582520021798644</v>
      </c>
      <c r="D56">
        <f t="shared" si="9"/>
        <v>7.7824402480463339</v>
      </c>
      <c r="E56">
        <f t="shared" si="10"/>
        <v>30.278870520546171</v>
      </c>
      <c r="F56">
        <f t="shared" si="11"/>
        <v>0.27887052054617101</v>
      </c>
      <c r="G56">
        <f t="shared" si="27"/>
        <v>3.6571550334251164</v>
      </c>
      <c r="H56">
        <f t="shared" si="44"/>
        <v>3.638819718583437</v>
      </c>
      <c r="I56">
        <f t="shared" si="44"/>
        <v>3.6387273304476282</v>
      </c>
      <c r="J56">
        <f t="shared" si="44"/>
        <v>3.6387268625639506</v>
      </c>
      <c r="K56">
        <f t="shared" si="44"/>
        <v>3.638726860194375</v>
      </c>
      <c r="L56">
        <f t="shared" si="44"/>
        <v>3.6387268601823739</v>
      </c>
      <c r="M56">
        <f t="shared" si="44"/>
        <v>3.6387268601823131</v>
      </c>
      <c r="N56">
        <f t="shared" si="43"/>
        <v>3.6387268601823131</v>
      </c>
      <c r="O56">
        <f t="shared" si="43"/>
        <v>3.6387268601823131</v>
      </c>
      <c r="P56">
        <f t="shared" si="43"/>
        <v>3.6387268601823131</v>
      </c>
      <c r="Q56">
        <f t="shared" si="43"/>
        <v>3.6387268601823131</v>
      </c>
      <c r="R56">
        <f t="shared" si="43"/>
        <v>3.6387268601823131</v>
      </c>
      <c r="S56">
        <f t="shared" si="43"/>
        <v>3.6387268601823131</v>
      </c>
      <c r="T56">
        <f t="shared" si="49"/>
        <v>7.1045220048439564E-2</v>
      </c>
      <c r="U56">
        <f t="shared" si="14"/>
        <v>4.0707113190256639</v>
      </c>
      <c r="V56">
        <f t="shared" si="29"/>
        <v>1.2030348361956955</v>
      </c>
      <c r="W56" s="1">
        <f t="shared" si="50"/>
        <v>1.2945142479049987</v>
      </c>
      <c r="X56">
        <f t="shared" si="30"/>
        <v>0.609375</v>
      </c>
      <c r="Y56">
        <f>$AS$5</f>
        <v>3.4375</v>
      </c>
      <c r="Z56">
        <f t="shared" si="31"/>
        <v>7.3098702959968051E-2</v>
      </c>
      <c r="AA56">
        <f t="shared" si="17"/>
        <v>4.1883706932338844</v>
      </c>
      <c r="AB56">
        <f t="shared" si="32"/>
        <v>1.203213205804545</v>
      </c>
      <c r="AC56" s="1">
        <f t="shared" si="51"/>
        <v>1.2623108704465911</v>
      </c>
      <c r="AD56" s="2">
        <f t="shared" si="33"/>
        <v>72.327218424442592</v>
      </c>
      <c r="AE56">
        <f t="shared" si="34"/>
        <v>8.7875017055194099E-2</v>
      </c>
      <c r="AF56">
        <f t="shared" si="52"/>
        <v>4.1000000000000005</v>
      </c>
      <c r="AG56">
        <f t="shared" si="53"/>
        <v>4.1878750170551946</v>
      </c>
      <c r="AH56">
        <f t="shared" si="21"/>
        <v>31.2</v>
      </c>
      <c r="AI56">
        <f t="shared" si="22"/>
        <v>0.13582520021798644</v>
      </c>
      <c r="AJ56">
        <f t="shared" si="23"/>
        <v>7.7824402480463339</v>
      </c>
      <c r="AK56">
        <f t="shared" si="24"/>
        <v>1.7065752002179866</v>
      </c>
      <c r="AL56">
        <f t="shared" si="35"/>
        <v>97.782440248046328</v>
      </c>
      <c r="AM56">
        <f t="shared" si="38"/>
        <v>30.927835462840076</v>
      </c>
      <c r="AN56">
        <v>30.95</v>
      </c>
      <c r="AO56">
        <f t="shared" ref="AO56:AO64" si="54">AN$55*COS(AI56)</f>
        <v>30.664948329890731</v>
      </c>
      <c r="AP56">
        <f t="shared" si="45"/>
        <v>4.1878750170551946</v>
      </c>
      <c r="AQ56">
        <f t="shared" ref="AQ56:AQ64" si="55">4+AO56-AO$55</f>
        <v>3.9864448037631917</v>
      </c>
    </row>
    <row r="57" spans="1:46" x14ac:dyDescent="0.2">
      <c r="A57">
        <v>42</v>
      </c>
      <c r="B57">
        <f t="shared" si="7"/>
        <v>4.2</v>
      </c>
      <c r="C57">
        <f t="shared" si="8"/>
        <v>0.13909594148207133</v>
      </c>
      <c r="D57">
        <f t="shared" si="9"/>
        <v>7.9698454454155137</v>
      </c>
      <c r="E57">
        <f t="shared" si="10"/>
        <v>30.292573347274409</v>
      </c>
      <c r="F57">
        <f t="shared" si="11"/>
        <v>0.2925733472744092</v>
      </c>
      <c r="G57">
        <f t="shared" si="27"/>
        <v>3.6136106600302109</v>
      </c>
      <c r="H57">
        <f t="shared" si="44"/>
        <v>3.594387435236174</v>
      </c>
      <c r="I57">
        <f t="shared" si="44"/>
        <v>3.5942846270725743</v>
      </c>
      <c r="J57">
        <f t="shared" si="44"/>
        <v>3.5942840742855351</v>
      </c>
      <c r="K57">
        <f t="shared" si="44"/>
        <v>3.5942840713131803</v>
      </c>
      <c r="L57">
        <f t="shared" si="44"/>
        <v>3.5942840712971984</v>
      </c>
      <c r="M57">
        <f t="shared" si="44"/>
        <v>3.5942840712971122</v>
      </c>
      <c r="N57">
        <f t="shared" si="43"/>
        <v>3.5942840712971114</v>
      </c>
      <c r="O57">
        <f t="shared" si="43"/>
        <v>3.5942840712971114</v>
      </c>
      <c r="P57">
        <f t="shared" si="43"/>
        <v>3.5942840712971114</v>
      </c>
      <c r="Q57">
        <f t="shared" si="43"/>
        <v>3.5942840712971114</v>
      </c>
      <c r="R57">
        <f t="shared" si="43"/>
        <v>3.5942840712971114</v>
      </c>
      <c r="S57">
        <f t="shared" si="43"/>
        <v>3.5942840712971114</v>
      </c>
      <c r="T57">
        <f t="shared" si="49"/>
        <v>7.3197256855953019E-2</v>
      </c>
      <c r="U57">
        <f t="shared" si="14"/>
        <v>4.1940175820695664</v>
      </c>
      <c r="V57">
        <f t="shared" si="29"/>
        <v>1.2032218953256772</v>
      </c>
      <c r="W57" s="1">
        <f t="shared" si="50"/>
        <v>1.2945142479049989</v>
      </c>
      <c r="X57">
        <f t="shared" si="30"/>
        <v>0.609375</v>
      </c>
      <c r="Y57">
        <f t="shared" ref="Y57:Y65" si="56">$AS$5</f>
        <v>3.4375</v>
      </c>
      <c r="Z57">
        <f t="shared" si="31"/>
        <v>7.4850960755214691E-2</v>
      </c>
      <c r="AA57">
        <f t="shared" si="17"/>
        <v>4.2887706305709514</v>
      </c>
      <c r="AB57">
        <f t="shared" si="32"/>
        <v>1.2033694651835933</v>
      </c>
      <c r="AC57" s="1">
        <f t="shared" si="51"/>
        <v>1.269348772370577</v>
      </c>
      <c r="AD57" s="2">
        <f t="shared" si="33"/>
        <v>72.730472394303305</v>
      </c>
      <c r="AE57">
        <f t="shared" si="34"/>
        <v>8.9989275673535138E-2</v>
      </c>
      <c r="AF57">
        <f t="shared" si="52"/>
        <v>4.2</v>
      </c>
      <c r="AG57">
        <f t="shared" si="53"/>
        <v>4.2899892756735349</v>
      </c>
      <c r="AH57">
        <f t="shared" si="21"/>
        <v>31.2</v>
      </c>
      <c r="AI57">
        <f t="shared" si="22"/>
        <v>0.13909594148207133</v>
      </c>
      <c r="AJ57">
        <f t="shared" si="23"/>
        <v>7.9698454454155137</v>
      </c>
      <c r="AK57">
        <f t="shared" si="24"/>
        <v>1.7098459414820715</v>
      </c>
      <c r="AL57">
        <f t="shared" si="35"/>
        <v>97.969845445415515</v>
      </c>
      <c r="AM57">
        <f t="shared" si="38"/>
        <v>30.941622569609802</v>
      </c>
      <c r="AN57">
        <v>30.95</v>
      </c>
      <c r="AO57">
        <f t="shared" si="54"/>
        <v>30.651077059570518</v>
      </c>
      <c r="AP57">
        <f t="shared" si="45"/>
        <v>4.2899892756735349</v>
      </c>
      <c r="AQ57">
        <f t="shared" si="55"/>
        <v>3.9725735334429757</v>
      </c>
    </row>
    <row r="58" spans="1:46" x14ac:dyDescent="0.2">
      <c r="A58">
        <v>43</v>
      </c>
      <c r="B58">
        <f t="shared" si="7"/>
        <v>4.3</v>
      </c>
      <c r="C58">
        <f t="shared" si="8"/>
        <v>0.14236369012792366</v>
      </c>
      <c r="D58">
        <f t="shared" si="9"/>
        <v>8.1570791733332033</v>
      </c>
      <c r="E58">
        <f t="shared" si="10"/>
        <v>30.306599941266917</v>
      </c>
      <c r="F58">
        <f t="shared" si="11"/>
        <v>0.30659994126691714</v>
      </c>
      <c r="G58">
        <f t="shared" si="27"/>
        <v>3.5693075338120401</v>
      </c>
      <c r="H58">
        <f t="shared" si="44"/>
        <v>3.549176666845606</v>
      </c>
      <c r="I58">
        <f t="shared" si="44"/>
        <v>3.5490624849260057</v>
      </c>
      <c r="J58">
        <f t="shared" si="44"/>
        <v>3.5490618335938433</v>
      </c>
      <c r="K58">
        <f t="shared" si="44"/>
        <v>3.5490618298783048</v>
      </c>
      <c r="L58">
        <f t="shared" si="44"/>
        <v>3.5490618298571097</v>
      </c>
      <c r="M58">
        <f t="shared" si="44"/>
        <v>3.5490618298569885</v>
      </c>
      <c r="N58">
        <f t="shared" si="43"/>
        <v>3.549061829856988</v>
      </c>
      <c r="O58">
        <f t="shared" si="43"/>
        <v>3.549061829856988</v>
      </c>
      <c r="P58">
        <f t="shared" si="43"/>
        <v>3.549061829856988</v>
      </c>
      <c r="Q58">
        <f t="shared" si="43"/>
        <v>3.549061829856988</v>
      </c>
      <c r="R58">
        <f t="shared" si="43"/>
        <v>3.549061829856988</v>
      </c>
      <c r="S58">
        <f t="shared" si="43"/>
        <v>3.549061829856988</v>
      </c>
      <c r="T58">
        <f t="shared" si="49"/>
        <v>7.5385163016896586E-2</v>
      </c>
      <c r="U58">
        <f t="shared" si="14"/>
        <v>4.3193790682926574</v>
      </c>
      <c r="V58">
        <f t="shared" si="29"/>
        <v>1.203417846287075</v>
      </c>
      <c r="W58" s="1">
        <f t="shared" si="50"/>
        <v>1.2945142479049989</v>
      </c>
      <c r="X58">
        <f t="shared" si="30"/>
        <v>0.609375</v>
      </c>
      <c r="Y58">
        <f t="shared" si="56"/>
        <v>3.4375</v>
      </c>
      <c r="Z58">
        <f t="shared" si="31"/>
        <v>7.6601044024751083E-2</v>
      </c>
      <c r="AA58">
        <f t="shared" si="17"/>
        <v>4.3890459730877591</v>
      </c>
      <c r="AB58">
        <f t="shared" si="32"/>
        <v>1.2035292600900807</v>
      </c>
      <c r="AC58" s="1">
        <f t="shared" si="51"/>
        <v>1.2765528182618897</v>
      </c>
      <c r="AD58" s="2">
        <f t="shared" si="33"/>
        <v>73.143245993041589</v>
      </c>
      <c r="AE58">
        <f t="shared" si="34"/>
        <v>9.2101465205377056E-2</v>
      </c>
      <c r="AF58">
        <f t="shared" si="52"/>
        <v>4.3</v>
      </c>
      <c r="AG58">
        <f t="shared" si="53"/>
        <v>4.3921014652053767</v>
      </c>
      <c r="AH58">
        <f t="shared" si="21"/>
        <v>31.2</v>
      </c>
      <c r="AI58">
        <f t="shared" si="22"/>
        <v>0.14236369012792366</v>
      </c>
      <c r="AJ58">
        <f t="shared" si="23"/>
        <v>8.1570791733332033</v>
      </c>
      <c r="AK58">
        <f t="shared" si="24"/>
        <v>1.7131136901279238</v>
      </c>
      <c r="AL58">
        <f t="shared" si="35"/>
        <v>98.157079173333202</v>
      </c>
      <c r="AM58">
        <f t="shared" si="38"/>
        <v>30.95573535056549</v>
      </c>
      <c r="AN58">
        <v>30.95</v>
      </c>
      <c r="AO58">
        <f t="shared" si="54"/>
        <v>30.636891033616408</v>
      </c>
      <c r="AP58">
        <f t="shared" si="45"/>
        <v>4.3921014652053767</v>
      </c>
      <c r="AQ58">
        <f t="shared" si="55"/>
        <v>3.9583875074888653</v>
      </c>
    </row>
    <row r="59" spans="1:46" x14ac:dyDescent="0.2">
      <c r="A59">
        <v>44</v>
      </c>
      <c r="B59">
        <f t="shared" si="7"/>
        <v>4.4000000000000004</v>
      </c>
      <c r="C59">
        <f t="shared" si="8"/>
        <v>0.14562838057082264</v>
      </c>
      <c r="D59">
        <f t="shared" si="9"/>
        <v>8.3441376739608693</v>
      </c>
      <c r="E59">
        <f t="shared" si="10"/>
        <v>30.320949853195561</v>
      </c>
      <c r="F59">
        <f t="shared" si="11"/>
        <v>0.32094985319556102</v>
      </c>
      <c r="G59">
        <f t="shared" si="27"/>
        <v>3.5242659829452894</v>
      </c>
      <c r="H59">
        <f t="shared" si="44"/>
        <v>3.5032078555523198</v>
      </c>
      <c r="I59">
        <f t="shared" si="44"/>
        <v>3.5030812730748933</v>
      </c>
      <c r="J59">
        <f t="shared" si="44"/>
        <v>3.5030805075736526</v>
      </c>
      <c r="K59">
        <f t="shared" si="44"/>
        <v>3.5030805029441541</v>
      </c>
      <c r="L59">
        <f t="shared" si="44"/>
        <v>3.503080502916156</v>
      </c>
      <c r="M59">
        <f t="shared" si="44"/>
        <v>3.5030805029159864</v>
      </c>
      <c r="N59">
        <f t="shared" si="43"/>
        <v>3.5030805029159859</v>
      </c>
      <c r="O59">
        <f t="shared" si="43"/>
        <v>3.5030805029159859</v>
      </c>
      <c r="P59">
        <f t="shared" si="43"/>
        <v>3.5030805029159859</v>
      </c>
      <c r="Q59">
        <f t="shared" si="43"/>
        <v>3.5030805029159859</v>
      </c>
      <c r="R59">
        <f t="shared" si="43"/>
        <v>3.5030805029159859</v>
      </c>
      <c r="S59">
        <f t="shared" si="43"/>
        <v>3.5030805029159859</v>
      </c>
      <c r="T59">
        <f t="shared" si="49"/>
        <v>7.7610573262349838E-2</v>
      </c>
      <c r="U59">
        <f t="shared" si="14"/>
        <v>4.4468894436488844</v>
      </c>
      <c r="V59">
        <f t="shared" si="29"/>
        <v>1.2036231332617551</v>
      </c>
      <c r="W59" s="1">
        <f t="shared" si="50"/>
        <v>1.2945142479049987</v>
      </c>
      <c r="X59">
        <f t="shared" si="30"/>
        <v>0.609375</v>
      </c>
      <c r="Y59">
        <f t="shared" si="56"/>
        <v>3.4375</v>
      </c>
      <c r="Z59">
        <f t="shared" si="31"/>
        <v>7.8348905691209433E-2</v>
      </c>
      <c r="AA59">
        <f t="shared" si="17"/>
        <v>4.4891940233702678</v>
      </c>
      <c r="AB59">
        <f t="shared" si="32"/>
        <v>1.2036925746413369</v>
      </c>
      <c r="AC59" s="1">
        <f t="shared" si="51"/>
        <v>1.2839227673083256</v>
      </c>
      <c r="AD59" s="2">
        <f t="shared" si="33"/>
        <v>73.565525422727546</v>
      </c>
      <c r="AE59">
        <f t="shared" si="34"/>
        <v>9.4211539880688075E-2</v>
      </c>
      <c r="AF59">
        <f t="shared" si="52"/>
        <v>4.4000000000000004</v>
      </c>
      <c r="AG59">
        <f t="shared" si="53"/>
        <v>4.4942115398806886</v>
      </c>
      <c r="AH59">
        <f t="shared" si="21"/>
        <v>31.2</v>
      </c>
      <c r="AI59">
        <f t="shared" si="22"/>
        <v>0.14562838057082264</v>
      </c>
      <c r="AJ59">
        <f t="shared" si="23"/>
        <v>8.3441376739608693</v>
      </c>
      <c r="AK59">
        <f t="shared" si="24"/>
        <v>1.7163783805708228</v>
      </c>
      <c r="AL59">
        <f t="shared" si="35"/>
        <v>98.344137673960873</v>
      </c>
      <c r="AM59">
        <f t="shared" si="38"/>
        <v>30.97017334781254</v>
      </c>
      <c r="AN59">
        <v>30.95</v>
      </c>
      <c r="AO59">
        <f t="shared" si="54"/>
        <v>30.622391597080664</v>
      </c>
      <c r="AP59">
        <f t="shared" si="45"/>
        <v>4.4942115398806886</v>
      </c>
      <c r="AQ59">
        <f t="shared" si="55"/>
        <v>3.9438880709531219</v>
      </c>
      <c r="AS59">
        <f>(AO59-AO$55)/(AP59-AP$55)*0.5</f>
        <v>-6.8004958726209014E-2</v>
      </c>
      <c r="AT59">
        <v>4.5</v>
      </c>
    </row>
    <row r="60" spans="1:46" x14ac:dyDescent="0.2">
      <c r="A60">
        <v>45</v>
      </c>
      <c r="B60">
        <f t="shared" si="7"/>
        <v>4.5</v>
      </c>
      <c r="C60">
        <f t="shared" si="8"/>
        <v>0.14888994760949725</v>
      </c>
      <c r="D60">
        <f t="shared" si="9"/>
        <v>8.5310172114306884</v>
      </c>
      <c r="E60">
        <f t="shared" si="10"/>
        <v>30.335622624235025</v>
      </c>
      <c r="F60">
        <f t="shared" si="11"/>
        <v>0.33562262423502531</v>
      </c>
      <c r="G60">
        <f t="shared" si="27"/>
        <v>3.478506765269219</v>
      </c>
      <c r="H60">
        <f t="shared" si="44"/>
        <v>3.4565018752936694</v>
      </c>
      <c r="I60">
        <f t="shared" si="44"/>
        <v>3.4563617870772276</v>
      </c>
      <c r="J60">
        <f t="shared" si="44"/>
        <v>3.4563608895292597</v>
      </c>
      <c r="K60">
        <f t="shared" si="44"/>
        <v>3.4563608837784177</v>
      </c>
      <c r="L60">
        <f t="shared" si="44"/>
        <v>3.4563608837415707</v>
      </c>
      <c r="M60">
        <f t="shared" si="44"/>
        <v>3.456360883741334</v>
      </c>
      <c r="N60">
        <f t="shared" si="43"/>
        <v>3.4563608837413327</v>
      </c>
      <c r="O60">
        <f t="shared" si="43"/>
        <v>3.4563608837413327</v>
      </c>
      <c r="P60">
        <f t="shared" si="43"/>
        <v>3.4563608837413327</v>
      </c>
      <c r="Q60">
        <f t="shared" si="43"/>
        <v>3.4563608837413327</v>
      </c>
      <c r="R60">
        <f t="shared" si="43"/>
        <v>3.4563608837413327</v>
      </c>
      <c r="S60">
        <f t="shared" si="43"/>
        <v>3.4563608837413327</v>
      </c>
      <c r="T60">
        <f t="shared" si="49"/>
        <v>7.9875200526738438E-2</v>
      </c>
      <c r="U60">
        <f t="shared" si="14"/>
        <v>4.5766468549460191</v>
      </c>
      <c r="V60">
        <f t="shared" si="29"/>
        <v>1.2038382313188425</v>
      </c>
      <c r="W60" s="1">
        <f t="shared" si="50"/>
        <v>1.2945142479049987</v>
      </c>
      <c r="X60">
        <f t="shared" si="30"/>
        <v>0.609375</v>
      </c>
      <c r="Y60">
        <f t="shared" si="56"/>
        <v>3.4375</v>
      </c>
      <c r="Z60">
        <f t="shared" si="31"/>
        <v>8.0094498993970614E-2</v>
      </c>
      <c r="AA60">
        <f t="shared" si="17"/>
        <v>4.5892121021533372</v>
      </c>
      <c r="AB60">
        <f t="shared" si="32"/>
        <v>1.2038593926414869</v>
      </c>
      <c r="AC60" s="1">
        <f t="shared" si="51"/>
        <v>1.2914583736287544</v>
      </c>
      <c r="AD60" s="2">
        <f t="shared" si="33"/>
        <v>73.99729659499468</v>
      </c>
      <c r="AE60">
        <f t="shared" si="34"/>
        <v>9.631945416752373E-2</v>
      </c>
      <c r="AF60">
        <f t="shared" si="52"/>
        <v>4.5</v>
      </c>
      <c r="AG60">
        <f t="shared" si="53"/>
        <v>4.5963194541675234</v>
      </c>
      <c r="AH60">
        <f t="shared" si="21"/>
        <v>31.2</v>
      </c>
      <c r="AI60">
        <f t="shared" si="22"/>
        <v>0.14888994760949725</v>
      </c>
      <c r="AJ60">
        <f t="shared" si="23"/>
        <v>8.5310172114306884</v>
      </c>
      <c r="AK60">
        <f t="shared" si="24"/>
        <v>1.7196399476094975</v>
      </c>
      <c r="AL60">
        <f t="shared" si="35"/>
        <v>98.531017211430694</v>
      </c>
      <c r="AM60">
        <f t="shared" si="38"/>
        <v>30.9849360937902</v>
      </c>
      <c r="AN60">
        <v>30.95</v>
      </c>
      <c r="AO60">
        <f t="shared" si="54"/>
        <v>30.607580121273806</v>
      </c>
      <c r="AP60">
        <f t="shared" si="45"/>
        <v>4.5963194541675234</v>
      </c>
      <c r="AQ60">
        <f t="shared" si="55"/>
        <v>3.9290765951462632</v>
      </c>
    </row>
    <row r="61" spans="1:46" x14ac:dyDescent="0.2">
      <c r="A61">
        <v>46</v>
      </c>
      <c r="B61">
        <f t="shared" si="7"/>
        <v>4.6000000000000005</v>
      </c>
      <c r="C61">
        <f t="shared" si="8"/>
        <v>0.15214832643317483</v>
      </c>
      <c r="D61">
        <f t="shared" si="9"/>
        <v>8.7177140722493931</v>
      </c>
      <c r="E61">
        <f t="shared" si="10"/>
        <v>30.350617786134105</v>
      </c>
      <c r="F61">
        <f t="shared" si="11"/>
        <v>0.3506177861341051</v>
      </c>
      <c r="G61">
        <f t="shared" si="27"/>
        <v>3.4320510650622507</v>
      </c>
      <c r="H61">
        <f t="shared" si="44"/>
        <v>3.4090800285430789</v>
      </c>
      <c r="I61">
        <f t="shared" si="44"/>
        <v>3.4089252452835646</v>
      </c>
      <c r="J61">
        <f t="shared" si="44"/>
        <v>3.4089241952488734</v>
      </c>
      <c r="K61">
        <f t="shared" si="44"/>
        <v>3.4089241881252144</v>
      </c>
      <c r="L61">
        <f t="shared" si="44"/>
        <v>3.4089241880768859</v>
      </c>
      <c r="M61">
        <f t="shared" si="44"/>
        <v>3.4089241880765582</v>
      </c>
      <c r="N61">
        <f t="shared" si="44"/>
        <v>3.4089241880765555</v>
      </c>
      <c r="O61">
        <f t="shared" si="44"/>
        <v>3.4089241880765555</v>
      </c>
      <c r="P61">
        <f t="shared" si="44"/>
        <v>3.4089241880765555</v>
      </c>
      <c r="Q61">
        <f t="shared" si="44"/>
        <v>3.4089241880765555</v>
      </c>
      <c r="R61">
        <f t="shared" si="44"/>
        <v>3.4089241880765555</v>
      </c>
      <c r="S61">
        <f t="shared" si="44"/>
        <v>3.4089241880765555</v>
      </c>
      <c r="T61">
        <f t="shared" si="49"/>
        <v>8.218084135338774E-2</v>
      </c>
      <c r="U61">
        <f t="shared" si="14"/>
        <v>4.7087542395702027</v>
      </c>
      <c r="V61">
        <f t="shared" si="29"/>
        <v>1.2040636489003744</v>
      </c>
      <c r="W61" s="1">
        <f t="shared" si="50"/>
        <v>1.2945142479049987</v>
      </c>
      <c r="X61">
        <f t="shared" si="30"/>
        <v>0.609375</v>
      </c>
      <c r="Y61">
        <f t="shared" si="56"/>
        <v>3.4375</v>
      </c>
      <c r="Z61">
        <f t="shared" si="31"/>
        <v>8.1837777494870909E-2</v>
      </c>
      <c r="AA61">
        <f t="shared" si="17"/>
        <v>4.6890975486477044</v>
      </c>
      <c r="AB61">
        <f t="shared" si="32"/>
        <v>1.2040296975854041</v>
      </c>
      <c r="AC61" s="1">
        <f t="shared" si="51"/>
        <v>1.2991593863126685</v>
      </c>
      <c r="AD61" s="2">
        <f t="shared" si="33"/>
        <v>74.438545133305837</v>
      </c>
      <c r="AE61">
        <f t="shared" si="34"/>
        <v>9.8425162776597935E-2</v>
      </c>
      <c r="AF61">
        <f t="shared" si="52"/>
        <v>4.6000000000000005</v>
      </c>
      <c r="AG61">
        <f t="shared" si="53"/>
        <v>4.6984251627765987</v>
      </c>
      <c r="AH61">
        <f t="shared" si="21"/>
        <v>31.2</v>
      </c>
      <c r="AI61">
        <f t="shared" si="22"/>
        <v>0.15214832643317483</v>
      </c>
      <c r="AJ61">
        <f t="shared" si="23"/>
        <v>8.7177140722493931</v>
      </c>
      <c r="AK61">
        <f t="shared" si="24"/>
        <v>1.722898326433175</v>
      </c>
      <c r="AL61">
        <f t="shared" si="35"/>
        <v>98.717714072249393</v>
      </c>
      <c r="AM61">
        <f t="shared" si="38"/>
        <v>31.000023111345097</v>
      </c>
      <c r="AN61">
        <v>30.95</v>
      </c>
      <c r="AO61">
        <f t="shared" si="54"/>
        <v>30.592458003414734</v>
      </c>
      <c r="AP61">
        <f t="shared" si="45"/>
        <v>4.6984251627765987</v>
      </c>
      <c r="AQ61">
        <f t="shared" si="55"/>
        <v>3.9139544772871915</v>
      </c>
    </row>
    <row r="62" spans="1:46" x14ac:dyDescent="0.2">
      <c r="A62">
        <v>47</v>
      </c>
      <c r="B62">
        <f t="shared" si="7"/>
        <v>4.7</v>
      </c>
      <c r="C62">
        <f t="shared" si="8"/>
        <v>0.15540345262851127</v>
      </c>
      <c r="D62">
        <f t="shared" si="9"/>
        <v>8.9042245656953778</v>
      </c>
      <c r="E62">
        <f t="shared" si="10"/>
        <v>30.365934861288235</v>
      </c>
      <c r="F62">
        <f t="shared" si="11"/>
        <v>0.36593486128823471</v>
      </c>
      <c r="G62">
        <f t="shared" si="27"/>
        <v>3.3849204897609644</v>
      </c>
      <c r="H62">
        <f t="shared" si="44"/>
        <v>3.3609640429932952</v>
      </c>
      <c r="I62">
        <f t="shared" si="44"/>
        <v>3.3607932850398061</v>
      </c>
      <c r="J62">
        <f t="shared" si="44"/>
        <v>3.3607920591649152</v>
      </c>
      <c r="K62">
        <f t="shared" si="44"/>
        <v>3.3607920503638837</v>
      </c>
      <c r="L62">
        <f t="shared" si="44"/>
        <v>3.3607920503006974</v>
      </c>
      <c r="M62">
        <f t="shared" si="44"/>
        <v>3.360792050300244</v>
      </c>
      <c r="N62">
        <f t="shared" si="44"/>
        <v>3.3607920503002404</v>
      </c>
      <c r="O62">
        <f t="shared" si="44"/>
        <v>3.3607920503002404</v>
      </c>
      <c r="P62">
        <f t="shared" si="44"/>
        <v>3.3607920503002404</v>
      </c>
      <c r="Q62">
        <f t="shared" si="44"/>
        <v>3.3607920503002404</v>
      </c>
      <c r="R62">
        <f t="shared" si="44"/>
        <v>3.3607920503002404</v>
      </c>
      <c r="S62">
        <f t="shared" si="44"/>
        <v>3.3607920503002404</v>
      </c>
      <c r="T62">
        <f t="shared" si="49"/>
        <v>8.4529381737393605E-2</v>
      </c>
      <c r="U62">
        <f t="shared" si="14"/>
        <v>4.8433196602676585</v>
      </c>
      <c r="V62">
        <f t="shared" si="29"/>
        <v>1.2042999305504245</v>
      </c>
      <c r="W62" s="1">
        <f t="shared" si="50"/>
        <v>1.2945142479049987</v>
      </c>
      <c r="X62">
        <f t="shared" si="30"/>
        <v>0.609375</v>
      </c>
      <c r="Y62">
        <f t="shared" si="56"/>
        <v>3.4375</v>
      </c>
      <c r="Z62">
        <f t="shared" si="31"/>
        <v>8.3578695083804236E-2</v>
      </c>
      <c r="AA62">
        <f t="shared" si="17"/>
        <v>4.7888477208609777</v>
      </c>
      <c r="AB62">
        <f t="shared" si="32"/>
        <v>1.2042034726627251</v>
      </c>
      <c r="AC62" s="1">
        <f t="shared" si="51"/>
        <v>1.3070255494604031</v>
      </c>
      <c r="AD62" s="2">
        <f t="shared" si="33"/>
        <v>74.889256375257858</v>
      </c>
      <c r="AE62">
        <f t="shared" si="34"/>
        <v>0.10052862066579218</v>
      </c>
      <c r="AF62">
        <f t="shared" si="52"/>
        <v>4.7</v>
      </c>
      <c r="AG62">
        <f t="shared" si="53"/>
        <v>4.8005286206657924</v>
      </c>
      <c r="AH62">
        <f t="shared" si="21"/>
        <v>31.2</v>
      </c>
      <c r="AI62">
        <f t="shared" si="22"/>
        <v>0.15540345262851127</v>
      </c>
      <c r="AJ62">
        <f t="shared" si="23"/>
        <v>8.9042245656953778</v>
      </c>
      <c r="AK62">
        <f t="shared" si="24"/>
        <v>1.7261534526285114</v>
      </c>
      <c r="AL62">
        <f t="shared" si="35"/>
        <v>98.904224565695372</v>
      </c>
      <c r="AM62">
        <f t="shared" si="38"/>
        <v>31.015433913805801</v>
      </c>
      <c r="AN62">
        <v>30.95</v>
      </c>
      <c r="AO62">
        <f t="shared" si="54"/>
        <v>30.57702666627566</v>
      </c>
      <c r="AP62">
        <f t="shared" si="45"/>
        <v>4.8005286206657924</v>
      </c>
      <c r="AQ62">
        <f t="shared" si="55"/>
        <v>3.8985231401481144</v>
      </c>
    </row>
    <row r="63" spans="1:46" x14ac:dyDescent="0.2">
      <c r="A63">
        <v>48</v>
      </c>
      <c r="B63">
        <f t="shared" si="7"/>
        <v>4.8000000000000007</v>
      </c>
      <c r="C63">
        <f t="shared" si="8"/>
        <v>0.15865526218640144</v>
      </c>
      <c r="D63">
        <f t="shared" si="9"/>
        <v>9.0905450242088985</v>
      </c>
      <c r="E63">
        <f t="shared" si="10"/>
        <v>30.381573362813189</v>
      </c>
      <c r="F63">
        <f t="shared" si="11"/>
        <v>0.38157336281318877</v>
      </c>
      <c r="G63">
        <f t="shared" si="27"/>
        <v>3.3371370666247837</v>
      </c>
      <c r="H63">
        <f t="shared" si="44"/>
        <v>3.3121760681848458</v>
      </c>
      <c r="I63">
        <f t="shared" si="44"/>
        <v>3.311987958787793</v>
      </c>
      <c r="J63">
        <f t="shared" si="44"/>
        <v>3.3119865304059362</v>
      </c>
      <c r="K63">
        <f t="shared" si="44"/>
        <v>3.3119865195591012</v>
      </c>
      <c r="L63">
        <f t="shared" si="44"/>
        <v>3.3119865194767328</v>
      </c>
      <c r="M63">
        <f t="shared" si="44"/>
        <v>3.3119865194761076</v>
      </c>
      <c r="N63">
        <f t="shared" si="44"/>
        <v>3.3119865194761031</v>
      </c>
      <c r="O63">
        <f t="shared" si="44"/>
        <v>3.3119865194761031</v>
      </c>
      <c r="P63">
        <f t="shared" si="44"/>
        <v>3.3119865194761031</v>
      </c>
      <c r="Q63">
        <f t="shared" si="44"/>
        <v>3.3119865194761031</v>
      </c>
      <c r="R63">
        <f t="shared" si="44"/>
        <v>3.3119865194761031</v>
      </c>
      <c r="S63">
        <f t="shared" si="44"/>
        <v>3.3119865194761031</v>
      </c>
      <c r="T63">
        <f t="shared" si="49"/>
        <v>8.6922803449295552E-2</v>
      </c>
      <c r="U63">
        <f t="shared" si="14"/>
        <v>4.9804566674751545</v>
      </c>
      <c r="V63">
        <f t="shared" si="29"/>
        <v>1.2045476599152891</v>
      </c>
      <c r="W63" s="1">
        <f t="shared" si="50"/>
        <v>1.2945142479049989</v>
      </c>
      <c r="X63">
        <f t="shared" si="30"/>
        <v>0.609375</v>
      </c>
      <c r="Y63">
        <f t="shared" si="56"/>
        <v>3.4375</v>
      </c>
      <c r="Z63">
        <f t="shared" si="31"/>
        <v>8.5317205984218145E-2</v>
      </c>
      <c r="AA63">
        <f t="shared" si="17"/>
        <v>4.8884599959125463</v>
      </c>
      <c r="AB63">
        <f t="shared" si="32"/>
        <v>1.2043807007619236</v>
      </c>
      <c r="AC63" s="1">
        <f t="shared" si="51"/>
        <v>1.3150566022240073</v>
      </c>
      <c r="AD63" s="2">
        <f t="shared" si="33"/>
        <v>75.349415374923225</v>
      </c>
      <c r="AE63">
        <f t="shared" si="34"/>
        <v>0.10262978304460135</v>
      </c>
      <c r="AF63">
        <f t="shared" si="52"/>
        <v>4.8000000000000007</v>
      </c>
      <c r="AG63">
        <f t="shared" si="53"/>
        <v>4.9026297830446017</v>
      </c>
      <c r="AH63">
        <f t="shared" si="21"/>
        <v>31.2</v>
      </c>
      <c r="AI63">
        <f t="shared" si="22"/>
        <v>0.15865526218640144</v>
      </c>
      <c r="AJ63">
        <f t="shared" si="23"/>
        <v>9.0905450242088985</v>
      </c>
      <c r="AK63">
        <f t="shared" si="24"/>
        <v>1.7294052621864016</v>
      </c>
      <c r="AL63">
        <f t="shared" si="35"/>
        <v>99.090545024208893</v>
      </c>
      <c r="AM63">
        <f t="shared" si="38"/>
        <v>31.031168005058841</v>
      </c>
      <c r="AN63">
        <v>30.95</v>
      </c>
      <c r="AO63">
        <f t="shared" si="54"/>
        <v>30.56128755782203</v>
      </c>
      <c r="AP63">
        <f t="shared" si="45"/>
        <v>4.9026297830446017</v>
      </c>
      <c r="AQ63">
        <f t="shared" si="55"/>
        <v>3.8827840316944844</v>
      </c>
    </row>
    <row r="64" spans="1:46" x14ac:dyDescent="0.2">
      <c r="A64">
        <v>49</v>
      </c>
      <c r="B64">
        <f t="shared" si="7"/>
        <v>4.9000000000000004</v>
      </c>
      <c r="C64">
        <f t="shared" si="8"/>
        <v>0.16190369150866787</v>
      </c>
      <c r="D64">
        <f t="shared" si="9"/>
        <v>9.2766718037753346</v>
      </c>
      <c r="E64">
        <f t="shared" si="10"/>
        <v>30.397532794620027</v>
      </c>
      <c r="F64">
        <f t="shared" si="11"/>
        <v>0.39753279462002666</v>
      </c>
      <c r="G64">
        <f t="shared" si="27"/>
        <v>3.2887232393472008</v>
      </c>
      <c r="H64">
        <f t="shared" si="44"/>
        <v>3.2627386720806131</v>
      </c>
      <c r="I64">
        <f t="shared" si="44"/>
        <v>3.2625317300592336</v>
      </c>
      <c r="J64">
        <f t="shared" si="44"/>
        <v>3.2625300687347396</v>
      </c>
      <c r="K64">
        <f t="shared" si="44"/>
        <v>3.2625300553968222</v>
      </c>
      <c r="L64">
        <f t="shared" si="44"/>
        <v>3.2625300552897389</v>
      </c>
      <c r="M64">
        <f t="shared" si="44"/>
        <v>3.2625300552888796</v>
      </c>
      <c r="N64">
        <f t="shared" si="44"/>
        <v>3.262530055288873</v>
      </c>
      <c r="O64">
        <f t="shared" si="44"/>
        <v>3.262530055288873</v>
      </c>
      <c r="P64">
        <f t="shared" si="44"/>
        <v>3.262530055288873</v>
      </c>
      <c r="Q64">
        <f t="shared" si="44"/>
        <v>3.262530055288873</v>
      </c>
      <c r="R64">
        <f t="shared" si="44"/>
        <v>3.262530055288873</v>
      </c>
      <c r="S64">
        <f t="shared" si="44"/>
        <v>3.262530055288873</v>
      </c>
      <c r="T64">
        <f t="shared" si="49"/>
        <v>8.9363190888084587E-2</v>
      </c>
      <c r="U64">
        <f t="shared" si="14"/>
        <v>5.120284691980018</v>
      </c>
      <c r="V64">
        <f t="shared" si="29"/>
        <v>1.2048074630459509</v>
      </c>
      <c r="W64" s="1">
        <f t="shared" si="50"/>
        <v>1.2945142479049987</v>
      </c>
      <c r="X64">
        <f t="shared" si="30"/>
        <v>0.609375</v>
      </c>
      <c r="Y64">
        <f t="shared" si="56"/>
        <v>3.4375</v>
      </c>
      <c r="Z64">
        <f t="shared" si="31"/>
        <v>8.7053264758502558E-2</v>
      </c>
      <c r="AA64">
        <f t="shared" si="17"/>
        <v>4.9879317703423398</v>
      </c>
      <c r="AB64">
        <f t="shared" si="32"/>
        <v>1.2045613644744417</v>
      </c>
      <c r="AC64" s="1">
        <f t="shared" si="51"/>
        <v>1.3232522788487919</v>
      </c>
      <c r="AD64" s="2">
        <f t="shared" si="33"/>
        <v>75.819006905230793</v>
      </c>
      <c r="AE64">
        <f t="shared" si="34"/>
        <v>0.10472860537851535</v>
      </c>
      <c r="AF64">
        <f t="shared" si="52"/>
        <v>4.9000000000000004</v>
      </c>
      <c r="AG64" s="3">
        <f t="shared" si="53"/>
        <v>5.0047286053785154</v>
      </c>
      <c r="AH64" s="3">
        <f t="shared" si="21"/>
        <v>31.2</v>
      </c>
      <c r="AI64" s="3">
        <f t="shared" si="22"/>
        <v>0.16190369150866787</v>
      </c>
      <c r="AJ64" s="3">
        <f t="shared" si="23"/>
        <v>9.2766718037753346</v>
      </c>
      <c r="AK64" s="3">
        <f t="shared" si="24"/>
        <v>1.7326536915086679</v>
      </c>
      <c r="AL64" s="3">
        <f t="shared" si="35"/>
        <v>99.276671803775329</v>
      </c>
      <c r="AM64" s="3">
        <f t="shared" si="38"/>
        <v>31.047224879625784</v>
      </c>
      <c r="AN64">
        <v>30.95</v>
      </c>
      <c r="AO64">
        <f t="shared" si="54"/>
        <v>30.545242150847603</v>
      </c>
      <c r="AP64">
        <f t="shared" si="45"/>
        <v>5.0047286053785154</v>
      </c>
      <c r="AQ64">
        <f t="shared" si="55"/>
        <v>3.8667386247200568</v>
      </c>
      <c r="AS64">
        <f>(AO64-AO$55)/(AP64-AP$55)</f>
        <v>-0.14436683845103812</v>
      </c>
      <c r="AT64">
        <v>5</v>
      </c>
    </row>
    <row r="65" spans="1:46" x14ac:dyDescent="0.2">
      <c r="A65">
        <v>50</v>
      </c>
      <c r="B65">
        <f t="shared" si="7"/>
        <v>5</v>
      </c>
      <c r="C65">
        <f t="shared" si="8"/>
        <v>0.16514867741462683</v>
      </c>
      <c r="D65">
        <f t="shared" si="9"/>
        <v>9.4626012843013942</v>
      </c>
      <c r="E65">
        <f t="shared" si="10"/>
        <v>30.413812651491099</v>
      </c>
      <c r="F65">
        <f t="shared" si="11"/>
        <v>0.41381265149109936</v>
      </c>
      <c r="G65">
        <f t="shared" si="27"/>
        <v>3.239701864615204</v>
      </c>
      <c r="H65">
        <f t="shared" si="44"/>
        <v>3.2126748375881773</v>
      </c>
      <c r="I65">
        <f t="shared" si="44"/>
        <v>3.2124474693586342</v>
      </c>
      <c r="J65">
        <f t="shared" si="44"/>
        <v>3.2124455403672165</v>
      </c>
      <c r="K65">
        <f t="shared" si="44"/>
        <v>3.2124455240004908</v>
      </c>
      <c r="L65">
        <f t="shared" si="44"/>
        <v>3.2124455238616254</v>
      </c>
      <c r="M65">
        <f t="shared" si="44"/>
        <v>3.2124455238604477</v>
      </c>
      <c r="N65">
        <f t="shared" si="44"/>
        <v>3.2124455238604375</v>
      </c>
      <c r="O65">
        <f t="shared" si="44"/>
        <v>3.212445523860437</v>
      </c>
      <c r="P65">
        <f t="shared" si="44"/>
        <v>3.212445523860437</v>
      </c>
      <c r="Q65">
        <f t="shared" si="44"/>
        <v>3.212445523860437</v>
      </c>
      <c r="R65">
        <f t="shared" si="44"/>
        <v>3.212445523860437</v>
      </c>
      <c r="S65">
        <f t="shared" si="44"/>
        <v>3.212445523860437</v>
      </c>
      <c r="T65">
        <f t="shared" si="49"/>
        <v>9.1852738517788593E-2</v>
      </c>
      <c r="U65">
        <f t="shared" si="14"/>
        <v>5.2629294710176504</v>
      </c>
      <c r="V65">
        <f t="shared" si="29"/>
        <v>1.2050800120381915</v>
      </c>
      <c r="W65" s="1">
        <f t="shared" si="50"/>
        <v>1.2945142479049987</v>
      </c>
      <c r="X65">
        <f t="shared" si="30"/>
        <v>0.609375</v>
      </c>
      <c r="Y65">
        <f t="shared" si="56"/>
        <v>3.4375</v>
      </c>
      <c r="Z65">
        <f t="shared" si="31"/>
        <v>8.8786826313269909E-2</v>
      </c>
      <c r="AA65">
        <f t="shared" si="17"/>
        <v>5.087260460413364</v>
      </c>
      <c r="AB65">
        <f t="shared" si="32"/>
        <v>1.2047454460988793</v>
      </c>
      <c r="AC65" s="1">
        <f t="shared" si="51"/>
        <v>1.3316123087154652</v>
      </c>
      <c r="AD65" s="2">
        <f t="shared" si="33"/>
        <v>76.298015460379986</v>
      </c>
      <c r="AE65">
        <f t="shared" si="34"/>
        <v>0.10682504339333597</v>
      </c>
      <c r="AF65" s="3">
        <f t="shared" si="52"/>
        <v>5</v>
      </c>
      <c r="AG65">
        <f t="shared" si="53"/>
        <v>5.1068250433933358</v>
      </c>
      <c r="AH65">
        <f t="shared" si="21"/>
        <v>31.2</v>
      </c>
      <c r="AI65">
        <f t="shared" si="22"/>
        <v>0.16514867741462683</v>
      </c>
      <c r="AJ65">
        <f t="shared" si="23"/>
        <v>9.4626012843013942</v>
      </c>
      <c r="AK65">
        <f t="shared" si="24"/>
        <v>1.735898677414627</v>
      </c>
      <c r="AL65">
        <f t="shared" si="35"/>
        <v>99.4626012843014</v>
      </c>
      <c r="AM65">
        <f t="shared" si="38"/>
        <v>31.063604022741561</v>
      </c>
      <c r="AN65">
        <v>31.15</v>
      </c>
      <c r="AO65">
        <f>AN$68*COS(AI65)</f>
        <v>30.726170727371276</v>
      </c>
      <c r="AP65">
        <f t="shared" si="45"/>
        <v>5.1068250433933358</v>
      </c>
      <c r="AQ65">
        <f>4+AO65-AO$65</f>
        <v>4</v>
      </c>
      <c r="AS65">
        <v>0</v>
      </c>
      <c r="AT65">
        <v>5</v>
      </c>
    </row>
    <row r="66" spans="1:46" x14ac:dyDescent="0.2">
      <c r="A66">
        <v>51</v>
      </c>
      <c r="B66">
        <f t="shared" si="7"/>
        <v>5.1000000000000005</v>
      </c>
      <c r="C66">
        <f t="shared" si="8"/>
        <v>0.16839015714752992</v>
      </c>
      <c r="D66">
        <f t="shared" si="9"/>
        <v>9.6483298699842059</v>
      </c>
      <c r="E66">
        <f t="shared" si="10"/>
        <v>30.430412419157253</v>
      </c>
      <c r="F66">
        <f t="shared" si="11"/>
        <v>0.43041241915725337</v>
      </c>
      <c r="G66">
        <f t="shared" si="27"/>
        <v>3.1900962086175886</v>
      </c>
      <c r="H66">
        <f t="shared" si="44"/>
        <v>3.1620079590306509</v>
      </c>
      <c r="I66">
        <f t="shared" si="44"/>
        <v>3.1617584499291307</v>
      </c>
      <c r="J66">
        <f t="shared" si="44"/>
        <v>3.161756213664463</v>
      </c>
      <c r="K66">
        <f t="shared" si="44"/>
        <v>3.1617561936199921</v>
      </c>
      <c r="L66">
        <f t="shared" si="44"/>
        <v>3.1617561934403269</v>
      </c>
      <c r="M66">
        <f t="shared" si="44"/>
        <v>3.1617561934387157</v>
      </c>
      <c r="N66">
        <f t="shared" si="44"/>
        <v>3.1617561934387011</v>
      </c>
      <c r="O66">
        <f t="shared" si="44"/>
        <v>3.1617561934387011</v>
      </c>
      <c r="P66">
        <f t="shared" si="44"/>
        <v>3.1617561934387011</v>
      </c>
      <c r="Q66">
        <f t="shared" si="44"/>
        <v>3.1617561934387011</v>
      </c>
      <c r="R66">
        <f t="shared" si="44"/>
        <v>3.1617561934387011</v>
      </c>
      <c r="S66">
        <f t="shared" si="44"/>
        <v>3.1617561934387011</v>
      </c>
      <c r="T66">
        <f t="shared" si="49"/>
        <v>9.4393758948395232E-2</v>
      </c>
      <c r="U66">
        <f t="shared" si="14"/>
        <v>5.4085235112879646</v>
      </c>
      <c r="V66">
        <f t="shared" si="29"/>
        <v>1.2053660290505159</v>
      </c>
      <c r="W66" s="1">
        <f t="shared" si="50"/>
        <v>1.2945142479049987</v>
      </c>
      <c r="X66">
        <f t="shared" si="30"/>
        <v>0.51</v>
      </c>
      <c r="Y66">
        <f>$AS$6</f>
        <v>3.04</v>
      </c>
      <c r="Z66">
        <f t="shared" si="31"/>
        <v>9.6271248636383394E-2</v>
      </c>
      <c r="AA66">
        <f t="shared" si="17"/>
        <v>5.5160989191625047</v>
      </c>
      <c r="AB66">
        <f t="shared" si="32"/>
        <v>1.2055824478992321</v>
      </c>
      <c r="AC66" s="1">
        <f t="shared" si="51"/>
        <v>1.2737433650421666</v>
      </c>
      <c r="AD66" s="2">
        <f t="shared" si="33"/>
        <v>72.982271433261175</v>
      </c>
      <c r="AE66">
        <f t="shared" si="34"/>
        <v>0.11588372915428964</v>
      </c>
      <c r="AF66">
        <f t="shared" si="52"/>
        <v>5.1000000000000005</v>
      </c>
      <c r="AG66">
        <f t="shared" si="53"/>
        <v>5.2158837291542905</v>
      </c>
      <c r="AH66">
        <f t="shared" si="21"/>
        <v>31.2</v>
      </c>
      <c r="AI66">
        <f t="shared" si="22"/>
        <v>0.16839015714752992</v>
      </c>
      <c r="AJ66">
        <f t="shared" si="23"/>
        <v>9.6483298699842059</v>
      </c>
      <c r="AK66">
        <f t="shared" si="24"/>
        <v>1.73914015714753</v>
      </c>
      <c r="AL66">
        <f t="shared" si="35"/>
        <v>99.648329869984209</v>
      </c>
      <c r="AM66">
        <f t="shared" si="38"/>
        <v>31.121861374222934</v>
      </c>
      <c r="AN66">
        <v>31.15</v>
      </c>
      <c r="AO66">
        <f t="shared" ref="AO66:AO74" si="57">AN$68*COS(AI66)</f>
        <v>30.70940962376481</v>
      </c>
      <c r="AP66">
        <f t="shared" si="45"/>
        <v>5.2158837291542905</v>
      </c>
      <c r="AQ66">
        <f t="shared" ref="AQ66:AQ74" si="58">4+AO66-AO$65</f>
        <v>3.9832388963935372</v>
      </c>
    </row>
    <row r="67" spans="1:46" x14ac:dyDescent="0.2">
      <c r="A67">
        <v>52</v>
      </c>
      <c r="B67">
        <f t="shared" si="7"/>
        <v>5.2</v>
      </c>
      <c r="C67">
        <f t="shared" si="8"/>
        <v>0.17162806838087999</v>
      </c>
      <c r="D67">
        <f t="shared" si="9"/>
        <v>9.8338539896732122</v>
      </c>
      <c r="E67">
        <f t="shared" si="10"/>
        <v>30.447331574376101</v>
      </c>
      <c r="F67">
        <f t="shared" si="11"/>
        <v>0.4473315743761006</v>
      </c>
      <c r="G67">
        <f t="shared" si="27"/>
        <v>3.1399299435036836</v>
      </c>
      <c r="H67">
        <f t="shared" si="44"/>
        <v>3.1107618385675426</v>
      </c>
      <c r="I67">
        <f t="shared" si="44"/>
        <v>3.1104883433950681</v>
      </c>
      <c r="J67">
        <f t="shared" si="44"/>
        <v>3.1104857546904632</v>
      </c>
      <c r="K67">
        <f t="shared" si="44"/>
        <v>3.1104857301855104</v>
      </c>
      <c r="L67">
        <f t="shared" si="44"/>
        <v>3.1104857299535436</v>
      </c>
      <c r="M67">
        <f t="shared" si="44"/>
        <v>3.110485729951348</v>
      </c>
      <c r="N67">
        <f t="shared" si="44"/>
        <v>3.1104857299513271</v>
      </c>
      <c r="O67">
        <f t="shared" si="44"/>
        <v>3.1104857299513262</v>
      </c>
      <c r="P67">
        <f t="shared" si="44"/>
        <v>3.1104857299513262</v>
      </c>
      <c r="Q67">
        <f t="shared" si="44"/>
        <v>3.1104857299513262</v>
      </c>
      <c r="R67">
        <f t="shared" si="44"/>
        <v>3.1104857299513262</v>
      </c>
      <c r="S67">
        <f t="shared" si="44"/>
        <v>3.1104857299513262</v>
      </c>
      <c r="T67">
        <f t="shared" si="49"/>
        <v>9.6988691729274115E-2</v>
      </c>
      <c r="U67">
        <f t="shared" si="14"/>
        <v>5.5572065927962253</v>
      </c>
      <c r="V67">
        <f t="shared" si="29"/>
        <v>1.2056662907455786</v>
      </c>
      <c r="W67" s="1">
        <f t="shared" si="50"/>
        <v>1.2945142479049987</v>
      </c>
      <c r="X67">
        <f t="shared" si="30"/>
        <v>0.51</v>
      </c>
      <c r="Y67">
        <f t="shared" ref="Y67:Y75" si="59">$AS$6</f>
        <v>3.04</v>
      </c>
      <c r="Z67">
        <f t="shared" si="31"/>
        <v>9.8110223275460665E-2</v>
      </c>
      <c r="AA67">
        <f t="shared" si="17"/>
        <v>5.6214675122021065</v>
      </c>
      <c r="AB67">
        <f t="shared" si="32"/>
        <v>1.2057986236924696</v>
      </c>
      <c r="AC67" s="1">
        <f t="shared" si="51"/>
        <v>1.2824428616297014</v>
      </c>
      <c r="AD67" s="2">
        <f t="shared" si="33"/>
        <v>73.480730572448266</v>
      </c>
      <c r="AE67">
        <f t="shared" si="34"/>
        <v>0.11811147657469112</v>
      </c>
      <c r="AF67">
        <f t="shared" si="52"/>
        <v>5.2</v>
      </c>
      <c r="AG67">
        <f t="shared" si="53"/>
        <v>5.3181114765746909</v>
      </c>
      <c r="AH67">
        <f t="shared" si="21"/>
        <v>31.2</v>
      </c>
      <c r="AI67">
        <f t="shared" si="22"/>
        <v>0.17162806838087999</v>
      </c>
      <c r="AJ67">
        <f t="shared" si="23"/>
        <v>9.8338539896732122</v>
      </c>
      <c r="AK67">
        <f t="shared" si="24"/>
        <v>1.7423780683808801</v>
      </c>
      <c r="AL67">
        <f t="shared" si="35"/>
        <v>99.833853989673216</v>
      </c>
      <c r="AM67">
        <f t="shared" si="38"/>
        <v>31.138904514762402</v>
      </c>
      <c r="AN67">
        <v>31.15</v>
      </c>
      <c r="AO67">
        <f t="shared" si="57"/>
        <v>30.692344835448814</v>
      </c>
      <c r="AP67">
        <f t="shared" si="45"/>
        <v>5.3181114765746909</v>
      </c>
      <c r="AQ67">
        <f t="shared" si="58"/>
        <v>3.9661741080775386</v>
      </c>
    </row>
    <row r="68" spans="1:46" x14ac:dyDescent="0.2">
      <c r="A68">
        <v>53</v>
      </c>
      <c r="B68">
        <f t="shared" si="7"/>
        <v>5.3000000000000007</v>
      </c>
      <c r="C68">
        <f t="shared" si="8"/>
        <v>0.17486234922462071</v>
      </c>
      <c r="D68">
        <f t="shared" si="9"/>
        <v>10.019170097224805</v>
      </c>
      <c r="E68">
        <f t="shared" si="10"/>
        <v>30.464569585011372</v>
      </c>
      <c r="F68">
        <f t="shared" si="11"/>
        <v>0.4645695850113718</v>
      </c>
      <c r="G68">
        <f t="shared" si="27"/>
        <v>3.0892271437935559</v>
      </c>
      <c r="H68">
        <f t="shared" si="44"/>
        <v>3.058960682566735</v>
      </c>
      <c r="I68">
        <f t="shared" si="44"/>
        <v>3.0586612152736725</v>
      </c>
      <c r="J68">
        <f t="shared" si="44"/>
        <v>3.0586582226258336</v>
      </c>
      <c r="K68">
        <f t="shared" si="44"/>
        <v>3.0586581927166354</v>
      </c>
      <c r="L68">
        <f t="shared" si="44"/>
        <v>3.0586581924177159</v>
      </c>
      <c r="M68">
        <f t="shared" si="44"/>
        <v>3.0586581924147289</v>
      </c>
      <c r="N68">
        <f t="shared" si="44"/>
        <v>3.0586581924146987</v>
      </c>
      <c r="O68">
        <f t="shared" si="44"/>
        <v>3.0586581924146978</v>
      </c>
      <c r="P68">
        <f t="shared" si="44"/>
        <v>3.0586581924146978</v>
      </c>
      <c r="Q68">
        <f t="shared" si="44"/>
        <v>3.0586581924146978</v>
      </c>
      <c r="R68">
        <f t="shared" si="44"/>
        <v>3.0586581924146978</v>
      </c>
      <c r="S68">
        <f t="shared" si="44"/>
        <v>3.0586581924146978</v>
      </c>
      <c r="T68">
        <f t="shared" si="49"/>
        <v>9.9640112931732458E-2</v>
      </c>
      <c r="U68">
        <f t="shared" si="14"/>
        <v>5.7091263179092282</v>
      </c>
      <c r="V68">
        <f t="shared" si="29"/>
        <v>1.205981633207198</v>
      </c>
      <c r="W68" s="1">
        <f t="shared" si="50"/>
        <v>1.2945142479049987</v>
      </c>
      <c r="X68">
        <f t="shared" si="30"/>
        <v>0.51</v>
      </c>
      <c r="Y68">
        <f t="shared" si="59"/>
        <v>3.04</v>
      </c>
      <c r="Z68">
        <f t="shared" si="31"/>
        <v>9.9946438038153423E-2</v>
      </c>
      <c r="AA68">
        <f t="shared" si="17"/>
        <v>5.7266779713091243</v>
      </c>
      <c r="AB68">
        <f t="shared" si="32"/>
        <v>1.2060186225194485</v>
      </c>
      <c r="AC68" s="1">
        <f t="shared" si="51"/>
        <v>1.2913060872974289</v>
      </c>
      <c r="AD68" s="2">
        <f t="shared" si="33"/>
        <v>73.988570973591337</v>
      </c>
      <c r="AE68">
        <f t="shared" si="34"/>
        <v>0.12033668544424868</v>
      </c>
      <c r="AF68">
        <f t="shared" si="52"/>
        <v>5.3000000000000007</v>
      </c>
      <c r="AG68">
        <f t="shared" si="53"/>
        <v>5.4203366854442496</v>
      </c>
      <c r="AH68">
        <f t="shared" si="21"/>
        <v>31.2</v>
      </c>
      <c r="AI68">
        <f t="shared" si="22"/>
        <v>0.17486234922462071</v>
      </c>
      <c r="AJ68">
        <f t="shared" si="23"/>
        <v>10.019170097224805</v>
      </c>
      <c r="AK68">
        <f t="shared" si="24"/>
        <v>1.7456123492246207</v>
      </c>
      <c r="AL68">
        <f t="shared" si="35"/>
        <v>100.0191700972248</v>
      </c>
      <c r="AM68">
        <f t="shared" si="38"/>
        <v>31.156268703378533</v>
      </c>
      <c r="AN68">
        <v>31.15</v>
      </c>
      <c r="AO68">
        <f t="shared" si="57"/>
        <v>30.674977940925046</v>
      </c>
      <c r="AP68">
        <f t="shared" si="45"/>
        <v>5.4203366854442496</v>
      </c>
      <c r="AQ68">
        <f t="shared" si="58"/>
        <v>3.9488072135537706</v>
      </c>
    </row>
    <row r="69" spans="1:46" x14ac:dyDescent="0.2">
      <c r="A69">
        <v>54</v>
      </c>
      <c r="B69">
        <f t="shared" si="7"/>
        <v>5.4</v>
      </c>
      <c r="C69">
        <f t="shared" si="8"/>
        <v>0.17809293823119757</v>
      </c>
      <c r="D69">
        <f t="shared" si="9"/>
        <v>10.204274671849614</v>
      </c>
      <c r="E69">
        <f t="shared" si="10"/>
        <v>30.482125910113293</v>
      </c>
      <c r="F69">
        <f t="shared" si="11"/>
        <v>0.48212591011329309</v>
      </c>
      <c r="G69">
        <f t="shared" si="27"/>
        <v>3.0380122827410125</v>
      </c>
      <c r="H69">
        <f t="shared" si="44"/>
        <v>3.0066290979289239</v>
      </c>
      <c r="I69">
        <f t="shared" si="44"/>
        <v>3.0063015203472303</v>
      </c>
      <c r="J69">
        <f t="shared" si="44"/>
        <v>3.0062980650268676</v>
      </c>
      <c r="K69">
        <f t="shared" si="44"/>
        <v>3.0062980285757979</v>
      </c>
      <c r="L69">
        <f t="shared" si="44"/>
        <v>3.0062980281912655</v>
      </c>
      <c r="M69">
        <f t="shared" si="44"/>
        <v>3.0062980281872091</v>
      </c>
      <c r="N69">
        <f t="shared" si="44"/>
        <v>3.0062980281871661</v>
      </c>
      <c r="O69">
        <f t="shared" si="44"/>
        <v>3.0062980281871656</v>
      </c>
      <c r="P69">
        <f t="shared" si="44"/>
        <v>3.0062980281871656</v>
      </c>
      <c r="Q69">
        <f t="shared" si="44"/>
        <v>3.0062980281871656</v>
      </c>
      <c r="R69">
        <f t="shared" si="44"/>
        <v>3.0062980281871656</v>
      </c>
      <c r="S69">
        <f t="shared" si="44"/>
        <v>3.0062980281871656</v>
      </c>
      <c r="T69">
        <f t="shared" si="49"/>
        <v>0.10235074560702188</v>
      </c>
      <c r="U69">
        <f t="shared" si="14"/>
        <v>5.8644387105726361</v>
      </c>
      <c r="V69">
        <f t="shared" si="29"/>
        <v>1.2063129573924645</v>
      </c>
      <c r="W69" s="1">
        <f t="shared" si="50"/>
        <v>1.2945142479049987</v>
      </c>
      <c r="X69">
        <f t="shared" si="30"/>
        <v>0.51</v>
      </c>
      <c r="Y69">
        <f t="shared" si="59"/>
        <v>3.04</v>
      </c>
      <c r="Z69">
        <f t="shared" si="31"/>
        <v>0.10177984702831913</v>
      </c>
      <c r="AA69">
        <f t="shared" si="17"/>
        <v>5.8317276667507372</v>
      </c>
      <c r="AB69">
        <f t="shared" si="32"/>
        <v>1.2062424237829992</v>
      </c>
      <c r="AC69" s="1">
        <f t="shared" si="51"/>
        <v>1.300332751897918</v>
      </c>
      <c r="AD69" s="2">
        <f t="shared" si="33"/>
        <v>74.505776011976835</v>
      </c>
      <c r="AE69">
        <f t="shared" si="34"/>
        <v>0.12255931190197202</v>
      </c>
      <c r="AF69">
        <f t="shared" si="52"/>
        <v>5.4</v>
      </c>
      <c r="AG69">
        <f t="shared" si="53"/>
        <v>5.522559311901972</v>
      </c>
      <c r="AH69">
        <f t="shared" si="21"/>
        <v>31.2</v>
      </c>
      <c r="AI69">
        <f t="shared" si="22"/>
        <v>0.17809293823119757</v>
      </c>
      <c r="AJ69">
        <f t="shared" si="23"/>
        <v>10.204274671849614</v>
      </c>
      <c r="AK69">
        <f t="shared" si="24"/>
        <v>1.7488429382311976</v>
      </c>
      <c r="AL69">
        <f t="shared" si="35"/>
        <v>100.20427467184962</v>
      </c>
      <c r="AM69">
        <f t="shared" si="38"/>
        <v>31.173953387308242</v>
      </c>
      <c r="AN69">
        <v>31.15</v>
      </c>
      <c r="AO69">
        <f t="shared" si="57"/>
        <v>30.657310541780607</v>
      </c>
      <c r="AP69">
        <f t="shared" si="45"/>
        <v>5.522559311901972</v>
      </c>
      <c r="AQ69">
        <f t="shared" si="58"/>
        <v>3.9311398144093275</v>
      </c>
      <c r="AS69">
        <f>(AO69-AO$65)/(AP69-AP$65)*0.5</f>
        <v>-8.2817548139213007E-2</v>
      </c>
      <c r="AT69">
        <v>5.5</v>
      </c>
    </row>
    <row r="70" spans="1:46" x14ac:dyDescent="0.2">
      <c r="A70">
        <v>55</v>
      </c>
      <c r="B70">
        <f t="shared" si="7"/>
        <v>5.5</v>
      </c>
      <c r="C70">
        <f t="shared" si="8"/>
        <v>0.18131977440149022</v>
      </c>
      <c r="D70">
        <f t="shared" si="9"/>
        <v>10.389164218452407</v>
      </c>
      <c r="E70">
        <f t="shared" si="10"/>
        <v>30.5</v>
      </c>
      <c r="F70">
        <f t="shared" si="11"/>
        <v>0.5</v>
      </c>
      <c r="G70">
        <f t="shared" si="27"/>
        <v>2.9863102286505105</v>
      </c>
      <c r="H70">
        <f t="shared" si="44"/>
        <v>2.953792088365641</v>
      </c>
      <c r="I70">
        <f t="shared" si="44"/>
        <v>2.9534340978856228</v>
      </c>
      <c r="J70">
        <f t="shared" si="44"/>
        <v>2.9534301129171281</v>
      </c>
      <c r="K70">
        <f t="shared" si="44"/>
        <v>2.9534300685530428</v>
      </c>
      <c r="L70">
        <f t="shared" si="44"/>
        <v>2.9534300680591428</v>
      </c>
      <c r="M70">
        <f t="shared" si="44"/>
        <v>2.9534300680536445</v>
      </c>
      <c r="N70">
        <f t="shared" si="44"/>
        <v>2.9534300680535828</v>
      </c>
      <c r="O70">
        <f t="shared" si="44"/>
        <v>2.9534300680535823</v>
      </c>
      <c r="P70">
        <f t="shared" si="44"/>
        <v>2.9534300680535823</v>
      </c>
      <c r="Q70">
        <f t="shared" si="44"/>
        <v>2.9534300680535823</v>
      </c>
      <c r="R70">
        <f t="shared" si="44"/>
        <v>2.9534300680535823</v>
      </c>
      <c r="S70">
        <f t="shared" si="44"/>
        <v>2.9534300680535823</v>
      </c>
      <c r="T70">
        <f t="shared" si="49"/>
        <v>0.10512347121723509</v>
      </c>
      <c r="U70">
        <f t="shared" si="14"/>
        <v>6.0233088712724223</v>
      </c>
      <c r="V70">
        <f t="shared" si="29"/>
        <v>1.2066612351870676</v>
      </c>
      <c r="W70" s="1">
        <f t="shared" si="50"/>
        <v>1.2945142479049985</v>
      </c>
      <c r="X70">
        <f t="shared" si="30"/>
        <v>0.51</v>
      </c>
      <c r="Y70">
        <f t="shared" si="59"/>
        <v>3.04</v>
      </c>
      <c r="Z70">
        <f t="shared" si="31"/>
        <v>0.10361040473287834</v>
      </c>
      <c r="AA70">
        <f t="shared" si="17"/>
        <v>5.9366139907426705</v>
      </c>
      <c r="AB70">
        <f t="shared" si="32"/>
        <v>1.2064700065861937</v>
      </c>
      <c r="AC70" s="1">
        <f t="shared" si="51"/>
        <v>1.3095225606288339</v>
      </c>
      <c r="AD70" s="2">
        <f t="shared" si="33"/>
        <v>75.032328796177012</v>
      </c>
      <c r="AE70">
        <f t="shared" si="34"/>
        <v>0.12477931235621825</v>
      </c>
      <c r="AF70">
        <f t="shared" si="52"/>
        <v>5.5</v>
      </c>
      <c r="AG70">
        <f t="shared" si="53"/>
        <v>5.6247793123562184</v>
      </c>
      <c r="AH70">
        <f t="shared" si="21"/>
        <v>31.2</v>
      </c>
      <c r="AI70">
        <f t="shared" si="22"/>
        <v>0.18131977440149022</v>
      </c>
      <c r="AJ70">
        <f t="shared" si="23"/>
        <v>10.389164218452407</v>
      </c>
      <c r="AK70">
        <f t="shared" si="24"/>
        <v>1.7520697744014904</v>
      </c>
      <c r="AL70">
        <f t="shared" si="35"/>
        <v>100.38916421845241</v>
      </c>
      <c r="AM70">
        <f t="shared" si="38"/>
        <v>31.191958004884484</v>
      </c>
      <c r="AN70">
        <v>31.15</v>
      </c>
      <c r="AO70">
        <f t="shared" si="57"/>
        <v>30.639344262295079</v>
      </c>
      <c r="AP70">
        <f t="shared" si="45"/>
        <v>5.6247793123562184</v>
      </c>
      <c r="AQ70">
        <f t="shared" si="58"/>
        <v>3.913173534923807</v>
      </c>
    </row>
    <row r="71" spans="1:46" x14ac:dyDescent="0.2">
      <c r="A71">
        <v>56</v>
      </c>
      <c r="B71">
        <f t="shared" si="7"/>
        <v>5.6000000000000005</v>
      </c>
      <c r="C71">
        <f t="shared" si="8"/>
        <v>0.18454279719061453</v>
      </c>
      <c r="D71">
        <f t="shared" si="9"/>
        <v>10.573835267964546</v>
      </c>
      <c r="E71">
        <f t="shared" si="10"/>
        <v>30.51819129633996</v>
      </c>
      <c r="F71">
        <f t="shared" si="11"/>
        <v>0.51819129633996042</v>
      </c>
      <c r="G71">
        <f t="shared" si="27"/>
        <v>2.9341462411492114</v>
      </c>
      <c r="H71">
        <f t="shared" si="44"/>
        <v>2.9004750506321182</v>
      </c>
      <c r="I71">
        <f t="shared" si="44"/>
        <v>2.9000841667075719</v>
      </c>
      <c r="J71">
        <f t="shared" si="44"/>
        <v>2.9000795756969082</v>
      </c>
      <c r="K71">
        <f t="shared" si="44"/>
        <v>2.9000795217672075</v>
      </c>
      <c r="L71">
        <f t="shared" si="44"/>
        <v>2.9000795211337049</v>
      </c>
      <c r="M71">
        <f t="shared" si="44"/>
        <v>2.9000795211262629</v>
      </c>
      <c r="N71">
        <f t="shared" si="44"/>
        <v>2.9000795211261758</v>
      </c>
      <c r="O71">
        <f t="shared" si="44"/>
        <v>2.9000795211261745</v>
      </c>
      <c r="P71">
        <f t="shared" si="44"/>
        <v>2.9000795211261745</v>
      </c>
      <c r="Q71">
        <f t="shared" si="44"/>
        <v>2.9000795211261745</v>
      </c>
      <c r="R71">
        <f t="shared" si="44"/>
        <v>2.9000795211261745</v>
      </c>
      <c r="S71">
        <f t="shared" si="44"/>
        <v>2.9000795211261745</v>
      </c>
      <c r="T71">
        <f t="shared" si="49"/>
        <v>0.10796134214931154</v>
      </c>
      <c r="U71">
        <f t="shared" si="14"/>
        <v>6.1859116940557293</v>
      </c>
      <c r="V71">
        <f t="shared" si="29"/>
        <v>1.2070275161420234</v>
      </c>
      <c r="W71" s="1">
        <f t="shared" si="50"/>
        <v>1.2945142479049987</v>
      </c>
      <c r="X71">
        <f t="shared" si="30"/>
        <v>0.51</v>
      </c>
      <c r="Y71">
        <f t="shared" si="59"/>
        <v>3.04</v>
      </c>
      <c r="Z71">
        <f t="shared" si="31"/>
        <v>0.10543806602661931</v>
      </c>
      <c r="AA71">
        <f t="shared" si="17"/>
        <v>6.0413343577244873</v>
      </c>
      <c r="AB71">
        <f t="shared" si="32"/>
        <v>1.2067013497371037</v>
      </c>
      <c r="AC71" s="1">
        <f t="shared" si="51"/>
        <v>1.3188752140785662</v>
      </c>
      <c r="AD71" s="2">
        <f t="shared" si="33"/>
        <v>75.568212170664296</v>
      </c>
      <c r="AE71">
        <f t="shared" si="34"/>
        <v>0.12699664348851189</v>
      </c>
      <c r="AF71">
        <f t="shared" si="52"/>
        <v>5.6000000000000005</v>
      </c>
      <c r="AG71">
        <f t="shared" si="53"/>
        <v>5.726996643488512</v>
      </c>
      <c r="AH71">
        <f t="shared" si="21"/>
        <v>31.2</v>
      </c>
      <c r="AI71">
        <f t="shared" si="22"/>
        <v>0.18454279719061453</v>
      </c>
      <c r="AJ71">
        <f t="shared" si="23"/>
        <v>10.573835267964546</v>
      </c>
      <c r="AK71">
        <f t="shared" si="24"/>
        <v>1.7552927971906147</v>
      </c>
      <c r="AL71">
        <f t="shared" si="35"/>
        <v>100.57383526796454</v>
      </c>
      <c r="AM71">
        <f t="shared" si="38"/>
        <v>31.210281985621297</v>
      </c>
      <c r="AN71">
        <v>31.15</v>
      </c>
      <c r="AO71">
        <f t="shared" si="57"/>
        <v>30.621080749044076</v>
      </c>
      <c r="AP71">
        <f t="shared" si="45"/>
        <v>5.726996643488512</v>
      </c>
      <c r="AQ71">
        <f t="shared" si="58"/>
        <v>3.8949100216727999</v>
      </c>
    </row>
    <row r="72" spans="1:46" x14ac:dyDescent="0.2">
      <c r="A72">
        <v>57</v>
      </c>
      <c r="B72">
        <f t="shared" si="7"/>
        <v>5.7</v>
      </c>
      <c r="C72">
        <f t="shared" si="8"/>
        <v>0.18776194651359343</v>
      </c>
      <c r="D72">
        <f t="shared" si="9"/>
        <v>10.758284377668888</v>
      </c>
      <c r="E72">
        <f t="shared" si="10"/>
        <v>30.5366992322353</v>
      </c>
      <c r="F72">
        <f t="shared" si="11"/>
        <v>0.53669923223529992</v>
      </c>
      <c r="G72">
        <f t="shared" si="27"/>
        <v>2.8815459674156489</v>
      </c>
      <c r="H72">
        <f t="shared" si="44"/>
        <v>2.8467037707164886</v>
      </c>
      <c r="I72">
        <f t="shared" si="44"/>
        <v>2.8462773200673865</v>
      </c>
      <c r="J72">
        <f t="shared" si="44"/>
        <v>2.8462720358537061</v>
      </c>
      <c r="K72">
        <f t="shared" si="44"/>
        <v>2.8462719703662929</v>
      </c>
      <c r="L72">
        <f t="shared" si="44"/>
        <v>2.8462719695547043</v>
      </c>
      <c r="M72">
        <f t="shared" si="44"/>
        <v>2.8462719695446461</v>
      </c>
      <c r="N72">
        <f t="shared" si="44"/>
        <v>2.8462719695445213</v>
      </c>
      <c r="O72">
        <f t="shared" si="44"/>
        <v>2.8462719695445196</v>
      </c>
      <c r="P72">
        <f t="shared" si="44"/>
        <v>2.8462719695445196</v>
      </c>
      <c r="Q72">
        <f t="shared" si="44"/>
        <v>2.8462719695445196</v>
      </c>
      <c r="R72">
        <f t="shared" si="44"/>
        <v>2.8462719695445196</v>
      </c>
      <c r="S72">
        <f t="shared" si="44"/>
        <v>2.8462719695445196</v>
      </c>
      <c r="T72">
        <f t="shared" si="49"/>
        <v>0.11086759543710616</v>
      </c>
      <c r="U72">
        <f t="shared" si="14"/>
        <v>6.3524326527706858</v>
      </c>
      <c r="V72">
        <f t="shared" si="29"/>
        <v>1.2074129349817271</v>
      </c>
      <c r="W72" s="1">
        <f t="shared" si="50"/>
        <v>1.2945142479049987</v>
      </c>
      <c r="X72">
        <f t="shared" si="30"/>
        <v>0.51</v>
      </c>
      <c r="Y72">
        <f t="shared" si="59"/>
        <v>3.04</v>
      </c>
      <c r="Z72">
        <f t="shared" si="31"/>
        <v>0.10726278617688374</v>
      </c>
      <c r="AA72">
        <f t="shared" si="17"/>
        <v>6.1458862046280673</v>
      </c>
      <c r="AB72">
        <f t="shared" si="32"/>
        <v>1.2069364317536051</v>
      </c>
      <c r="AC72" s="1">
        <f t="shared" si="51"/>
        <v>1.3283904082723537</v>
      </c>
      <c r="AD72" s="2">
        <f t="shared" si="33"/>
        <v>76.113408718454124</v>
      </c>
      <c r="AE72">
        <f t="shared" si="34"/>
        <v>0.12921126225730026</v>
      </c>
      <c r="AF72">
        <f t="shared" si="52"/>
        <v>5.7</v>
      </c>
      <c r="AG72">
        <f t="shared" si="53"/>
        <v>5.8292112622573002</v>
      </c>
      <c r="AH72">
        <f t="shared" si="21"/>
        <v>31.2</v>
      </c>
      <c r="AI72">
        <f t="shared" si="22"/>
        <v>0.18776194651359343</v>
      </c>
      <c r="AJ72">
        <f t="shared" si="23"/>
        <v>10.758284377668888</v>
      </c>
      <c r="AK72">
        <f t="shared" si="24"/>
        <v>1.7585119465135934</v>
      </c>
      <c r="AL72">
        <f t="shared" si="35"/>
        <v>100.75828437766889</v>
      </c>
      <c r="AM72">
        <f t="shared" si="38"/>
        <v>31.228924750299978</v>
      </c>
      <c r="AN72">
        <v>31.15</v>
      </c>
      <c r="AO72">
        <f t="shared" si="57"/>
        <v>30.602521670499293</v>
      </c>
      <c r="AP72">
        <f t="shared" si="45"/>
        <v>5.8292112622573002</v>
      </c>
      <c r="AQ72">
        <f t="shared" si="58"/>
        <v>3.876350943128017</v>
      </c>
    </row>
    <row r="73" spans="1:46" x14ac:dyDescent="0.2">
      <c r="A73">
        <v>58</v>
      </c>
      <c r="B73">
        <f t="shared" si="7"/>
        <v>5.8000000000000007</v>
      </c>
      <c r="C73">
        <f t="shared" si="8"/>
        <v>0.19097716275089588</v>
      </c>
      <c r="D73">
        <f t="shared" si="9"/>
        <v>10.942508131517192</v>
      </c>
      <c r="E73">
        <f t="shared" si="10"/>
        <v>30.555523232306136</v>
      </c>
      <c r="F73">
        <f t="shared" si="11"/>
        <v>0.55552323230613609</v>
      </c>
      <c r="G73">
        <f t="shared" si="27"/>
        <v>2.8285354383658783</v>
      </c>
      <c r="H73">
        <f t="shared" si="44"/>
        <v>2.7925044199862028</v>
      </c>
      <c r="I73">
        <f t="shared" si="44"/>
        <v>2.7920395203512429</v>
      </c>
      <c r="J73">
        <f t="shared" si="44"/>
        <v>2.7920334434533918</v>
      </c>
      <c r="K73">
        <f t="shared" si="44"/>
        <v>2.7920333640063149</v>
      </c>
      <c r="L73">
        <f t="shared" si="44"/>
        <v>2.7920333629676515</v>
      </c>
      <c r="M73">
        <f t="shared" si="44"/>
        <v>2.7920333629540721</v>
      </c>
      <c r="N73">
        <f t="shared" si="44"/>
        <v>2.7920333629538949</v>
      </c>
      <c r="O73">
        <f t="shared" si="44"/>
        <v>2.7920333629538927</v>
      </c>
      <c r="P73">
        <f t="shared" si="44"/>
        <v>2.7920333629538927</v>
      </c>
      <c r="Q73">
        <f t="shared" si="44"/>
        <v>2.7920333629538927</v>
      </c>
      <c r="R73">
        <f t="shared" si="44"/>
        <v>2.7920333629538927</v>
      </c>
      <c r="S73">
        <f t="shared" si="44"/>
        <v>2.7920333629538927</v>
      </c>
      <c r="T73">
        <f t="shared" si="49"/>
        <v>0.11384566783352411</v>
      </c>
      <c r="U73">
        <f t="shared" si="14"/>
        <v>6.523068664661575</v>
      </c>
      <c r="V73">
        <f t="shared" si="29"/>
        <v>1.2078187199870276</v>
      </c>
      <c r="W73" s="1">
        <f t="shared" si="50"/>
        <v>1.2945142479049987</v>
      </c>
      <c r="X73">
        <f t="shared" si="30"/>
        <v>0.51</v>
      </c>
      <c r="Y73">
        <f t="shared" si="59"/>
        <v>3.04</v>
      </c>
      <c r="Z73">
        <f t="shared" si="31"/>
        <v>0.10908452084813298</v>
      </c>
      <c r="AA73">
        <f t="shared" si="17"/>
        <v>6.2502669911392443</v>
      </c>
      <c r="AB73">
        <f t="shared" si="32"/>
        <v>1.2071752308682278</v>
      </c>
      <c r="AC73" s="1">
        <f t="shared" si="51"/>
        <v>1.3380678347189554</v>
      </c>
      <c r="AD73" s="2">
        <f t="shared" si="33"/>
        <v>76.667900763779073</v>
      </c>
      <c r="AE73">
        <f t="shared" si="34"/>
        <v>0.13142312590164443</v>
      </c>
      <c r="AF73">
        <f t="shared" si="52"/>
        <v>5.8000000000000007</v>
      </c>
      <c r="AG73">
        <f t="shared" si="53"/>
        <v>5.9314231259016452</v>
      </c>
      <c r="AH73">
        <f t="shared" si="21"/>
        <v>31.2</v>
      </c>
      <c r="AI73">
        <f t="shared" si="22"/>
        <v>0.19097716275089588</v>
      </c>
      <c r="AJ73">
        <f t="shared" si="23"/>
        <v>10.942508131517192</v>
      </c>
      <c r="AK73">
        <f t="shared" si="24"/>
        <v>1.7617271627508959</v>
      </c>
      <c r="AL73">
        <f t="shared" si="35"/>
        <v>100.94250813151719</v>
      </c>
      <c r="AM73">
        <f t="shared" si="38"/>
        <v>31.247885711056135</v>
      </c>
      <c r="AN73">
        <v>31.15</v>
      </c>
      <c r="AO73">
        <f t="shared" si="57"/>
        <v>30.58366871662534</v>
      </c>
      <c r="AP73">
        <f t="shared" si="45"/>
        <v>5.9314231259016452</v>
      </c>
      <c r="AQ73">
        <f t="shared" si="58"/>
        <v>3.857497989254064</v>
      </c>
    </row>
    <row r="74" spans="1:46" x14ac:dyDescent="0.2">
      <c r="A74">
        <v>59</v>
      </c>
      <c r="B74">
        <f t="shared" si="7"/>
        <v>5.9</v>
      </c>
      <c r="C74">
        <f t="shared" si="8"/>
        <v>0.19418838675384306</v>
      </c>
      <c r="D74">
        <f t="shared" si="9"/>
        <v>11.126503140439837</v>
      </c>
      <c r="E74">
        <f t="shared" si="10"/>
        <v>30.574662712775755</v>
      </c>
      <c r="F74">
        <f t="shared" si="11"/>
        <v>0.57466271277575487</v>
      </c>
      <c r="G74">
        <f t="shared" si="27"/>
        <v>2.7751410647987629</v>
      </c>
      <c r="H74">
        <f t="shared" si="44"/>
        <v>2.7379035512933445</v>
      </c>
      <c r="I74">
        <f t="shared" si="44"/>
        <v>2.7373970935653467</v>
      </c>
      <c r="J74">
        <f t="shared" si="44"/>
        <v>2.7373901103892626</v>
      </c>
      <c r="K74">
        <f t="shared" si="44"/>
        <v>2.7373900140852823</v>
      </c>
      <c r="L74">
        <f t="shared" si="44"/>
        <v>2.7373900127571646</v>
      </c>
      <c r="M74">
        <f t="shared" si="44"/>
        <v>2.7373900127388486</v>
      </c>
      <c r="N74">
        <f t="shared" si="44"/>
        <v>2.7373900127385959</v>
      </c>
      <c r="O74">
        <f t="shared" si="44"/>
        <v>2.7373900127385928</v>
      </c>
      <c r="P74">
        <f t="shared" si="44"/>
        <v>2.7373900127385928</v>
      </c>
      <c r="Q74">
        <f t="shared" ref="O74:S80" si="60">(($F$4*SQRT($G$15)-$F74)/$F$4)^2*(COS(ASIN(SIN($C74)/SQRT(P74))))^2</f>
        <v>2.7373900127385928</v>
      </c>
      <c r="R74">
        <f t="shared" si="60"/>
        <v>2.7373900127385928</v>
      </c>
      <c r="S74">
        <f t="shared" si="60"/>
        <v>2.7373900127385928</v>
      </c>
      <c r="T74">
        <f t="shared" si="49"/>
        <v>0.11689921239445936</v>
      </c>
      <c r="U74">
        <f t="shared" si="14"/>
        <v>6.6980290405865617</v>
      </c>
      <c r="V74">
        <f t="shared" si="29"/>
        <v>1.2082462023731972</v>
      </c>
      <c r="W74" s="1">
        <f t="shared" si="50"/>
        <v>1.2945142479049985</v>
      </c>
      <c r="X74">
        <f t="shared" si="30"/>
        <v>0.51</v>
      </c>
      <c r="Y74">
        <f t="shared" si="59"/>
        <v>3.04</v>
      </c>
      <c r="Z74">
        <f t="shared" si="31"/>
        <v>0.1109032261063938</v>
      </c>
      <c r="AA74">
        <f t="shared" si="17"/>
        <v>6.3544741999525334</v>
      </c>
      <c r="AB74">
        <f t="shared" si="32"/>
        <v>1.2074177250330489</v>
      </c>
      <c r="AC74" s="1">
        <f t="shared" si="51"/>
        <v>1.3479071804577836</v>
      </c>
      <c r="AD74" s="2">
        <f t="shared" si="33"/>
        <v>77.231670374789445</v>
      </c>
      <c r="AE74">
        <f t="shared" si="34"/>
        <v>0.13363219194484427</v>
      </c>
      <c r="AF74">
        <f t="shared" si="52"/>
        <v>5.9</v>
      </c>
      <c r="AG74" s="3">
        <f t="shared" si="53"/>
        <v>6.0336321919448448</v>
      </c>
      <c r="AH74" s="3">
        <f t="shared" si="21"/>
        <v>31.2</v>
      </c>
      <c r="AI74" s="3">
        <f t="shared" si="22"/>
        <v>0.19418838675384306</v>
      </c>
      <c r="AJ74" s="3">
        <f t="shared" si="23"/>
        <v>11.126503140439837</v>
      </c>
      <c r="AK74" s="3">
        <f t="shared" si="24"/>
        <v>1.7649383867538431</v>
      </c>
      <c r="AL74" s="3">
        <f t="shared" si="35"/>
        <v>101.12650314043984</v>
      </c>
      <c r="AM74" s="3">
        <f t="shared" si="38"/>
        <v>31.267164271467706</v>
      </c>
      <c r="AN74">
        <v>31.15</v>
      </c>
      <c r="AO74">
        <f t="shared" si="57"/>
        <v>30.564523598473421</v>
      </c>
      <c r="AP74">
        <f t="shared" si="45"/>
        <v>6.0336321919448448</v>
      </c>
      <c r="AQ74">
        <f t="shared" si="58"/>
        <v>3.8383528711021455</v>
      </c>
      <c r="AS74">
        <f>(AO74-AO$65)/(AP74-AP$65)</f>
        <v>-0.1744129068819657</v>
      </c>
      <c r="AT74">
        <v>6</v>
      </c>
    </row>
    <row r="75" spans="1:46" x14ac:dyDescent="0.2">
      <c r="A75">
        <v>60</v>
      </c>
      <c r="B75">
        <f t="shared" si="7"/>
        <v>6</v>
      </c>
      <c r="C75">
        <f t="shared" si="8"/>
        <v>0.19739555984988078</v>
      </c>
      <c r="D75">
        <f t="shared" si="9"/>
        <v>11.31026604264795</v>
      </c>
      <c r="E75">
        <f t="shared" si="10"/>
        <v>30.594117081556711</v>
      </c>
      <c r="F75">
        <f t="shared" si="11"/>
        <v>0.5941170815567105</v>
      </c>
      <c r="G75">
        <f t="shared" si="27"/>
        <v>2.7213896335013428</v>
      </c>
      <c r="H75">
        <f t="shared" ref="H75:S98" si="61">(($F$4*SQRT($G$15)-$F75)/$F$4)^2*(COS(ASIN(SIN($C75)/SQRT(G75))))^2</f>
        <v>2.6829280950398045</v>
      </c>
      <c r="I75">
        <f t="shared" si="61"/>
        <v>2.6823767235947167</v>
      </c>
      <c r="J75">
        <f t="shared" si="61"/>
        <v>2.6823687043615032</v>
      </c>
      <c r="K75">
        <f t="shared" si="61"/>
        <v>2.6823685877041883</v>
      </c>
      <c r="L75">
        <f t="shared" si="61"/>
        <v>2.6823685860071471</v>
      </c>
      <c r="M75">
        <f t="shared" si="61"/>
        <v>2.6823685859824602</v>
      </c>
      <c r="N75">
        <f t="shared" si="61"/>
        <v>2.6823685859821005</v>
      </c>
      <c r="O75">
        <f t="shared" si="60"/>
        <v>2.6823685859820956</v>
      </c>
      <c r="P75">
        <f t="shared" si="60"/>
        <v>2.6823685859820956</v>
      </c>
      <c r="Q75">
        <f t="shared" si="60"/>
        <v>2.6823685859820956</v>
      </c>
      <c r="R75">
        <f t="shared" si="60"/>
        <v>2.6823685859820956</v>
      </c>
      <c r="S75">
        <f t="shared" si="60"/>
        <v>2.6823685859820956</v>
      </c>
      <c r="T75">
        <f t="shared" si="49"/>
        <v>0.12003211675924662</v>
      </c>
      <c r="U75">
        <f t="shared" si="14"/>
        <v>6.8775365324413142</v>
      </c>
      <c r="V75">
        <f t="shared" si="29"/>
        <v>1.2086968268017522</v>
      </c>
      <c r="W75" s="1">
        <f t="shared" si="50"/>
        <v>1.2945142479049989</v>
      </c>
      <c r="X75">
        <f t="shared" si="30"/>
        <v>0.51</v>
      </c>
      <c r="Y75">
        <f t="shared" si="59"/>
        <v>3.04</v>
      </c>
      <c r="Z75">
        <f t="shared" si="31"/>
        <v>0.11271885842358317</v>
      </c>
      <c r="AA75">
        <f t="shared" si="17"/>
        <v>6.4585053370189307</v>
      </c>
      <c r="AB75">
        <f t="shared" si="32"/>
        <v>1.2076638919246256</v>
      </c>
      <c r="AC75" s="1">
        <f t="shared" si="51"/>
        <v>1.3579081281065346</v>
      </c>
      <c r="AD75" s="2">
        <f t="shared" si="33"/>
        <v>77.804699366282421</v>
      </c>
      <c r="AE75">
        <f t="shared" si="34"/>
        <v>0.13583841819799758</v>
      </c>
      <c r="AF75" s="3">
        <f t="shared" si="52"/>
        <v>6</v>
      </c>
      <c r="AG75">
        <f t="shared" si="53"/>
        <v>6.1358384181979977</v>
      </c>
      <c r="AH75">
        <f t="shared" si="21"/>
        <v>31.2</v>
      </c>
      <c r="AI75">
        <f t="shared" si="22"/>
        <v>0.19739555984988078</v>
      </c>
      <c r="AJ75">
        <f t="shared" si="23"/>
        <v>11.31026604264795</v>
      </c>
      <c r="AK75">
        <f t="shared" si="24"/>
        <v>1.7681455598498808</v>
      </c>
      <c r="AL75">
        <f t="shared" si="35"/>
        <v>101.31026604264795</v>
      </c>
      <c r="AM75">
        <f t="shared" si="38"/>
        <v>31.286759826643873</v>
      </c>
      <c r="AN75">
        <v>31.4</v>
      </c>
      <c r="AO75">
        <f>AN$79*COS(AI75)</f>
        <v>30.79023321669489</v>
      </c>
      <c r="AP75">
        <f t="shared" si="45"/>
        <v>6.1358384181979977</v>
      </c>
      <c r="AQ75">
        <f>4+AO75-AO$75</f>
        <v>3.9999999999999964</v>
      </c>
      <c r="AS75">
        <v>0</v>
      </c>
      <c r="AT75">
        <v>6</v>
      </c>
    </row>
    <row r="76" spans="1:46" x14ac:dyDescent="0.2">
      <c r="A76">
        <v>61</v>
      </c>
      <c r="B76">
        <f t="shared" si="7"/>
        <v>6.1000000000000005</v>
      </c>
      <c r="C76">
        <f t="shared" si="8"/>
        <v>0.20059862384771762</v>
      </c>
      <c r="D76">
        <f t="shared" si="9"/>
        <v>11.493793503927794</v>
      </c>
      <c r="E76">
        <f t="shared" si="10"/>
        <v>30.613885738337757</v>
      </c>
      <c r="F76">
        <f t="shared" si="11"/>
        <v>0.61388573833775695</v>
      </c>
      <c r="G76">
        <f t="shared" si="27"/>
        <v>2.6673083033157412</v>
      </c>
      <c r="H76">
        <f t="shared" si="61"/>
        <v>2.6276053552037921</v>
      </c>
      <c r="I76">
        <f t="shared" si="61"/>
        <v>2.6270054462084556</v>
      </c>
      <c r="J76">
        <f t="shared" si="61"/>
        <v>2.6269962425554709</v>
      </c>
      <c r="K76">
        <f t="shared" si="61"/>
        <v>2.6269961013226011</v>
      </c>
      <c r="L76">
        <f t="shared" si="61"/>
        <v>2.6269960991553316</v>
      </c>
      <c r="M76">
        <f t="shared" si="61"/>
        <v>2.6269960991220742</v>
      </c>
      <c r="N76">
        <f t="shared" si="61"/>
        <v>2.626996099121564</v>
      </c>
      <c r="O76">
        <f t="shared" si="60"/>
        <v>2.626996099121556</v>
      </c>
      <c r="P76">
        <f t="shared" si="60"/>
        <v>2.626996099121556</v>
      </c>
      <c r="Q76">
        <f t="shared" si="60"/>
        <v>2.626996099121556</v>
      </c>
      <c r="R76">
        <f t="shared" si="60"/>
        <v>2.626996099121556</v>
      </c>
      <c r="S76">
        <f t="shared" si="60"/>
        <v>2.626996099121556</v>
      </c>
      <c r="T76">
        <f t="shared" si="49"/>
        <v>0.12324852333909476</v>
      </c>
      <c r="U76">
        <f t="shared" si="14"/>
        <v>7.0618284899051584</v>
      </c>
      <c r="V76">
        <f t="shared" si="29"/>
        <v>1.2091721631876329</v>
      </c>
      <c r="W76" s="1">
        <f t="shared" si="50"/>
        <v>1.2945142479049987</v>
      </c>
      <c r="X76">
        <f t="shared" si="30"/>
        <v>0.41222222222222227</v>
      </c>
      <c r="Y76">
        <f>$AS$7</f>
        <v>2.6488888888888891</v>
      </c>
      <c r="Z76">
        <f t="shared" si="31"/>
        <v>0.12273556476597403</v>
      </c>
      <c r="AA76">
        <f t="shared" si="17"/>
        <v>7.0324372617779165</v>
      </c>
      <c r="AB76">
        <f t="shared" si="32"/>
        <v>1.2090954921538337</v>
      </c>
      <c r="AC76" s="1">
        <f t="shared" si="51"/>
        <v>1.2985504488934021</v>
      </c>
      <c r="AD76" s="2">
        <f t="shared" si="33"/>
        <v>74.403654560182204</v>
      </c>
      <c r="AE76">
        <f t="shared" si="34"/>
        <v>0.14802671767867231</v>
      </c>
      <c r="AF76">
        <f t="shared" si="52"/>
        <v>6.1000000000000005</v>
      </c>
      <c r="AG76">
        <f t="shared" si="53"/>
        <v>6.2480267176786732</v>
      </c>
      <c r="AH76">
        <f t="shared" si="21"/>
        <v>31.2</v>
      </c>
      <c r="AI76">
        <f t="shared" si="22"/>
        <v>0.20059862384771762</v>
      </c>
      <c r="AJ76">
        <f t="shared" si="23"/>
        <v>11.493793503927794</v>
      </c>
      <c r="AK76">
        <f t="shared" si="24"/>
        <v>1.7713486238477176</v>
      </c>
      <c r="AL76">
        <f t="shared" si="35"/>
        <v>101.49379350392779</v>
      </c>
      <c r="AM76">
        <f t="shared" si="38"/>
        <v>31.356782954933838</v>
      </c>
      <c r="AN76">
        <v>31.4</v>
      </c>
      <c r="AO76">
        <f t="shared" ref="AO76:AO84" si="62">AN$79*COS(AI76)</f>
        <v>30.770350685027015</v>
      </c>
      <c r="AP76">
        <f t="shared" si="45"/>
        <v>6.2480267176786732</v>
      </c>
      <c r="AQ76">
        <f t="shared" ref="AQ76:AQ84" si="63">4+AO76-AO$75</f>
        <v>3.9801174683321214</v>
      </c>
    </row>
    <row r="77" spans="1:46" x14ac:dyDescent="0.2">
      <c r="A77">
        <v>62</v>
      </c>
      <c r="B77">
        <f t="shared" si="7"/>
        <v>6.2</v>
      </c>
      <c r="C77">
        <f t="shared" si="8"/>
        <v>0.20379752104232826</v>
      </c>
      <c r="D77">
        <f t="shared" si="9"/>
        <v>11.677082217927451</v>
      </c>
      <c r="E77">
        <f t="shared" si="10"/>
        <v>30.633968074671618</v>
      </c>
      <c r="F77">
        <f t="shared" si="11"/>
        <v>0.63396807467161764</v>
      </c>
      <c r="G77">
        <f t="shared" si="27"/>
        <v>2.6129246011687766</v>
      </c>
      <c r="H77">
        <f t="shared" si="61"/>
        <v>2.5719630053288722</v>
      </c>
      <c r="I77">
        <f t="shared" si="61"/>
        <v>2.5713106427831138</v>
      </c>
      <c r="J77">
        <f t="shared" si="61"/>
        <v>2.5713000849814311</v>
      </c>
      <c r="K77">
        <f t="shared" si="61"/>
        <v>2.5712999140704631</v>
      </c>
      <c r="L77">
        <f t="shared" si="61"/>
        <v>2.5712999113037243</v>
      </c>
      <c r="M77">
        <f t="shared" si="61"/>
        <v>2.5712999112589356</v>
      </c>
      <c r="N77">
        <f t="shared" si="61"/>
        <v>2.5712999112582104</v>
      </c>
      <c r="O77">
        <f t="shared" si="60"/>
        <v>2.5712999112581989</v>
      </c>
      <c r="P77">
        <f t="shared" si="60"/>
        <v>2.5712999112581985</v>
      </c>
      <c r="Q77">
        <f t="shared" si="60"/>
        <v>2.5712999112581985</v>
      </c>
      <c r="R77">
        <f t="shared" si="60"/>
        <v>2.5712999112581985</v>
      </c>
      <c r="S77">
        <f t="shared" si="60"/>
        <v>2.5712999112581985</v>
      </c>
      <c r="T77">
        <f t="shared" si="49"/>
        <v>0.12655285165628144</v>
      </c>
      <c r="U77">
        <f t="shared" si="14"/>
        <v>7.2511581404203911</v>
      </c>
      <c r="V77">
        <f t="shared" si="29"/>
        <v>1.2096739199900266</v>
      </c>
      <c r="W77" s="1">
        <f t="shared" si="50"/>
        <v>1.2945142479049985</v>
      </c>
      <c r="X77">
        <f t="shared" si="30"/>
        <v>0.41222222222222227</v>
      </c>
      <c r="Y77">
        <f t="shared" ref="Y77:Y85" si="64">$AS$7</f>
        <v>2.6488888888888891</v>
      </c>
      <c r="Z77">
        <f t="shared" si="31"/>
        <v>0.12467582868920245</v>
      </c>
      <c r="AA77">
        <f t="shared" si="17"/>
        <v>7.1436094744728438</v>
      </c>
      <c r="AB77">
        <f t="shared" si="32"/>
        <v>1.2093872260770075</v>
      </c>
      <c r="AC77" s="1">
        <f t="shared" si="51"/>
        <v>1.3088901855052346</v>
      </c>
      <c r="AD77" s="2">
        <f t="shared" si="33"/>
        <v>74.996095301907445</v>
      </c>
      <c r="AE77">
        <f t="shared" si="34"/>
        <v>0.15039103230658124</v>
      </c>
      <c r="AF77">
        <f t="shared" si="52"/>
        <v>6.2</v>
      </c>
      <c r="AG77">
        <f t="shared" si="53"/>
        <v>6.3503910323065815</v>
      </c>
      <c r="AH77">
        <f t="shared" si="21"/>
        <v>31.2</v>
      </c>
      <c r="AI77">
        <f t="shared" si="22"/>
        <v>0.20379752104232826</v>
      </c>
      <c r="AJ77">
        <f t="shared" si="23"/>
        <v>11.677082217927451</v>
      </c>
      <c r="AK77">
        <f t="shared" si="24"/>
        <v>1.7745475210423283</v>
      </c>
      <c r="AL77">
        <f t="shared" si="35"/>
        <v>101.67708221792745</v>
      </c>
      <c r="AM77">
        <f t="shared" si="38"/>
        <v>31.377044539574321</v>
      </c>
      <c r="AN77">
        <v>31.4</v>
      </c>
      <c r="AO77">
        <f t="shared" si="62"/>
        <v>30.750178942010855</v>
      </c>
      <c r="AP77">
        <f t="shared" si="45"/>
        <v>6.3503910323065815</v>
      </c>
      <c r="AQ77">
        <f t="shared" si="63"/>
        <v>3.9599457253159649</v>
      </c>
    </row>
    <row r="78" spans="1:46" x14ac:dyDescent="0.2">
      <c r="A78">
        <v>63</v>
      </c>
      <c r="B78">
        <f t="shared" si="7"/>
        <v>6.3000000000000007</v>
      </c>
      <c r="C78">
        <f t="shared" si="8"/>
        <v>0.20699219421982104</v>
      </c>
      <c r="D78">
        <f t="shared" si="9"/>
        <v>11.86012890643571</v>
      </c>
      <c r="E78">
        <f t="shared" si="10"/>
        <v>30.654363474063523</v>
      </c>
      <c r="F78">
        <f t="shared" si="11"/>
        <v>0.65436347406352269</v>
      </c>
      <c r="G78">
        <f t="shared" si="27"/>
        <v>2.5582664180656756</v>
      </c>
      <c r="H78">
        <f t="shared" si="61"/>
        <v>2.5160290844769388</v>
      </c>
      <c r="I78">
        <f t="shared" si="61"/>
        <v>2.5153200337113124</v>
      </c>
      <c r="J78">
        <f t="shared" si="61"/>
        <v>2.515307927432072</v>
      </c>
      <c r="K78">
        <f t="shared" si="61"/>
        <v>2.5153077206711116</v>
      </c>
      <c r="L78">
        <f t="shared" si="61"/>
        <v>2.5153077171398608</v>
      </c>
      <c r="M78">
        <f t="shared" si="61"/>
        <v>2.5153077170795508</v>
      </c>
      <c r="N78">
        <f t="shared" si="61"/>
        <v>2.5153077170785214</v>
      </c>
      <c r="O78">
        <f t="shared" si="60"/>
        <v>2.5153077170785036</v>
      </c>
      <c r="P78">
        <f t="shared" si="60"/>
        <v>2.5153077170785036</v>
      </c>
      <c r="Q78">
        <f t="shared" si="60"/>
        <v>2.5153077170785036</v>
      </c>
      <c r="R78">
        <f t="shared" si="60"/>
        <v>2.5153077170785036</v>
      </c>
      <c r="S78">
        <f t="shared" si="60"/>
        <v>2.5153077170785036</v>
      </c>
      <c r="T78">
        <f t="shared" si="49"/>
        <v>0.129949823113619</v>
      </c>
      <c r="U78">
        <f t="shared" si="14"/>
        <v>7.4457960084199959</v>
      </c>
      <c r="V78">
        <f t="shared" si="29"/>
        <v>1.2102039592069664</v>
      </c>
      <c r="W78" s="1">
        <f t="shared" si="50"/>
        <v>1.2945142479049989</v>
      </c>
      <c r="X78">
        <f t="shared" si="30"/>
        <v>0.41222222222222227</v>
      </c>
      <c r="Y78">
        <f t="shared" si="64"/>
        <v>2.6488888888888891</v>
      </c>
      <c r="Z78">
        <f t="shared" si="31"/>
        <v>0.12661272133645482</v>
      </c>
      <c r="AA78">
        <f t="shared" si="17"/>
        <v>7.2545885215858243</v>
      </c>
      <c r="AB78">
        <f t="shared" si="32"/>
        <v>1.2096831367837886</v>
      </c>
      <c r="AC78" s="1">
        <f t="shared" si="51"/>
        <v>1.3193908042765126</v>
      </c>
      <c r="AD78" s="2">
        <f t="shared" si="33"/>
        <v>75.597754184234361</v>
      </c>
      <c r="AE78">
        <f t="shared" si="34"/>
        <v>0.15275238596848925</v>
      </c>
      <c r="AF78">
        <f t="shared" si="52"/>
        <v>6.3000000000000007</v>
      </c>
      <c r="AG78">
        <f t="shared" si="53"/>
        <v>6.4527523859684903</v>
      </c>
      <c r="AH78">
        <f t="shared" si="21"/>
        <v>31.2</v>
      </c>
      <c r="AI78">
        <f t="shared" si="22"/>
        <v>0.20699219421982104</v>
      </c>
      <c r="AJ78">
        <f t="shared" si="23"/>
        <v>11.86012890643571</v>
      </c>
      <c r="AK78">
        <f t="shared" si="24"/>
        <v>1.777742194219821</v>
      </c>
      <c r="AL78">
        <f t="shared" si="35"/>
        <v>101.8601289064357</v>
      </c>
      <c r="AM78">
        <f t="shared" si="38"/>
        <v>31.397621753588691</v>
      </c>
      <c r="AN78">
        <v>31.4</v>
      </c>
      <c r="AO78">
        <f t="shared" si="62"/>
        <v>30.729719793301879</v>
      </c>
      <c r="AP78">
        <f t="shared" si="45"/>
        <v>6.4527523859684903</v>
      </c>
      <c r="AQ78">
        <f t="shared" si="63"/>
        <v>3.939486576606992</v>
      </c>
    </row>
    <row r="79" spans="1:46" x14ac:dyDescent="0.2">
      <c r="A79">
        <v>64</v>
      </c>
      <c r="B79">
        <f t="shared" si="7"/>
        <v>6.4</v>
      </c>
      <c r="C79">
        <f t="shared" si="8"/>
        <v>0.21018258666216955</v>
      </c>
      <c r="D79">
        <f t="shared" si="9"/>
        <v>12.042930319653196</v>
      </c>
      <c r="E79">
        <f t="shared" si="10"/>
        <v>30.675071312060545</v>
      </c>
      <c r="F79">
        <f t="shared" si="11"/>
        <v>0.67507131206054538</v>
      </c>
      <c r="G79">
        <f t="shared" si="27"/>
        <v>2.5033620050489991</v>
      </c>
      <c r="H79">
        <f t="shared" si="61"/>
        <v>2.4598319931462616</v>
      </c>
      <c r="I79">
        <f t="shared" si="61"/>
        <v>2.4590616714570031</v>
      </c>
      <c r="J79">
        <f t="shared" si="61"/>
        <v>2.4590477940060214</v>
      </c>
      <c r="K79">
        <f t="shared" si="61"/>
        <v>2.4590475439221096</v>
      </c>
      <c r="L79">
        <f t="shared" si="61"/>
        <v>2.4590475394153506</v>
      </c>
      <c r="M79">
        <f t="shared" si="61"/>
        <v>2.4590475393341342</v>
      </c>
      <c r="N79">
        <f t="shared" si="61"/>
        <v>2.459047539332671</v>
      </c>
      <c r="O79">
        <f t="shared" si="60"/>
        <v>2.4590475393326447</v>
      </c>
      <c r="P79">
        <f t="shared" si="60"/>
        <v>2.4590475393326439</v>
      </c>
      <c r="Q79">
        <f t="shared" si="60"/>
        <v>2.4590475393326439</v>
      </c>
      <c r="R79">
        <f t="shared" si="60"/>
        <v>2.4590475393326439</v>
      </c>
      <c r="S79">
        <f t="shared" si="60"/>
        <v>2.4590475393326439</v>
      </c>
      <c r="T79">
        <f t="shared" si="49"/>
        <v>0.13344448851695753</v>
      </c>
      <c r="U79">
        <f t="shared" si="14"/>
        <v>7.6460314922974231</v>
      </c>
      <c r="V79">
        <f t="shared" si="29"/>
        <v>1.2107643133319146</v>
      </c>
      <c r="W79" s="1">
        <f t="shared" si="50"/>
        <v>1.2945142479049987</v>
      </c>
      <c r="X79">
        <f t="shared" si="30"/>
        <v>0.41222222222222227</v>
      </c>
      <c r="Y79">
        <f t="shared" si="64"/>
        <v>2.6488888888888891</v>
      </c>
      <c r="Z79">
        <f t="shared" si="31"/>
        <v>0.12854619847615509</v>
      </c>
      <c r="AA79">
        <f t="shared" si="17"/>
        <v>7.3653718687594827</v>
      </c>
      <c r="AB79">
        <f t="shared" si="32"/>
        <v>1.2099831985629772</v>
      </c>
      <c r="AC79" s="1">
        <f t="shared" si="51"/>
        <v>1.3300519700753102</v>
      </c>
      <c r="AD79" s="2">
        <f t="shared" si="33"/>
        <v>76.208612004951718</v>
      </c>
      <c r="AE79">
        <f t="shared" si="34"/>
        <v>0.15511073723212415</v>
      </c>
      <c r="AF79">
        <f t="shared" si="52"/>
        <v>6.4</v>
      </c>
      <c r="AG79">
        <f t="shared" si="53"/>
        <v>6.5551107372321242</v>
      </c>
      <c r="AH79">
        <f t="shared" si="21"/>
        <v>31.2</v>
      </c>
      <c r="AI79">
        <f t="shared" si="22"/>
        <v>0.21018258666216955</v>
      </c>
      <c r="AJ79">
        <f t="shared" si="23"/>
        <v>12.042930319653196</v>
      </c>
      <c r="AK79">
        <f t="shared" si="24"/>
        <v>1.7809325866621697</v>
      </c>
      <c r="AL79">
        <f t="shared" si="35"/>
        <v>102.04293031965319</v>
      </c>
      <c r="AM79">
        <f t="shared" si="38"/>
        <v>31.418513956726436</v>
      </c>
      <c r="AN79">
        <v>31.4</v>
      </c>
      <c r="AO79">
        <f t="shared" si="62"/>
        <v>30.708975063723255</v>
      </c>
      <c r="AP79">
        <f t="shared" si="45"/>
        <v>6.5551107372321242</v>
      </c>
      <c r="AQ79">
        <f t="shared" si="63"/>
        <v>3.9187418470283681</v>
      </c>
      <c r="AS79">
        <f>(AO79-AO$75)/(AP79-AP$75)*0.5</f>
        <v>-9.6903789354409339E-2</v>
      </c>
      <c r="AT79">
        <v>6.5</v>
      </c>
    </row>
    <row r="80" spans="1:46" x14ac:dyDescent="0.2">
      <c r="A80">
        <v>65</v>
      </c>
      <c r="B80">
        <f t="shared" ref="B80:B115" si="65">A80*0.1</f>
        <v>6.5</v>
      </c>
      <c r="C80">
        <f t="shared" ref="C80:C115" si="66">ATAN(B80/$F$3)</f>
        <v>0.21336864215180798</v>
      </c>
      <c r="D80">
        <f t="shared" ref="D80:D115" si="67">C80*180/$C$3</f>
        <v>12.225483236455652</v>
      </c>
      <c r="E80">
        <f t="shared" ref="E80:E115" si="68">$F$3/COS(C80)</f>
        <v>30.696090956341656</v>
      </c>
      <c r="F80">
        <f t="shared" ref="F80:F115" si="69">E80-$F$3</f>
        <v>0.69609095634165641</v>
      </c>
      <c r="G80">
        <f t="shared" si="27"/>
        <v>2.4482399691242072</v>
      </c>
      <c r="H80">
        <f t="shared" si="61"/>
        <v>2.4034004891560459</v>
      </c>
      <c r="I80">
        <f t="shared" si="61"/>
        <v>2.4025639332125457</v>
      </c>
      <c r="J80">
        <f t="shared" si="61"/>
        <v>2.4025480291365753</v>
      </c>
      <c r="K80">
        <f t="shared" si="61"/>
        <v>2.4025477266709947</v>
      </c>
      <c r="L80">
        <f t="shared" si="61"/>
        <v>2.4025477209186299</v>
      </c>
      <c r="M80">
        <f t="shared" si="61"/>
        <v>2.4025477208092298</v>
      </c>
      <c r="N80">
        <f t="shared" si="61"/>
        <v>2.4025477208071497</v>
      </c>
      <c r="O80">
        <f t="shared" si="60"/>
        <v>2.4025477208071098</v>
      </c>
      <c r="P80">
        <f t="shared" si="60"/>
        <v>2.4025477208071089</v>
      </c>
      <c r="Q80">
        <f t="shared" si="60"/>
        <v>2.4025477208071089</v>
      </c>
      <c r="R80">
        <f t="shared" si="60"/>
        <v>2.4025477208071089</v>
      </c>
      <c r="S80">
        <f t="shared" si="60"/>
        <v>2.4025477208071089</v>
      </c>
      <c r="T80">
        <f t="shared" ref="T80:T111" si="70">ASIN(SIN($C80)/SQRT(S80))</f>
        <v>0.13704225872458492</v>
      </c>
      <c r="U80">
        <f t="shared" ref="U80:U115" si="71">T80*180/$C$3</f>
        <v>7.8521746205396417</v>
      </c>
      <c r="V80">
        <f t="shared" si="29"/>
        <v>1.2113572045761796</v>
      </c>
      <c r="W80" s="1">
        <f t="shared" ref="W80:W111" si="72">(V80*SQRT(S80)+F80)/$C$6*2*$C$3</f>
        <v>1.2945142479049987</v>
      </c>
      <c r="X80">
        <f t="shared" si="30"/>
        <v>0.41222222222222227</v>
      </c>
      <c r="Y80">
        <f t="shared" si="64"/>
        <v>2.6488888888888891</v>
      </c>
      <c r="Z80">
        <f t="shared" si="31"/>
        <v>0.13047621631933978</v>
      </c>
      <c r="AA80">
        <f t="shared" ref="AA80:AA115" si="73">Z80*180/$C$3</f>
        <v>7.4759570069970263</v>
      </c>
      <c r="AB80">
        <f t="shared" si="32"/>
        <v>1.210287385422169</v>
      </c>
      <c r="AC80" s="1">
        <f t="shared" ref="AC80:AC111" si="74">(AB80*SQRT(Y80)+F80)/$C$6*2*$C$3</f>
        <v>1.3408733435820415</v>
      </c>
      <c r="AD80" s="2">
        <f t="shared" si="33"/>
        <v>76.828649321905928</v>
      </c>
      <c r="AE80">
        <f t="shared" si="34"/>
        <v>0.15746604494947394</v>
      </c>
      <c r="AF80">
        <f t="shared" ref="AF80:AF115" si="75">A80*0.1</f>
        <v>6.5</v>
      </c>
      <c r="AG80">
        <f t="shared" ref="AG80:AG115" si="76">AE80+B80</f>
        <v>6.6574660449494738</v>
      </c>
      <c r="AH80">
        <f t="shared" ref="AH80:AH115" si="77">$F$3+$F$4</f>
        <v>31.2</v>
      </c>
      <c r="AI80">
        <f t="shared" ref="AI80:AI115" si="78">C80</f>
        <v>0.21336864215180798</v>
      </c>
      <c r="AJ80">
        <f t="shared" ref="AJ80:AJ115" si="79">AI80*180/$C$3</f>
        <v>12.225483236455652</v>
      </c>
      <c r="AK80">
        <f t="shared" ref="AK80:AK115" si="80">AI80+$C$3/2</f>
        <v>1.784118642151808</v>
      </c>
      <c r="AL80">
        <f t="shared" si="35"/>
        <v>102.22548323645566</v>
      </c>
      <c r="AM80">
        <f t="shared" si="38"/>
        <v>31.439720500696186</v>
      </c>
      <c r="AN80">
        <v>31.4</v>
      </c>
      <c r="AO80">
        <f t="shared" si="62"/>
        <v>30.687946596841432</v>
      </c>
      <c r="AP80">
        <f t="shared" si="45"/>
        <v>6.6574660449494738</v>
      </c>
      <c r="AQ80">
        <f t="shared" si="63"/>
        <v>3.8977133801465378</v>
      </c>
    </row>
    <row r="81" spans="1:46" x14ac:dyDescent="0.2">
      <c r="A81">
        <v>66</v>
      </c>
      <c r="B81">
        <f t="shared" si="65"/>
        <v>6.6000000000000005</v>
      </c>
      <c r="C81">
        <f t="shared" si="66"/>
        <v>0.21655030497608929</v>
      </c>
      <c r="D81">
        <f t="shared" si="67"/>
        <v>12.407784464649394</v>
      </c>
      <c r="E81">
        <f t="shared" si="68"/>
        <v>30.717421766808489</v>
      </c>
      <c r="F81">
        <f t="shared" si="69"/>
        <v>0.71742176680848857</v>
      </c>
      <c r="G81">
        <f t="shared" ref="G81:G115" si="81">(($F$4*SQRT($G$15)-F81)/$F$4)^2</f>
        <v>2.3929292691530826</v>
      </c>
      <c r="H81">
        <f t="shared" si="61"/>
        <v>2.346763683498752</v>
      </c>
      <c r="I81">
        <f t="shared" si="61"/>
        <v>2.3458555131048633</v>
      </c>
      <c r="J81">
        <f t="shared" si="61"/>
        <v>2.3458372890534105</v>
      </c>
      <c r="K81">
        <f t="shared" si="61"/>
        <v>2.3458369232110421</v>
      </c>
      <c r="L81">
        <f t="shared" si="61"/>
        <v>2.345836915866808</v>
      </c>
      <c r="M81">
        <f t="shared" si="61"/>
        <v>2.3458369157193739</v>
      </c>
      <c r="N81">
        <f t="shared" si="61"/>
        <v>2.3458369157164141</v>
      </c>
      <c r="O81">
        <f t="shared" si="61"/>
        <v>2.3458369157163546</v>
      </c>
      <c r="P81">
        <f t="shared" si="61"/>
        <v>2.3458369157163537</v>
      </c>
      <c r="Q81">
        <f t="shared" si="61"/>
        <v>2.3458369157163537</v>
      </c>
      <c r="R81">
        <f t="shared" si="61"/>
        <v>2.3458369157163537</v>
      </c>
      <c r="S81">
        <f t="shared" si="61"/>
        <v>2.3458369157163537</v>
      </c>
      <c r="T81">
        <f t="shared" si="70"/>
        <v>0.14074893885799347</v>
      </c>
      <c r="U81">
        <f t="shared" si="71"/>
        <v>8.064558011917498</v>
      </c>
      <c r="V81">
        <f t="shared" ref="V81:V115" si="82">$F$4/COS(T81)</f>
        <v>1.2119850667159564</v>
      </c>
      <c r="W81" s="1">
        <f t="shared" si="72"/>
        <v>1.2945142479049987</v>
      </c>
      <c r="X81">
        <f t="shared" ref="X81:X115" si="83">(Y81-1)/($F$5-1)</f>
        <v>0.41222222222222227</v>
      </c>
      <c r="Y81">
        <f t="shared" si="64"/>
        <v>2.6488888888888891</v>
      </c>
      <c r="Z81">
        <f t="shared" ref="Z81:Z115" si="84">ASIN(SIN($C81)/SQRT(Y81))</f>
        <v>0.13240273152342541</v>
      </c>
      <c r="AA81">
        <f t="shared" si="73"/>
        <v>7.5863414528781066</v>
      </c>
      <c r="AB81">
        <f t="shared" ref="AB81:AB115" si="85">$F$4/COS(Z81)</f>
        <v>1.2105956710931913</v>
      </c>
      <c r="AC81" s="1">
        <f t="shared" si="74"/>
        <v>1.3518545813395648</v>
      </c>
      <c r="AD81" s="2">
        <f t="shared" ref="AD81:AD115" si="86">AC81*180/$C$3</f>
        <v>77.45784645587193</v>
      </c>
      <c r="AE81">
        <f t="shared" ref="AE81:AE115" si="87">$F$4*TAN(Z81)</f>
        <v>0.15981826825984088</v>
      </c>
      <c r="AF81">
        <f t="shared" si="75"/>
        <v>6.6000000000000005</v>
      </c>
      <c r="AG81">
        <f t="shared" si="76"/>
        <v>6.7598182682598411</v>
      </c>
      <c r="AH81">
        <f t="shared" si="77"/>
        <v>31.2</v>
      </c>
      <c r="AI81">
        <f t="shared" si="78"/>
        <v>0.21655030497608929</v>
      </c>
      <c r="AJ81">
        <f t="shared" si="79"/>
        <v>12.407784464649394</v>
      </c>
      <c r="AK81">
        <f t="shared" si="80"/>
        <v>1.7873003049760894</v>
      </c>
      <c r="AL81">
        <f t="shared" ref="AL81:AL115" si="88">AJ81+90</f>
        <v>102.4077844646494</v>
      </c>
      <c r="AM81">
        <f t="shared" si="38"/>
        <v>31.461240729259771</v>
      </c>
      <c r="AN81">
        <v>31.4</v>
      </c>
      <c r="AO81">
        <f t="shared" si="62"/>
        <v>30.666636254539824</v>
      </c>
      <c r="AP81">
        <f t="shared" si="45"/>
        <v>6.7598182682598411</v>
      </c>
      <c r="AQ81">
        <f t="shared" si="63"/>
        <v>3.8764030378449341</v>
      </c>
    </row>
    <row r="82" spans="1:46" x14ac:dyDescent="0.2">
      <c r="A82">
        <v>67</v>
      </c>
      <c r="B82">
        <f t="shared" si="65"/>
        <v>6.7</v>
      </c>
      <c r="C82">
        <f t="shared" si="66"/>
        <v>0.21972751993160636</v>
      </c>
      <c r="D82">
        <f t="shared" si="67"/>
        <v>12.589830841218889</v>
      </c>
      <c r="E82">
        <f t="shared" si="68"/>
        <v>30.739063095676809</v>
      </c>
      <c r="F82">
        <f t="shared" si="69"/>
        <v>0.7390630956768085</v>
      </c>
      <c r="G82">
        <f t="shared" si="81"/>
        <v>2.3374592117162392</v>
      </c>
      <c r="H82">
        <f t="shared" si="61"/>
        <v>2.2899510361614124</v>
      </c>
      <c r="I82">
        <f t="shared" si="61"/>
        <v>2.2889654138887496</v>
      </c>
      <c r="J82">
        <f t="shared" si="61"/>
        <v>2.2889445325914899</v>
      </c>
      <c r="K82">
        <f t="shared" si="61"/>
        <v>2.2889440900078357</v>
      </c>
      <c r="L82">
        <f t="shared" si="61"/>
        <v>2.2889440806270911</v>
      </c>
      <c r="M82">
        <f t="shared" si="61"/>
        <v>2.2889440804282621</v>
      </c>
      <c r="N82">
        <f t="shared" si="61"/>
        <v>2.2889440804240477</v>
      </c>
      <c r="O82">
        <f t="shared" si="61"/>
        <v>2.288944080423958</v>
      </c>
      <c r="P82">
        <f t="shared" si="61"/>
        <v>2.2889440804239571</v>
      </c>
      <c r="Q82">
        <f t="shared" si="61"/>
        <v>2.2889440804239563</v>
      </c>
      <c r="R82">
        <f t="shared" si="61"/>
        <v>2.2889440804239563</v>
      </c>
      <c r="S82">
        <f t="shared" si="61"/>
        <v>2.2889440804239563</v>
      </c>
      <c r="T82">
        <f t="shared" si="70"/>
        <v>0.14457076658063975</v>
      </c>
      <c r="U82">
        <f t="shared" si="71"/>
        <v>8.2835390687617867</v>
      </c>
      <c r="V82">
        <f t="shared" si="82"/>
        <v>1.2126505699891914</v>
      </c>
      <c r="W82" s="1">
        <f t="shared" si="72"/>
        <v>1.2945142479049987</v>
      </c>
      <c r="X82">
        <f t="shared" si="83"/>
        <v>0.41222222222222227</v>
      </c>
      <c r="Y82">
        <f t="shared" si="64"/>
        <v>2.6488888888888891</v>
      </c>
      <c r="Z82">
        <f t="shared" si="84"/>
        <v>0.13432570119584825</v>
      </c>
      <c r="AA82">
        <f t="shared" si="73"/>
        <v>7.6965227487673671</v>
      </c>
      <c r="AB82">
        <f t="shared" si="85"/>
        <v>1.2109080290375709</v>
      </c>
      <c r="AC82" s="1">
        <f t="shared" si="74"/>
        <v>1.3629953358036651</v>
      </c>
      <c r="AD82" s="2">
        <f t="shared" si="86"/>
        <v>78.096183493445707</v>
      </c>
      <c r="AE82">
        <f t="shared" si="87"/>
        <v>0.16216736659283429</v>
      </c>
      <c r="AF82">
        <f t="shared" si="75"/>
        <v>6.7</v>
      </c>
      <c r="AG82">
        <f t="shared" si="76"/>
        <v>6.8621673665928347</v>
      </c>
      <c r="AH82">
        <f t="shared" si="77"/>
        <v>31.2</v>
      </c>
      <c r="AI82">
        <f t="shared" si="78"/>
        <v>0.21972751993160636</v>
      </c>
      <c r="AJ82">
        <f t="shared" si="79"/>
        <v>12.589830841218889</v>
      </c>
      <c r="AK82">
        <f t="shared" si="80"/>
        <v>1.7904775199316065</v>
      </c>
      <c r="AL82">
        <f t="shared" si="88"/>
        <v>102.58983084121888</v>
      </c>
      <c r="AM82">
        <f t="shared" si="38"/>
        <v>31.483073978327095</v>
      </c>
      <c r="AN82">
        <v>31.4</v>
      </c>
      <c r="AO82">
        <f t="shared" si="62"/>
        <v>30.645045916590878</v>
      </c>
      <c r="AP82">
        <f t="shared" si="45"/>
        <v>6.8621673665928347</v>
      </c>
      <c r="AQ82">
        <f t="shared" si="63"/>
        <v>3.8548126998959837</v>
      </c>
    </row>
    <row r="83" spans="1:46" x14ac:dyDescent="0.2">
      <c r="A83">
        <v>68</v>
      </c>
      <c r="B83">
        <f t="shared" si="65"/>
        <v>6.8000000000000007</v>
      </c>
      <c r="C83">
        <f t="shared" si="66"/>
        <v>0.22290023232837577</v>
      </c>
      <c r="D83">
        <f t="shared" si="67"/>
        <v>12.771619232566492</v>
      </c>
      <c r="E83">
        <f t="shared" si="68"/>
        <v>30.761014287568607</v>
      </c>
      <c r="F83">
        <f t="shared" si="69"/>
        <v>0.76101428756860656</v>
      </c>
      <c r="G83">
        <f t="shared" si="81"/>
        <v>2.2818594469461422</v>
      </c>
      <c r="H83">
        <f t="shared" si="61"/>
        <v>2.2329923519173973</v>
      </c>
      <c r="I83">
        <f t="shared" si="61"/>
        <v>2.2319229380546499</v>
      </c>
      <c r="J83">
        <f t="shared" si="61"/>
        <v>2.2318990112451909</v>
      </c>
      <c r="K83">
        <f t="shared" si="61"/>
        <v>2.2318984756502469</v>
      </c>
      <c r="L83">
        <f t="shared" si="61"/>
        <v>2.2318984636609729</v>
      </c>
      <c r="M83">
        <f t="shared" si="61"/>
        <v>2.2318984633925933</v>
      </c>
      <c r="N83">
        <f t="shared" si="61"/>
        <v>2.2318984633865857</v>
      </c>
      <c r="O83">
        <f t="shared" si="61"/>
        <v>2.2318984633864507</v>
      </c>
      <c r="P83">
        <f t="shared" si="61"/>
        <v>2.2318984633864476</v>
      </c>
      <c r="Q83">
        <f t="shared" si="61"/>
        <v>2.2318984633864476</v>
      </c>
      <c r="R83">
        <f t="shared" si="61"/>
        <v>2.2318984633864476</v>
      </c>
      <c r="S83">
        <f t="shared" si="61"/>
        <v>2.2318984633864476</v>
      </c>
      <c r="T83">
        <f t="shared" si="70"/>
        <v>0.14851445503758162</v>
      </c>
      <c r="U83">
        <f t="shared" si="71"/>
        <v>8.5095024372957795</v>
      </c>
      <c r="V83">
        <f t="shared" si="82"/>
        <v>1.2133566495480688</v>
      </c>
      <c r="W83" s="1">
        <f t="shared" si="72"/>
        <v>1.2945142479049985</v>
      </c>
      <c r="X83">
        <f t="shared" si="83"/>
        <v>0.41222222222222227</v>
      </c>
      <c r="Y83">
        <f t="shared" si="64"/>
        <v>2.6488888888888891</v>
      </c>
      <c r="Z83">
        <f t="shared" si="84"/>
        <v>0.13624508289757722</v>
      </c>
      <c r="AA83">
        <f t="shared" si="73"/>
        <v>7.8064984630157248</v>
      </c>
      <c r="AB83">
        <f t="shared" si="85"/>
        <v>1.2112244324520292</v>
      </c>
      <c r="AC83" s="1">
        <f t="shared" si="74"/>
        <v>1.3742952553938732</v>
      </c>
      <c r="AD83" s="2">
        <f t="shared" si="86"/>
        <v>78.743640289956133</v>
      </c>
      <c r="AE83">
        <f t="shared" si="87"/>
        <v>0.16451329967130368</v>
      </c>
      <c r="AF83">
        <f t="shared" si="75"/>
        <v>6.8000000000000007</v>
      </c>
      <c r="AG83" s="3">
        <f t="shared" si="76"/>
        <v>6.9645132996713048</v>
      </c>
      <c r="AH83" s="3">
        <f t="shared" si="77"/>
        <v>31.2</v>
      </c>
      <c r="AI83" s="3">
        <f t="shared" si="78"/>
        <v>0.22290023232837577</v>
      </c>
      <c r="AJ83" s="3">
        <f t="shared" si="79"/>
        <v>12.771619232566492</v>
      </c>
      <c r="AK83" s="3">
        <f t="shared" si="80"/>
        <v>1.7936502323283758</v>
      </c>
      <c r="AL83" s="3">
        <f t="shared" si="88"/>
        <v>102.77161923256649</v>
      </c>
      <c r="AM83" s="3">
        <f t="shared" si="38"/>
        <v>31.505219576051559</v>
      </c>
      <c r="AN83">
        <v>31.4</v>
      </c>
      <c r="AO83">
        <f t="shared" si="62"/>
        <v>30.623177480226609</v>
      </c>
      <c r="AP83">
        <f t="shared" si="45"/>
        <v>6.9645132996713048</v>
      </c>
      <c r="AQ83">
        <f t="shared" si="63"/>
        <v>3.8329442635317186</v>
      </c>
    </row>
    <row r="84" spans="1:46" x14ac:dyDescent="0.2">
      <c r="A84">
        <v>69</v>
      </c>
      <c r="B84">
        <f t="shared" si="65"/>
        <v>6.9</v>
      </c>
      <c r="C84">
        <f t="shared" si="66"/>
        <v>0.2260683879938839</v>
      </c>
      <c r="D84">
        <f t="shared" si="67"/>
        <v>12.953146534744262</v>
      </c>
      <c r="E84">
        <f t="shared" si="68"/>
        <v>30.78327467960483</v>
      </c>
      <c r="F84">
        <f t="shared" si="69"/>
        <v>0.78327467960482977</v>
      </c>
      <c r="G84">
        <f t="shared" si="81"/>
        <v>2.2261599643317984</v>
      </c>
      <c r="H84">
        <f t="shared" si="61"/>
        <v>2.1759177760898001</v>
      </c>
      <c r="I84">
        <f t="shared" si="61"/>
        <v>2.1747576782648355</v>
      </c>
      <c r="J84">
        <f t="shared" si="61"/>
        <v>2.1747302583454298</v>
      </c>
      <c r="K84">
        <f t="shared" si="61"/>
        <v>2.1747296098979327</v>
      </c>
      <c r="L84">
        <f t="shared" si="61"/>
        <v>2.1747295945627458</v>
      </c>
      <c r="M84">
        <f t="shared" si="61"/>
        <v>2.1747295942000826</v>
      </c>
      <c r="N84">
        <f t="shared" si="61"/>
        <v>2.1747295941915059</v>
      </c>
      <c r="O84">
        <f t="shared" si="61"/>
        <v>2.174729594191303</v>
      </c>
      <c r="P84">
        <f t="shared" si="61"/>
        <v>2.1747295941912981</v>
      </c>
      <c r="Q84">
        <f t="shared" si="61"/>
        <v>2.1747295941912981</v>
      </c>
      <c r="R84">
        <f t="shared" si="61"/>
        <v>2.1747295941912981</v>
      </c>
      <c r="S84">
        <f t="shared" si="61"/>
        <v>2.1747295941912981</v>
      </c>
      <c r="T84">
        <f t="shared" si="70"/>
        <v>0.15258724115246075</v>
      </c>
      <c r="U84">
        <f t="shared" si="71"/>
        <v>8.7428627749301082</v>
      </c>
      <c r="V84">
        <f t="shared" si="82"/>
        <v>1.214106538071188</v>
      </c>
      <c r="W84" s="1">
        <f t="shared" si="72"/>
        <v>1.2945142479049989</v>
      </c>
      <c r="X84">
        <f t="shared" si="83"/>
        <v>0.41222222222222227</v>
      </c>
      <c r="Y84">
        <f t="shared" si="64"/>
        <v>2.6488888888888891</v>
      </c>
      <c r="Z84">
        <f t="shared" si="84"/>
        <v>0.13816083464649823</v>
      </c>
      <c r="AA84">
        <f t="shared" si="73"/>
        <v>7.9162661901542828</v>
      </c>
      <c r="AB84">
        <f t="shared" si="85"/>
        <v>1.2115448542740059</v>
      </c>
      <c r="AC84" s="1">
        <f t="shared" si="74"/>
        <v>1.3857539845446281</v>
      </c>
      <c r="AD84" s="2">
        <f t="shared" si="86"/>
        <v>79.400196472396317</v>
      </c>
      <c r="AE84">
        <f t="shared" si="87"/>
        <v>0.16685602751420905</v>
      </c>
      <c r="AF84">
        <f t="shared" si="75"/>
        <v>6.9</v>
      </c>
      <c r="AG84">
        <f t="shared" si="76"/>
        <v>7.0668560275142092</v>
      </c>
      <c r="AH84">
        <f t="shared" si="77"/>
        <v>31.2</v>
      </c>
      <c r="AI84">
        <f t="shared" si="78"/>
        <v>0.2260683879938839</v>
      </c>
      <c r="AJ84">
        <f t="shared" si="79"/>
        <v>12.953146534744262</v>
      </c>
      <c r="AK84">
        <f t="shared" si="80"/>
        <v>1.7968183879938839</v>
      </c>
      <c r="AL84">
        <f t="shared" si="88"/>
        <v>102.95314653474426</v>
      </c>
      <c r="AM84">
        <f t="shared" si="38"/>
        <v>31.527676842926226</v>
      </c>
      <c r="AN84">
        <v>31.73</v>
      </c>
      <c r="AO84">
        <f t="shared" si="62"/>
        <v>30.601032859707846</v>
      </c>
      <c r="AP84">
        <f t="shared" si="45"/>
        <v>7.0668560275142092</v>
      </c>
      <c r="AQ84">
        <f t="shared" si="63"/>
        <v>3.8107996430129525</v>
      </c>
      <c r="AS84">
        <f>(AO84-AO$75)/(AP84-AP$75)</f>
        <v>-0.20321888124758747</v>
      </c>
      <c r="AT84">
        <v>7</v>
      </c>
    </row>
    <row r="85" spans="1:46" x14ac:dyDescent="0.2">
      <c r="A85">
        <v>70</v>
      </c>
      <c r="B85">
        <f t="shared" si="65"/>
        <v>7</v>
      </c>
      <c r="C85">
        <f t="shared" si="66"/>
        <v>0.22923193327699534</v>
      </c>
      <c r="D85">
        <f t="shared" si="67"/>
        <v>13.134409673677911</v>
      </c>
      <c r="E85">
        <f t="shared" si="68"/>
        <v>30.805843601498726</v>
      </c>
      <c r="F85">
        <f t="shared" si="69"/>
        <v>0.8058436014987258</v>
      </c>
      <c r="G85">
        <f t="shared" si="81"/>
        <v>2.1703910884963893</v>
      </c>
      <c r="H85">
        <f t="shared" si="61"/>
        <v>2.118757790287749</v>
      </c>
      <c r="I85">
        <f t="shared" si="61"/>
        <v>2.1174995070162379</v>
      </c>
      <c r="J85">
        <f t="shared" si="61"/>
        <v>2.1174680772133221</v>
      </c>
      <c r="K85">
        <f t="shared" si="61"/>
        <v>2.1174672916714607</v>
      </c>
      <c r="L85">
        <f t="shared" si="61"/>
        <v>2.1174672720376941</v>
      </c>
      <c r="M85">
        <f t="shared" si="61"/>
        <v>2.1174672715469693</v>
      </c>
      <c r="N85">
        <f t="shared" si="61"/>
        <v>2.1174672715347045</v>
      </c>
      <c r="O85">
        <f t="shared" si="61"/>
        <v>2.1174672715343976</v>
      </c>
      <c r="P85">
        <f t="shared" si="61"/>
        <v>2.1174672715343901</v>
      </c>
      <c r="Q85">
        <f t="shared" si="61"/>
        <v>2.1174672715343896</v>
      </c>
      <c r="R85">
        <f t="shared" si="61"/>
        <v>2.1174672715343896</v>
      </c>
      <c r="S85">
        <f t="shared" si="61"/>
        <v>2.1174672715343896</v>
      </c>
      <c r="T85">
        <f t="shared" si="70"/>
        <v>0.15679694010322445</v>
      </c>
      <c r="U85">
        <f t="shared" si="71"/>
        <v>8.9840678715837665</v>
      </c>
      <c r="V85">
        <f t="shared" si="82"/>
        <v>1.2149038032598729</v>
      </c>
      <c r="W85" s="1">
        <f t="shared" si="72"/>
        <v>1.2945142479049987</v>
      </c>
      <c r="X85">
        <f t="shared" si="83"/>
        <v>0.41222222222222227</v>
      </c>
      <c r="Y85">
        <f t="shared" si="64"/>
        <v>2.6488888888888891</v>
      </c>
      <c r="Z85">
        <f t="shared" si="84"/>
        <v>0.14007291492067109</v>
      </c>
      <c r="AA85">
        <f t="shared" si="73"/>
        <v>8.025823551080947</v>
      </c>
      <c r="AB85">
        <f t="shared" si="85"/>
        <v>1.2118692671872076</v>
      </c>
      <c r="AC85" s="1">
        <f t="shared" si="74"/>
        <v>1.3973711637567698</v>
      </c>
      <c r="AD85" s="2">
        <f t="shared" si="86"/>
        <v>80.065831442374204</v>
      </c>
      <c r="AE85">
        <f t="shared" si="87"/>
        <v>0.16919551043943035</v>
      </c>
      <c r="AF85" s="3">
        <f t="shared" si="75"/>
        <v>7</v>
      </c>
      <c r="AG85">
        <f t="shared" si="76"/>
        <v>7.1691955104394305</v>
      </c>
      <c r="AH85">
        <f t="shared" si="77"/>
        <v>31.2</v>
      </c>
      <c r="AI85">
        <f t="shared" si="78"/>
        <v>0.22923193327699534</v>
      </c>
      <c r="AJ85">
        <f t="shared" si="79"/>
        <v>13.134409673677911</v>
      </c>
      <c r="AK85">
        <f t="shared" si="80"/>
        <v>1.7999819332769955</v>
      </c>
      <c r="AL85">
        <f t="shared" si="88"/>
        <v>103.13440967367791</v>
      </c>
      <c r="AM85">
        <f t="shared" si="38"/>
        <v>31.550445091880558</v>
      </c>
      <c r="AN85">
        <v>31.73</v>
      </c>
      <c r="AO85">
        <f>AN$88*COS(AI85)</f>
        <v>30.899981585107099</v>
      </c>
      <c r="AP85">
        <f t="shared" si="45"/>
        <v>7.1691955104394305</v>
      </c>
      <c r="AQ85">
        <f>4+AO85-AO$85</f>
        <v>4</v>
      </c>
      <c r="AS85">
        <v>0</v>
      </c>
      <c r="AT85">
        <v>7</v>
      </c>
    </row>
    <row r="86" spans="1:46" x14ac:dyDescent="0.2">
      <c r="A86">
        <v>71</v>
      </c>
      <c r="B86">
        <f t="shared" si="65"/>
        <v>7.1000000000000005</v>
      </c>
      <c r="C86">
        <f t="shared" si="66"/>
        <v>0.23239081505172349</v>
      </c>
      <c r="D86">
        <f t="shared" si="67"/>
        <v>13.31540560538285</v>
      </c>
      <c r="E86">
        <f t="shared" si="68"/>
        <v>30.828720375649716</v>
      </c>
      <c r="F86">
        <f t="shared" si="69"/>
        <v>0.82872037564971635</v>
      </c>
      <c r="G86">
        <f t="shared" si="81"/>
        <v>2.1145834749492836</v>
      </c>
      <c r="H86">
        <f t="shared" si="61"/>
        <v>2.0615432081170746</v>
      </c>
      <c r="I86">
        <f t="shared" si="61"/>
        <v>2.0601785654093421</v>
      </c>
      <c r="J86">
        <f t="shared" si="61"/>
        <v>2.0601425281141701</v>
      </c>
      <c r="K86">
        <f t="shared" si="61"/>
        <v>2.0601415757992485</v>
      </c>
      <c r="L86">
        <f t="shared" si="61"/>
        <v>2.0601415506330976</v>
      </c>
      <c r="M86">
        <f t="shared" si="61"/>
        <v>2.0601415499680495</v>
      </c>
      <c r="N86">
        <f t="shared" si="61"/>
        <v>2.0601415499504747</v>
      </c>
      <c r="O86">
        <f t="shared" si="61"/>
        <v>2.0601415499500102</v>
      </c>
      <c r="P86">
        <f t="shared" si="61"/>
        <v>2.0601415499499982</v>
      </c>
      <c r="Q86">
        <f t="shared" si="61"/>
        <v>2.0601415499499978</v>
      </c>
      <c r="R86">
        <f t="shared" si="61"/>
        <v>2.0601415499499978</v>
      </c>
      <c r="S86">
        <f t="shared" si="61"/>
        <v>2.0601415499499978</v>
      </c>
      <c r="T86">
        <f t="shared" si="70"/>
        <v>0.16115200694938622</v>
      </c>
      <c r="U86">
        <f t="shared" si="71"/>
        <v>9.2336021807701787</v>
      </c>
      <c r="V86">
        <f t="shared" si="82"/>
        <v>1.2157523910912169</v>
      </c>
      <c r="W86" s="1">
        <f t="shared" si="72"/>
        <v>1.2945142479049985</v>
      </c>
      <c r="X86">
        <f t="shared" si="83"/>
        <v>0.24888888888888883</v>
      </c>
      <c r="Y86">
        <f>$AS$8</f>
        <v>1.9955555555555553</v>
      </c>
      <c r="Z86">
        <f t="shared" si="84"/>
        <v>0.16376226415703551</v>
      </c>
      <c r="AA86">
        <f t="shared" si="73"/>
        <v>9.3831633131518029</v>
      </c>
      <c r="AB86">
        <f t="shared" si="85"/>
        <v>1.2162726323232929</v>
      </c>
      <c r="AC86" s="1">
        <f t="shared" si="74"/>
        <v>1.2810164556522439</v>
      </c>
      <c r="AD86" s="2">
        <f t="shared" si="86"/>
        <v>73.399001119657456</v>
      </c>
      <c r="AE86">
        <f t="shared" si="87"/>
        <v>0.1982904842362132</v>
      </c>
      <c r="AF86">
        <f t="shared" si="75"/>
        <v>7.1000000000000005</v>
      </c>
      <c r="AG86">
        <f t="shared" si="76"/>
        <v>7.2982904842362135</v>
      </c>
      <c r="AH86">
        <f t="shared" si="77"/>
        <v>31.2</v>
      </c>
      <c r="AI86">
        <f t="shared" si="78"/>
        <v>0.23239081505172349</v>
      </c>
      <c r="AJ86">
        <f t="shared" si="79"/>
        <v>13.31540560538285</v>
      </c>
      <c r="AK86">
        <f t="shared" si="80"/>
        <v>1.8031408150517236</v>
      </c>
      <c r="AL86">
        <f t="shared" si="88"/>
        <v>103.31540560538285</v>
      </c>
      <c r="AM86">
        <f t="shared" si="38"/>
        <v>31.689712191377936</v>
      </c>
      <c r="AN86">
        <v>31.73</v>
      </c>
      <c r="AO86">
        <f t="shared" ref="AO86:AO93" si="89">AN$88*COS(AI86)</f>
        <v>30.87705193083087</v>
      </c>
      <c r="AP86">
        <f t="shared" si="45"/>
        <v>7.2982904842362135</v>
      </c>
      <c r="AQ86">
        <f t="shared" ref="AQ86:AQ93" si="90">4+AO86-AO$85</f>
        <v>3.9770703457237744</v>
      </c>
    </row>
    <row r="87" spans="1:46" x14ac:dyDescent="0.2">
      <c r="A87">
        <v>72</v>
      </c>
      <c r="B87">
        <f t="shared" si="65"/>
        <v>7.2</v>
      </c>
      <c r="C87">
        <f t="shared" si="66"/>
        <v>0.23554498072086336</v>
      </c>
      <c r="D87">
        <f t="shared" si="67"/>
        <v>13.49613131617234</v>
      </c>
      <c r="E87">
        <f t="shared" si="68"/>
        <v>30.851904317237857</v>
      </c>
      <c r="F87">
        <f t="shared" si="69"/>
        <v>0.85190431723785665</v>
      </c>
      <c r="G87">
        <f t="shared" si="81"/>
        <v>2.0587681058134679</v>
      </c>
      <c r="H87">
        <f t="shared" si="61"/>
        <v>2.0043051708664179</v>
      </c>
      <c r="I87">
        <f t="shared" si="61"/>
        <v>2.0028252508791016</v>
      </c>
      <c r="J87">
        <f t="shared" si="61"/>
        <v>2.0027839137983312</v>
      </c>
      <c r="K87">
        <f t="shared" si="61"/>
        <v>2.0027827582952078</v>
      </c>
      <c r="L87">
        <f t="shared" si="61"/>
        <v>2.0027827259945288</v>
      </c>
      <c r="M87">
        <f t="shared" si="61"/>
        <v>2.0027827250916022</v>
      </c>
      <c r="N87">
        <f t="shared" si="61"/>
        <v>2.0027827250663619</v>
      </c>
      <c r="O87">
        <f t="shared" si="61"/>
        <v>2.0027827250656562</v>
      </c>
      <c r="P87">
        <f t="shared" si="61"/>
        <v>2.0027827250656367</v>
      </c>
      <c r="Q87">
        <f t="shared" si="61"/>
        <v>2.0027827250656358</v>
      </c>
      <c r="R87">
        <f t="shared" si="61"/>
        <v>2.0027827250656358</v>
      </c>
      <c r="S87">
        <f t="shared" si="61"/>
        <v>2.0027827250656358</v>
      </c>
      <c r="T87">
        <f t="shared" si="70"/>
        <v>0.16566160656807544</v>
      </c>
      <c r="U87">
        <f t="shared" si="71"/>
        <v>9.4919908267558739</v>
      </c>
      <c r="V87">
        <f t="shared" si="82"/>
        <v>1.2166566758838244</v>
      </c>
      <c r="W87" s="1">
        <f t="shared" si="72"/>
        <v>1.2945142479049989</v>
      </c>
      <c r="X87">
        <f t="shared" si="83"/>
        <v>0.24888888888888883</v>
      </c>
      <c r="Y87">
        <f t="shared" ref="Y87:Y95" si="91">$AS$8</f>
        <v>1.9955555555555553</v>
      </c>
      <c r="Z87">
        <f t="shared" si="84"/>
        <v>0.16596409803655496</v>
      </c>
      <c r="AA87">
        <f t="shared" si="73"/>
        <v>9.5093228224032753</v>
      </c>
      <c r="AB87">
        <f t="shared" si="85"/>
        <v>1.2167182667401455</v>
      </c>
      <c r="AC87" s="1">
        <f t="shared" si="74"/>
        <v>1.2929940398451514</v>
      </c>
      <c r="AD87" s="2">
        <f t="shared" si="86"/>
        <v>74.085286382978595</v>
      </c>
      <c r="AE87">
        <f t="shared" si="87"/>
        <v>0.20100582235135325</v>
      </c>
      <c r="AF87">
        <f t="shared" si="75"/>
        <v>7.2</v>
      </c>
      <c r="AG87">
        <f t="shared" si="76"/>
        <v>7.4010058223513537</v>
      </c>
      <c r="AH87">
        <f t="shared" si="77"/>
        <v>31.2</v>
      </c>
      <c r="AI87">
        <f t="shared" si="78"/>
        <v>0.23554498072086336</v>
      </c>
      <c r="AJ87">
        <f t="shared" si="79"/>
        <v>13.49613131617234</v>
      </c>
      <c r="AK87">
        <f t="shared" si="80"/>
        <v>1.8062949807208635</v>
      </c>
      <c r="AL87">
        <f t="shared" si="88"/>
        <v>103.49613131617234</v>
      </c>
      <c r="AM87">
        <f t="shared" si="38"/>
        <v>31.713211594792256</v>
      </c>
      <c r="AN87">
        <v>31.73</v>
      </c>
      <c r="AO87">
        <f t="shared" si="89"/>
        <v>30.85384909184182</v>
      </c>
      <c r="AP87">
        <f t="shared" si="45"/>
        <v>7.4010058223513537</v>
      </c>
      <c r="AQ87">
        <f t="shared" si="90"/>
        <v>3.9538675067347242</v>
      </c>
    </row>
    <row r="88" spans="1:46" x14ac:dyDescent="0.2">
      <c r="A88">
        <v>73</v>
      </c>
      <c r="B88">
        <f t="shared" si="65"/>
        <v>7.3000000000000007</v>
      </c>
      <c r="C88">
        <f t="shared" si="66"/>
        <v>0.23869437821948689</v>
      </c>
      <c r="D88">
        <f t="shared" si="67"/>
        <v>13.676583822857756</v>
      </c>
      <c r="E88">
        <f t="shared" si="68"/>
        <v>30.875394734318782</v>
      </c>
      <c r="F88">
        <f t="shared" si="69"/>
        <v>0.87539473431878179</v>
      </c>
      <c r="G88">
        <f t="shared" si="81"/>
        <v>2.0029762855298632</v>
      </c>
      <c r="H88">
        <f t="shared" si="61"/>
        <v>1.9470751431702453</v>
      </c>
      <c r="I88">
        <f t="shared" si="61"/>
        <v>1.9454702037162797</v>
      </c>
      <c r="J88">
        <f t="shared" si="61"/>
        <v>1.9454227633703061</v>
      </c>
      <c r="K88">
        <f t="shared" si="61"/>
        <v>1.9454213598918155</v>
      </c>
      <c r="L88">
        <f t="shared" si="61"/>
        <v>1.9454213183701679</v>
      </c>
      <c r="M88">
        <f t="shared" si="61"/>
        <v>1.9454213171417567</v>
      </c>
      <c r="N88">
        <f t="shared" si="61"/>
        <v>1.9454213171054142</v>
      </c>
      <c r="O88">
        <f t="shared" si="61"/>
        <v>1.9454213171043391</v>
      </c>
      <c r="P88">
        <f t="shared" si="61"/>
        <v>1.9454213171043078</v>
      </c>
      <c r="Q88">
        <f t="shared" si="61"/>
        <v>1.9454213171043069</v>
      </c>
      <c r="R88">
        <f t="shared" si="61"/>
        <v>1.9454213171043069</v>
      </c>
      <c r="S88">
        <f t="shared" si="61"/>
        <v>1.9454213171043069</v>
      </c>
      <c r="T88">
        <f t="shared" si="70"/>
        <v>0.17033569328198647</v>
      </c>
      <c r="U88">
        <f t="shared" si="71"/>
        <v>9.7598041670404463</v>
      </c>
      <c r="V88">
        <f t="shared" si="82"/>
        <v>1.2176215184603023</v>
      </c>
      <c r="W88" s="1">
        <f t="shared" si="72"/>
        <v>1.2945142479049987</v>
      </c>
      <c r="X88">
        <f t="shared" si="83"/>
        <v>0.24888888888888883</v>
      </c>
      <c r="Y88">
        <f t="shared" si="91"/>
        <v>1.9955555555555553</v>
      </c>
      <c r="Z88">
        <f t="shared" si="84"/>
        <v>0.16816175062800678</v>
      </c>
      <c r="AA88">
        <f t="shared" si="73"/>
        <v>9.6352427544298003</v>
      </c>
      <c r="AB88">
        <f t="shared" si="85"/>
        <v>1.2171692669189724</v>
      </c>
      <c r="AC88" s="1">
        <f t="shared" si="74"/>
        <v>1.3051295861473464</v>
      </c>
      <c r="AD88" s="2">
        <f t="shared" si="86"/>
        <v>74.780622475416948</v>
      </c>
      <c r="AE88">
        <f t="shared" si="87"/>
        <v>0.20371800198330284</v>
      </c>
      <c r="AF88">
        <f t="shared" si="75"/>
        <v>7.3000000000000007</v>
      </c>
      <c r="AG88">
        <f t="shared" si="76"/>
        <v>7.5037180019833034</v>
      </c>
      <c r="AH88">
        <f t="shared" si="77"/>
        <v>31.2</v>
      </c>
      <c r="AI88">
        <f t="shared" si="78"/>
        <v>0.23869437821948689</v>
      </c>
      <c r="AJ88">
        <f t="shared" si="79"/>
        <v>13.676583822857756</v>
      </c>
      <c r="AK88">
        <f t="shared" si="80"/>
        <v>1.8094443782194869</v>
      </c>
      <c r="AL88">
        <f t="shared" si="88"/>
        <v>103.67658382285775</v>
      </c>
      <c r="AM88">
        <f t="shared" si="38"/>
        <v>31.737021272088814</v>
      </c>
      <c r="AN88">
        <v>31.73</v>
      </c>
      <c r="AO88">
        <f t="shared" si="89"/>
        <v>30.830375066976522</v>
      </c>
      <c r="AP88">
        <f t="shared" si="45"/>
        <v>7.5037180019833034</v>
      </c>
      <c r="AQ88">
        <f t="shared" si="90"/>
        <v>3.9303934818694231</v>
      </c>
      <c r="AS88">
        <f>(AO88-AO$85)/(AP88-AP$85)*0.5</f>
        <v>-0.10403862205098993</v>
      </c>
      <c r="AT88">
        <v>7.5</v>
      </c>
    </row>
    <row r="89" spans="1:46" x14ac:dyDescent="0.2">
      <c r="A89">
        <v>74</v>
      </c>
      <c r="B89">
        <f t="shared" si="65"/>
        <v>7.4</v>
      </c>
      <c r="C89">
        <f t="shared" si="66"/>
        <v>0.24183895601830027</v>
      </c>
      <c r="D89">
        <f t="shared" si="67"/>
        <v>13.856760172940968</v>
      </c>
      <c r="E89">
        <f t="shared" si="68"/>
        <v>30.899190927919133</v>
      </c>
      <c r="F89">
        <f t="shared" si="69"/>
        <v>0.89919092791913258</v>
      </c>
      <c r="G89">
        <f t="shared" si="81"/>
        <v>1.9472396365397397</v>
      </c>
      <c r="H89">
        <f t="shared" si="61"/>
        <v>1.889884908650008</v>
      </c>
      <c r="I89">
        <f t="shared" si="61"/>
        <v>1.8881442921731801</v>
      </c>
      <c r="J89">
        <f t="shared" si="61"/>
        <v>1.8880898141703419</v>
      </c>
      <c r="K89">
        <f t="shared" si="61"/>
        <v>1.8880881074908362</v>
      </c>
      <c r="L89">
        <f t="shared" si="61"/>
        <v>1.8880880540226204</v>
      </c>
      <c r="M89">
        <f t="shared" si="61"/>
        <v>1.8880880523475236</v>
      </c>
      <c r="N89">
        <f t="shared" si="61"/>
        <v>1.8880880522950449</v>
      </c>
      <c r="O89">
        <f t="shared" si="61"/>
        <v>1.8880880522934005</v>
      </c>
      <c r="P89">
        <f t="shared" si="61"/>
        <v>1.8880880522933496</v>
      </c>
      <c r="Q89">
        <f t="shared" si="61"/>
        <v>1.8880880522933479</v>
      </c>
      <c r="R89">
        <f t="shared" si="61"/>
        <v>1.8880880522933479</v>
      </c>
      <c r="S89">
        <f t="shared" si="61"/>
        <v>1.8880880522933479</v>
      </c>
      <c r="T89">
        <f t="shared" si="70"/>
        <v>0.17518510184055108</v>
      </c>
      <c r="U89">
        <f t="shared" si="71"/>
        <v>10.037663005347508</v>
      </c>
      <c r="V89">
        <f t="shared" si="82"/>
        <v>1.2186523339760353</v>
      </c>
      <c r="W89" s="1">
        <f t="shared" si="72"/>
        <v>1.2945142479049985</v>
      </c>
      <c r="X89">
        <f t="shared" si="83"/>
        <v>0.24888888888888883</v>
      </c>
      <c r="Y89">
        <f t="shared" si="91"/>
        <v>1.9955555555555553</v>
      </c>
      <c r="Z89">
        <f t="shared" si="84"/>
        <v>0.17035517775523651</v>
      </c>
      <c r="AA89">
        <f t="shared" si="73"/>
        <v>9.7609205780495216</v>
      </c>
      <c r="AB89">
        <f t="shared" si="85"/>
        <v>1.2176255994134817</v>
      </c>
      <c r="AC89" s="1">
        <f t="shared" si="74"/>
        <v>1.3174227192280983</v>
      </c>
      <c r="AD89" s="2">
        <f t="shared" si="86"/>
        <v>75.484987891471476</v>
      </c>
      <c r="AE89">
        <f t="shared" si="87"/>
        <v>0.20642698551071423</v>
      </c>
      <c r="AF89">
        <f t="shared" si="75"/>
        <v>7.4</v>
      </c>
      <c r="AG89">
        <f t="shared" si="76"/>
        <v>7.6064269855107147</v>
      </c>
      <c r="AH89">
        <f t="shared" si="77"/>
        <v>31.2</v>
      </c>
      <c r="AI89">
        <f t="shared" si="78"/>
        <v>0.24183895601830027</v>
      </c>
      <c r="AJ89">
        <f t="shared" si="79"/>
        <v>13.856760172940968</v>
      </c>
      <c r="AK89">
        <f t="shared" si="80"/>
        <v>1.8125889560183004</v>
      </c>
      <c r="AL89">
        <f t="shared" si="88"/>
        <v>103.85676017294097</v>
      </c>
      <c r="AM89">
        <f t="shared" si="38"/>
        <v>31.761140500617831</v>
      </c>
      <c r="AN89">
        <v>31.73</v>
      </c>
      <c r="AO89">
        <f t="shared" si="89"/>
        <v>30.806631870089049</v>
      </c>
      <c r="AP89">
        <f t="shared" si="45"/>
        <v>7.6064269855107147</v>
      </c>
      <c r="AQ89">
        <f t="shared" si="90"/>
        <v>3.90665028498195</v>
      </c>
    </row>
    <row r="90" spans="1:46" x14ac:dyDescent="0.2">
      <c r="A90">
        <v>75</v>
      </c>
      <c r="B90">
        <f t="shared" si="65"/>
        <v>7.5</v>
      </c>
      <c r="C90">
        <f t="shared" si="66"/>
        <v>0.24497866312686414</v>
      </c>
      <c r="D90">
        <f t="shared" si="67"/>
        <v>14.036657444798836</v>
      </c>
      <c r="E90">
        <f t="shared" si="68"/>
        <v>30.923292192132454</v>
      </c>
      <c r="F90">
        <f t="shared" si="69"/>
        <v>0.92329219213245395</v>
      </c>
      <c r="G90">
        <f t="shared" si="81"/>
        <v>1.8915900949464421</v>
      </c>
      <c r="H90">
        <f t="shared" si="61"/>
        <v>1.8327665655346772</v>
      </c>
      <c r="I90">
        <f t="shared" si="61"/>
        <v>1.8308785959058516</v>
      </c>
      <c r="J90">
        <f t="shared" si="61"/>
        <v>1.8308159912817301</v>
      </c>
      <c r="K90">
        <f t="shared" si="61"/>
        <v>1.8308139131155274</v>
      </c>
      <c r="L90">
        <f t="shared" si="61"/>
        <v>1.8308138441281736</v>
      </c>
      <c r="M90">
        <f t="shared" si="61"/>
        <v>1.8308138418380484</v>
      </c>
      <c r="N90">
        <f t="shared" si="61"/>
        <v>1.830813841762025</v>
      </c>
      <c r="O90">
        <f t="shared" si="61"/>
        <v>1.8308138417595015</v>
      </c>
      <c r="P90">
        <f t="shared" si="61"/>
        <v>1.8308138417594175</v>
      </c>
      <c r="Q90">
        <f t="shared" si="61"/>
        <v>1.8308138417594144</v>
      </c>
      <c r="R90">
        <f t="shared" si="61"/>
        <v>1.8308138417594144</v>
      </c>
      <c r="S90">
        <f t="shared" si="61"/>
        <v>1.8308138417594144</v>
      </c>
      <c r="T90">
        <f t="shared" si="70"/>
        <v>0.18022165176037766</v>
      </c>
      <c r="U90">
        <f t="shared" si="71"/>
        <v>10.326244570067795</v>
      </c>
      <c r="V90">
        <f t="shared" si="82"/>
        <v>1.219755171343182</v>
      </c>
      <c r="W90" s="1">
        <f t="shared" si="72"/>
        <v>1.2945142479049985</v>
      </c>
      <c r="X90">
        <f t="shared" si="83"/>
        <v>0.24888888888888883</v>
      </c>
      <c r="Y90">
        <f t="shared" si="91"/>
        <v>1.9955555555555553</v>
      </c>
      <c r="Z90">
        <f t="shared" si="84"/>
        <v>0.1725443357496465</v>
      </c>
      <c r="AA90">
        <f t="shared" si="73"/>
        <v>9.8863537911623016</v>
      </c>
      <c r="AB90">
        <f t="shared" si="85"/>
        <v>1.2180872304888157</v>
      </c>
      <c r="AC90" s="1">
        <f t="shared" si="74"/>
        <v>1.3298730600644675</v>
      </c>
      <c r="AD90" s="2">
        <f t="shared" si="86"/>
        <v>76.198360914086948</v>
      </c>
      <c r="AE90">
        <f t="shared" si="87"/>
        <v>0.20913273555307788</v>
      </c>
      <c r="AF90">
        <f t="shared" si="75"/>
        <v>7.5</v>
      </c>
      <c r="AG90">
        <f t="shared" si="76"/>
        <v>7.7091327355530783</v>
      </c>
      <c r="AH90">
        <f t="shared" si="77"/>
        <v>31.2</v>
      </c>
      <c r="AI90">
        <f t="shared" si="78"/>
        <v>0.24497866312686414</v>
      </c>
      <c r="AJ90">
        <f t="shared" si="79"/>
        <v>14.036657444798836</v>
      </c>
      <c r="AK90">
        <f t="shared" si="80"/>
        <v>1.8157286631268643</v>
      </c>
      <c r="AL90">
        <f t="shared" si="88"/>
        <v>104.03665744479883</v>
      </c>
      <c r="AM90">
        <f t="shared" ref="AM90:AM115" si="92">AG90/SIN(AI90)</f>
        <v>31.785568550592163</v>
      </c>
      <c r="AN90">
        <v>31.73</v>
      </c>
      <c r="AO90">
        <f t="shared" si="89"/>
        <v>30.782621529611379</v>
      </c>
      <c r="AP90">
        <f t="shared" si="45"/>
        <v>7.7091327355530783</v>
      </c>
      <c r="AQ90">
        <f t="shared" si="90"/>
        <v>3.8826399445042767</v>
      </c>
    </row>
    <row r="91" spans="1:46" x14ac:dyDescent="0.2">
      <c r="A91">
        <v>76</v>
      </c>
      <c r="B91">
        <f t="shared" si="65"/>
        <v>7.6000000000000005</v>
      </c>
      <c r="C91">
        <f t="shared" si="66"/>
        <v>0.2481134490966766</v>
      </c>
      <c r="D91">
        <f t="shared" si="67"/>
        <v>14.216272747859872</v>
      </c>
      <c r="E91">
        <f t="shared" si="68"/>
        <v>30.94769781421552</v>
      </c>
      <c r="F91">
        <f t="shared" si="69"/>
        <v>0.94769781421551968</v>
      </c>
      <c r="G91">
        <f t="shared" si="81"/>
        <v>1.8360599061577332</v>
      </c>
      <c r="H91">
        <f t="shared" si="61"/>
        <v>1.7757525222619761</v>
      </c>
      <c r="I91">
        <f t="shared" si="61"/>
        <v>1.7737043874533502</v>
      </c>
      <c r="J91">
        <f t="shared" si="61"/>
        <v>1.7736323841876025</v>
      </c>
      <c r="K91">
        <f t="shared" si="61"/>
        <v>1.7736298498487537</v>
      </c>
      <c r="L91">
        <f t="shared" si="61"/>
        <v>1.773629760642476</v>
      </c>
      <c r="M91">
        <f t="shared" si="61"/>
        <v>1.7736297575024966</v>
      </c>
      <c r="N91">
        <f t="shared" si="61"/>
        <v>1.7736297573919724</v>
      </c>
      <c r="O91">
        <f t="shared" si="61"/>
        <v>1.7736297573880819</v>
      </c>
      <c r="P91">
        <f t="shared" si="61"/>
        <v>1.7736297573879447</v>
      </c>
      <c r="Q91">
        <f t="shared" si="61"/>
        <v>1.77362975738794</v>
      </c>
      <c r="R91">
        <f t="shared" si="61"/>
        <v>1.7736297573879396</v>
      </c>
      <c r="S91">
        <f t="shared" si="61"/>
        <v>1.7736297573879396</v>
      </c>
      <c r="T91">
        <f t="shared" si="70"/>
        <v>0.1854582674608973</v>
      </c>
      <c r="U91">
        <f t="shared" si="71"/>
        <v>10.626289397727682</v>
      </c>
      <c r="V91">
        <f t="shared" si="82"/>
        <v>1.2209368066343576</v>
      </c>
      <c r="W91" s="1">
        <f t="shared" si="72"/>
        <v>1.2945142479049985</v>
      </c>
      <c r="X91">
        <f t="shared" si="83"/>
        <v>0.24888888888888883</v>
      </c>
      <c r="Y91">
        <f t="shared" si="91"/>
        <v>1.9955555555555553</v>
      </c>
      <c r="Z91">
        <f t="shared" si="84"/>
        <v>0.17472918145296279</v>
      </c>
      <c r="AA91">
        <f t="shared" si="73"/>
        <v>10.011539920908261</v>
      </c>
      <c r="AB91">
        <f t="shared" si="85"/>
        <v>1.2185541261276027</v>
      </c>
      <c r="AC91" s="1">
        <f t="shared" si="74"/>
        <v>1.3424802259940538</v>
      </c>
      <c r="AD91" s="2">
        <f t="shared" si="86"/>
        <v>76.920719617676156</v>
      </c>
      <c r="AE91">
        <f t="shared" si="87"/>
        <v>0.2118352149728783</v>
      </c>
      <c r="AF91">
        <f t="shared" si="75"/>
        <v>7.6000000000000005</v>
      </c>
      <c r="AG91">
        <f t="shared" si="76"/>
        <v>7.8118352149728789</v>
      </c>
      <c r="AH91">
        <f t="shared" si="77"/>
        <v>31.2</v>
      </c>
      <c r="AI91">
        <f t="shared" si="78"/>
        <v>0.2481134490966766</v>
      </c>
      <c r="AJ91">
        <f t="shared" si="79"/>
        <v>14.216272747859872</v>
      </c>
      <c r="AK91">
        <f t="shared" si="80"/>
        <v>1.8188634490966766</v>
      </c>
      <c r="AL91">
        <f t="shared" si="88"/>
        <v>104.21627274785988</v>
      </c>
      <c r="AM91">
        <f t="shared" si="92"/>
        <v>31.810304685187891</v>
      </c>
      <c r="AN91">
        <v>31.73</v>
      </c>
      <c r="AO91">
        <f t="shared" si="89"/>
        <v>30.758346088113672</v>
      </c>
      <c r="AP91">
        <f t="shared" si="45"/>
        <v>7.8118352149728789</v>
      </c>
      <c r="AQ91">
        <f t="shared" si="90"/>
        <v>3.8583645030065696</v>
      </c>
    </row>
    <row r="92" spans="1:46" x14ac:dyDescent="0.2">
      <c r="A92">
        <v>77</v>
      </c>
      <c r="B92">
        <f t="shared" si="65"/>
        <v>7.7</v>
      </c>
      <c r="C92">
        <f t="shared" si="66"/>
        <v>0.25124326402411901</v>
      </c>
      <c r="D92">
        <f t="shared" si="67"/>
        <v>14.395603222773012</v>
      </c>
      <c r="E92">
        <f t="shared" si="68"/>
        <v>30.972407074685041</v>
      </c>
      <c r="F92">
        <f t="shared" si="69"/>
        <v>0.97240707468504084</v>
      </c>
      <c r="G92">
        <f t="shared" si="81"/>
        <v>1.7806816205100442</v>
      </c>
      <c r="H92">
        <f t="shared" si="61"/>
        <v>1.7188754930616188</v>
      </c>
      <c r="I92">
        <f t="shared" si="61"/>
        <v>1.716653111390817</v>
      </c>
      <c r="J92">
        <f t="shared" si="61"/>
        <v>1.7165702199876958</v>
      </c>
      <c r="K92">
        <f t="shared" si="61"/>
        <v>1.7165671241143758</v>
      </c>
      <c r="L92">
        <f t="shared" si="61"/>
        <v>1.7165670084822193</v>
      </c>
      <c r="M92">
        <f t="shared" si="61"/>
        <v>1.7165670041633021</v>
      </c>
      <c r="N92">
        <f t="shared" si="61"/>
        <v>1.7165670040019883</v>
      </c>
      <c r="O92">
        <f t="shared" si="61"/>
        <v>1.7165670039959633</v>
      </c>
      <c r="P92">
        <f t="shared" si="61"/>
        <v>1.7165670039957381</v>
      </c>
      <c r="Q92">
        <f t="shared" si="61"/>
        <v>1.7165670039957297</v>
      </c>
      <c r="R92">
        <f t="shared" si="61"/>
        <v>1.7165670039957293</v>
      </c>
      <c r="S92">
        <f t="shared" si="61"/>
        <v>1.7165670039957293</v>
      </c>
      <c r="T92">
        <f t="shared" si="70"/>
        <v>0.19090911717094117</v>
      </c>
      <c r="U92">
        <f t="shared" si="71"/>
        <v>10.938609291984534</v>
      </c>
      <c r="V92">
        <f t="shared" si="82"/>
        <v>1.2222048534317571</v>
      </c>
      <c r="W92" s="1">
        <f t="shared" si="72"/>
        <v>1.2945142479049987</v>
      </c>
      <c r="X92">
        <f t="shared" si="83"/>
        <v>0.24888888888888883</v>
      </c>
      <c r="Y92">
        <f t="shared" si="91"/>
        <v>1.9955555555555553</v>
      </c>
      <c r="Z92">
        <f t="shared" si="84"/>
        <v>0.17690967221986925</v>
      </c>
      <c r="AA92">
        <f t="shared" si="73"/>
        <v>10.136476523818706</v>
      </c>
      <c r="AB92">
        <f t="shared" si="85"/>
        <v>1.2190262520360235</v>
      </c>
      <c r="AC92" s="1">
        <f t="shared" si="74"/>
        <v>1.3552438307679509</v>
      </c>
      <c r="AD92" s="2">
        <f t="shared" si="86"/>
        <v>77.652041871154267</v>
      </c>
      <c r="AE92">
        <f t="shared" si="87"/>
        <v>0.21453438687770968</v>
      </c>
      <c r="AF92">
        <f t="shared" si="75"/>
        <v>7.7</v>
      </c>
      <c r="AG92">
        <f t="shared" si="76"/>
        <v>7.91453438687771</v>
      </c>
      <c r="AH92">
        <f t="shared" si="77"/>
        <v>31.2</v>
      </c>
      <c r="AI92">
        <f t="shared" si="78"/>
        <v>0.25124326402411901</v>
      </c>
      <c r="AJ92">
        <f t="shared" si="79"/>
        <v>14.395603222773012</v>
      </c>
      <c r="AK92">
        <f t="shared" si="80"/>
        <v>1.821993264024119</v>
      </c>
      <c r="AL92">
        <f t="shared" si="88"/>
        <v>104.39560322277302</v>
      </c>
      <c r="AM92">
        <f t="shared" si="92"/>
        <v>31.835348160645356</v>
      </c>
      <c r="AN92">
        <v>31.73</v>
      </c>
      <c r="AO92">
        <f t="shared" si="89"/>
        <v>30.733807601864601</v>
      </c>
      <c r="AP92">
        <f t="shared" si="45"/>
        <v>7.91453438687771</v>
      </c>
      <c r="AQ92">
        <f t="shared" si="90"/>
        <v>3.8338260167574987</v>
      </c>
    </row>
    <row r="93" spans="1:46" x14ac:dyDescent="0.2">
      <c r="A93">
        <v>78</v>
      </c>
      <c r="B93">
        <f t="shared" si="65"/>
        <v>7.8000000000000007</v>
      </c>
      <c r="C93">
        <f t="shared" si="66"/>
        <v>0.25436805855326594</v>
      </c>
      <c r="D93">
        <f t="shared" si="67"/>
        <v>14.574646041568634</v>
      </c>
      <c r="E93">
        <f t="shared" si="68"/>
        <v>30.997419247414776</v>
      </c>
      <c r="F93">
        <f t="shared" si="69"/>
        <v>0.99741924741477561</v>
      </c>
      <c r="G93">
        <f t="shared" si="81"/>
        <v>1.7254880888757778</v>
      </c>
      <c r="H93">
        <f t="shared" si="61"/>
        <v>1.6621684935217129</v>
      </c>
      <c r="I93">
        <f t="shared" si="61"/>
        <v>1.6597563607136192</v>
      </c>
      <c r="J93">
        <f t="shared" si="61"/>
        <v>1.6596608324410456</v>
      </c>
      <c r="K93">
        <f t="shared" si="61"/>
        <v>1.6596570434957545</v>
      </c>
      <c r="L93">
        <f t="shared" si="61"/>
        <v>1.6596568932055302</v>
      </c>
      <c r="M93">
        <f t="shared" si="61"/>
        <v>1.6596568872441866</v>
      </c>
      <c r="N93">
        <f t="shared" si="61"/>
        <v>1.6596568870077266</v>
      </c>
      <c r="O93">
        <f t="shared" si="61"/>
        <v>1.6596568869983475</v>
      </c>
      <c r="P93">
        <f t="shared" si="61"/>
        <v>1.6596568869979751</v>
      </c>
      <c r="Q93">
        <f t="shared" si="61"/>
        <v>1.6596568869979602</v>
      </c>
      <c r="R93">
        <f t="shared" si="61"/>
        <v>1.65965688699796</v>
      </c>
      <c r="S93">
        <f t="shared" si="61"/>
        <v>1.65965688699796</v>
      </c>
      <c r="T93">
        <f t="shared" si="70"/>
        <v>0.19658977426471672</v>
      </c>
      <c r="U93">
        <f t="shared" si="71"/>
        <v>11.264096567769856</v>
      </c>
      <c r="V93">
        <f t="shared" si="82"/>
        <v>1.2235678938347703</v>
      </c>
      <c r="W93" s="1">
        <f t="shared" si="72"/>
        <v>1.2945142479049985</v>
      </c>
      <c r="X93">
        <f t="shared" si="83"/>
        <v>0.24888888888888883</v>
      </c>
      <c r="Y93">
        <f t="shared" si="91"/>
        <v>1.9955555555555553</v>
      </c>
      <c r="Z93">
        <f t="shared" si="84"/>
        <v>0.17908576592051012</v>
      </c>
      <c r="AA93">
        <f t="shared" si="73"/>
        <v>10.261161185959516</v>
      </c>
      <c r="AB93">
        <f t="shared" si="85"/>
        <v>1.2195035736498983</v>
      </c>
      <c r="AC93" s="1">
        <f t="shared" si="74"/>
        <v>1.3681634846039106</v>
      </c>
      <c r="AD93" s="2">
        <f t="shared" si="86"/>
        <v>78.392305340984848</v>
      </c>
      <c r="AE93">
        <f t="shared" si="87"/>
        <v>0.21723021462235123</v>
      </c>
      <c r="AF93">
        <f t="shared" si="75"/>
        <v>7.8000000000000007</v>
      </c>
      <c r="AG93" s="3">
        <f t="shared" si="76"/>
        <v>8.0172302146223515</v>
      </c>
      <c r="AH93" s="3">
        <f t="shared" si="77"/>
        <v>31.2</v>
      </c>
      <c r="AI93" s="3">
        <f t="shared" si="78"/>
        <v>0.25436805855326594</v>
      </c>
      <c r="AJ93" s="3">
        <f t="shared" si="79"/>
        <v>14.574646041568634</v>
      </c>
      <c r="AK93" s="3">
        <f t="shared" si="80"/>
        <v>1.825118058553266</v>
      </c>
      <c r="AL93" s="3">
        <f t="shared" si="88"/>
        <v>104.57464604156863</v>
      </c>
      <c r="AM93" s="3">
        <f t="shared" si="92"/>
        <v>31.860698226370534</v>
      </c>
      <c r="AN93">
        <v>32.200000000000003</v>
      </c>
      <c r="AO93">
        <f t="shared" si="89"/>
        <v>30.70900814039187</v>
      </c>
      <c r="AP93">
        <f t="shared" si="45"/>
        <v>8.0172302146223515</v>
      </c>
      <c r="AQ93">
        <f t="shared" si="90"/>
        <v>3.809026555284774</v>
      </c>
      <c r="AS93">
        <f>(AO93-AO$85)/(AP93-AP$85)</f>
        <v>-0.22519531780156563</v>
      </c>
      <c r="AT93">
        <v>8</v>
      </c>
    </row>
    <row r="94" spans="1:46" x14ac:dyDescent="0.2">
      <c r="A94">
        <v>79</v>
      </c>
      <c r="B94">
        <f t="shared" si="65"/>
        <v>7.9</v>
      </c>
      <c r="C94">
        <f t="shared" si="66"/>
        <v>0.25748778387855825</v>
      </c>
      <c r="D94">
        <f t="shared" si="67"/>
        <v>14.753398407811709</v>
      </c>
      <c r="E94">
        <f t="shared" si="68"/>
        <v>31.022733599732952</v>
      </c>
      <c r="F94">
        <f t="shared" si="69"/>
        <v>1.0227335997329519</v>
      </c>
      <c r="G94">
        <f t="shared" si="81"/>
        <v>1.6705124582550439</v>
      </c>
      <c r="H94">
        <f t="shared" si="61"/>
        <v>1.6056648361397294</v>
      </c>
      <c r="I94">
        <f t="shared" si="61"/>
        <v>1.6030458499108717</v>
      </c>
      <c r="J94">
        <f t="shared" si="61"/>
        <v>1.6029356259156122</v>
      </c>
      <c r="K94">
        <f t="shared" si="61"/>
        <v>1.6029309790737012</v>
      </c>
      <c r="L94">
        <f t="shared" si="61"/>
        <v>1.6029307831573119</v>
      </c>
      <c r="M94">
        <f t="shared" si="61"/>
        <v>1.6029307748972186</v>
      </c>
      <c r="N94">
        <f t="shared" si="61"/>
        <v>1.6029307745489623</v>
      </c>
      <c r="O94">
        <f t="shared" si="61"/>
        <v>1.6029307745342791</v>
      </c>
      <c r="P94">
        <f t="shared" si="61"/>
        <v>1.6029307745336601</v>
      </c>
      <c r="Q94">
        <f t="shared" si="61"/>
        <v>1.6029307745336339</v>
      </c>
      <c r="R94">
        <f t="shared" si="61"/>
        <v>1.6029307745336328</v>
      </c>
      <c r="S94">
        <f t="shared" si="61"/>
        <v>1.6029307745336328</v>
      </c>
      <c r="T94">
        <f t="shared" si="70"/>
        <v>0.2025174055559219</v>
      </c>
      <c r="U94">
        <f t="shared" si="71"/>
        <v>11.603734840065554</v>
      </c>
      <c r="V94">
        <f t="shared" si="82"/>
        <v>1.2250356348074436</v>
      </c>
      <c r="W94" s="1">
        <f t="shared" si="72"/>
        <v>1.2945142479049985</v>
      </c>
      <c r="X94">
        <f t="shared" si="83"/>
        <v>0.24888888888888883</v>
      </c>
      <c r="Y94">
        <f t="shared" si="91"/>
        <v>1.9955555555555553</v>
      </c>
      <c r="Z94">
        <f t="shared" si="84"/>
        <v>0.18125742094285938</v>
      </c>
      <c r="AA94">
        <f t="shared" si="73"/>
        <v>10.385591523066905</v>
      </c>
      <c r="AB94">
        <f t="shared" si="85"/>
        <v>1.2199860561407854</v>
      </c>
      <c r="AC94" s="1">
        <f t="shared" si="74"/>
        <v>1.3812387942396835</v>
      </c>
      <c r="AD94" s="2">
        <f t="shared" si="86"/>
        <v>79.141487494236202</v>
      </c>
      <c r="AE94">
        <f t="shared" si="87"/>
        <v>0.21992266181080025</v>
      </c>
      <c r="AF94">
        <f t="shared" si="75"/>
        <v>7.9</v>
      </c>
      <c r="AG94">
        <f t="shared" si="76"/>
        <v>8.1199226618108007</v>
      </c>
      <c r="AH94">
        <f t="shared" si="77"/>
        <v>31.2</v>
      </c>
      <c r="AI94">
        <f t="shared" si="78"/>
        <v>0.25748778387855825</v>
      </c>
      <c r="AJ94">
        <f t="shared" si="79"/>
        <v>14.753398407811709</v>
      </c>
      <c r="AK94">
        <f t="shared" si="80"/>
        <v>1.8282377838785584</v>
      </c>
      <c r="AL94">
        <f t="shared" si="88"/>
        <v>104.75339840781172</v>
      </c>
      <c r="AM94">
        <f t="shared" si="92"/>
        <v>31.886354125036828</v>
      </c>
      <c r="AN94">
        <v>32.200000000000003</v>
      </c>
      <c r="AO94">
        <f>AN$98*COS(AI94)</f>
        <v>31.138455187853449</v>
      </c>
      <c r="AP94">
        <f t="shared" si="45"/>
        <v>8.1199226618108007</v>
      </c>
      <c r="AQ94">
        <f>7+AO95-AO$95</f>
        <v>7</v>
      </c>
      <c r="AS94">
        <v>0</v>
      </c>
      <c r="AT94">
        <v>8</v>
      </c>
    </row>
    <row r="95" spans="1:46" x14ac:dyDescent="0.2">
      <c r="A95">
        <v>80</v>
      </c>
      <c r="B95">
        <f t="shared" si="65"/>
        <v>8</v>
      </c>
      <c r="C95">
        <f t="shared" si="66"/>
        <v>0.26060239174734096</v>
      </c>
      <c r="D95">
        <f t="shared" si="67"/>
        <v>14.931857556747213</v>
      </c>
      <c r="E95">
        <f t="shared" si="68"/>
        <v>31.048349392520048</v>
      </c>
      <c r="F95">
        <f t="shared" si="69"/>
        <v>1.0483493925200484</v>
      </c>
      <c r="G95">
        <f t="shared" si="81"/>
        <v>1.6157881673529</v>
      </c>
      <c r="H95">
        <f t="shared" si="61"/>
        <v>1.5493981258591243</v>
      </c>
      <c r="I95">
        <f t="shared" si="61"/>
        <v>1.5465533840616592</v>
      </c>
      <c r="J95">
        <f t="shared" si="61"/>
        <v>1.5464260330863246</v>
      </c>
      <c r="K95">
        <f t="shared" si="61"/>
        <v>1.5464203209893594</v>
      </c>
      <c r="L95">
        <f t="shared" si="61"/>
        <v>1.5464200647615673</v>
      </c>
      <c r="M95">
        <f t="shared" si="61"/>
        <v>1.5464200532679013</v>
      </c>
      <c r="N95">
        <f t="shared" si="61"/>
        <v>1.5464200527523273</v>
      </c>
      <c r="O95">
        <f t="shared" si="61"/>
        <v>1.5464200527292002</v>
      </c>
      <c r="P95">
        <f t="shared" si="61"/>
        <v>1.5464200527281631</v>
      </c>
      <c r="Q95">
        <f t="shared" si="61"/>
        <v>1.5464200527281164</v>
      </c>
      <c r="R95">
        <f t="shared" si="61"/>
        <v>1.5464200527281142</v>
      </c>
      <c r="S95">
        <f t="shared" si="61"/>
        <v>1.5464200527281142</v>
      </c>
      <c r="T95">
        <f t="shared" si="70"/>
        <v>0.2087109921974348</v>
      </c>
      <c r="U95">
        <f t="shared" si="71"/>
        <v>11.958611680897107</v>
      </c>
      <c r="V95">
        <f t="shared" si="82"/>
        <v>1.2266190958123899</v>
      </c>
      <c r="W95" s="1">
        <f t="shared" si="72"/>
        <v>1.2945142479049989</v>
      </c>
      <c r="X95">
        <f t="shared" si="83"/>
        <v>0.24888888888888883</v>
      </c>
      <c r="Y95">
        <f t="shared" si="91"/>
        <v>1.9955555555555553</v>
      </c>
      <c r="Z95">
        <f t="shared" si="84"/>
        <v>0.18342459619495974</v>
      </c>
      <c r="AA95">
        <f t="shared" si="73"/>
        <v>10.509765180675714</v>
      </c>
      <c r="AB95">
        <f t="shared" si="85"/>
        <v>1.2204736644220953</v>
      </c>
      <c r="AC95" s="1">
        <f t="shared" si="74"/>
        <v>1.3944693629865395</v>
      </c>
      <c r="AD95" s="2">
        <f t="shared" si="86"/>
        <v>79.899565601647964</v>
      </c>
      <c r="AE95">
        <f t="shared" si="87"/>
        <v>0.22261169229826497</v>
      </c>
      <c r="AF95" s="3">
        <f t="shared" si="75"/>
        <v>8</v>
      </c>
      <c r="AG95">
        <f t="shared" si="76"/>
        <v>8.2226116922982655</v>
      </c>
      <c r="AH95">
        <f t="shared" si="77"/>
        <v>31.2</v>
      </c>
      <c r="AI95">
        <f t="shared" si="78"/>
        <v>0.26060239174734096</v>
      </c>
      <c r="AJ95">
        <f t="shared" si="79"/>
        <v>14.931857556747213</v>
      </c>
      <c r="AK95">
        <f t="shared" si="80"/>
        <v>1.8313523917473411</v>
      </c>
      <c r="AL95">
        <f t="shared" si="88"/>
        <v>104.93185755674722</v>
      </c>
      <c r="AM95">
        <f t="shared" si="92"/>
        <v>31.912315092687138</v>
      </c>
      <c r="AN95">
        <v>32.200000000000003</v>
      </c>
      <c r="AO95">
        <f t="shared" ref="AO95:AO115" si="93">AN$98*COS(AI95)</f>
        <v>31.112765055160132</v>
      </c>
      <c r="AP95">
        <f t="shared" si="45"/>
        <v>8.2226116922982655</v>
      </c>
      <c r="AQ95">
        <f t="shared" ref="AQ95:AQ112" si="94">7+AO96-AO$95</f>
        <v>6.9740514032199385</v>
      </c>
    </row>
    <row r="96" spans="1:46" x14ac:dyDescent="0.2">
      <c r="A96">
        <v>81</v>
      </c>
      <c r="B96">
        <f t="shared" si="65"/>
        <v>8.1</v>
      </c>
      <c r="C96">
        <f t="shared" si="66"/>
        <v>0.26371183446226609</v>
      </c>
      <c r="D96">
        <f t="shared" si="67"/>
        <v>15.110020755437816</v>
      </c>
      <c r="E96">
        <f t="shared" si="68"/>
        <v>31.074265880306811</v>
      </c>
      <c r="F96">
        <f t="shared" si="69"/>
        <v>1.074265880306811</v>
      </c>
      <c r="G96">
        <f t="shared" si="81"/>
        <v>1.5613489421435383</v>
      </c>
      <c r="H96">
        <f t="shared" si="61"/>
        <v>1.4934022555930675</v>
      </c>
      <c r="I96">
        <f t="shared" si="61"/>
        <v>1.4903108231301145</v>
      </c>
      <c r="J96">
        <f t="shared" si="61"/>
        <v>1.4901634649120723</v>
      </c>
      <c r="K96">
        <f t="shared" si="61"/>
        <v>1.4901564255735551</v>
      </c>
      <c r="L96">
        <f t="shared" si="61"/>
        <v>1.4901560892677719</v>
      </c>
      <c r="M96">
        <f t="shared" si="61"/>
        <v>1.4901560732006174</v>
      </c>
      <c r="N96">
        <f t="shared" si="61"/>
        <v>1.4901560724330021</v>
      </c>
      <c r="O96">
        <f t="shared" si="61"/>
        <v>1.4901560723963287</v>
      </c>
      <c r="P96">
        <f t="shared" si="61"/>
        <v>1.4901560723945768</v>
      </c>
      <c r="Q96">
        <f t="shared" si="61"/>
        <v>1.4901560723944929</v>
      </c>
      <c r="R96">
        <f t="shared" si="61"/>
        <v>1.4901560723944891</v>
      </c>
      <c r="S96">
        <f t="shared" si="61"/>
        <v>1.4901560723944891</v>
      </c>
      <c r="T96">
        <f t="shared" si="70"/>
        <v>0.21519159028492832</v>
      </c>
      <c r="U96">
        <f t="shared" si="71"/>
        <v>12.32993355126121</v>
      </c>
      <c r="V96">
        <f t="shared" si="82"/>
        <v>1.2283308353460116</v>
      </c>
      <c r="W96" s="1">
        <f t="shared" si="72"/>
        <v>1.2945142479049989</v>
      </c>
      <c r="X96">
        <f t="shared" si="83"/>
        <v>9.749999999999992E-2</v>
      </c>
      <c r="Y96">
        <f>$AS$9</f>
        <v>1.3899999999999997</v>
      </c>
      <c r="Z96">
        <f t="shared" si="84"/>
        <v>0.22293597637783449</v>
      </c>
      <c r="AA96">
        <f t="shared" si="73"/>
        <v>12.77366727614522</v>
      </c>
      <c r="AB96">
        <f t="shared" si="85"/>
        <v>1.2304505413800451</v>
      </c>
      <c r="AC96" s="1">
        <f t="shared" si="74"/>
        <v>1.2699853503961012</v>
      </c>
      <c r="AD96" s="2">
        <f t="shared" si="86"/>
        <v>72.766946704217162</v>
      </c>
      <c r="AE96">
        <f t="shared" si="87"/>
        <v>0.27204509696454054</v>
      </c>
      <c r="AF96">
        <f t="shared" si="75"/>
        <v>8.1</v>
      </c>
      <c r="AG96">
        <f t="shared" si="76"/>
        <v>8.3720450969645395</v>
      </c>
      <c r="AH96">
        <f t="shared" si="77"/>
        <v>31.2</v>
      </c>
      <c r="AI96">
        <f t="shared" si="78"/>
        <v>0.26371183446226609</v>
      </c>
      <c r="AJ96">
        <f t="shared" si="79"/>
        <v>15.110020755437816</v>
      </c>
      <c r="AK96">
        <f t="shared" si="80"/>
        <v>1.8344618344622661</v>
      </c>
      <c r="AL96">
        <f t="shared" si="88"/>
        <v>105.11002075543782</v>
      </c>
      <c r="AM96">
        <f t="shared" si="92"/>
        <v>32.117920408024091</v>
      </c>
      <c r="AN96">
        <v>32.200000000000003</v>
      </c>
      <c r="AO96">
        <f t="shared" si="93"/>
        <v>31.086816458380071</v>
      </c>
      <c r="AP96">
        <f t="shared" si="45"/>
        <v>8.3720450969645395</v>
      </c>
      <c r="AQ96">
        <f t="shared" si="94"/>
        <v>6.9478464919077467</v>
      </c>
    </row>
    <row r="97" spans="1:46" x14ac:dyDescent="0.2">
      <c r="A97">
        <v>82</v>
      </c>
      <c r="B97">
        <f t="shared" si="65"/>
        <v>8.2000000000000011</v>
      </c>
      <c r="C97">
        <f t="shared" si="66"/>
        <v>0.26681606488356052</v>
      </c>
      <c r="D97">
        <f t="shared" si="67"/>
        <v>15.287885302893805</v>
      </c>
      <c r="E97">
        <f t="shared" si="68"/>
        <v>31.100482311372598</v>
      </c>
      <c r="F97">
        <f t="shared" si="69"/>
        <v>1.1004823113725983</v>
      </c>
      <c r="G97">
        <f t="shared" si="81"/>
        <v>1.5072287914223741</v>
      </c>
      <c r="H97">
        <f t="shared" si="61"/>
        <v>1.4377114017362567</v>
      </c>
      <c r="I97">
        <f t="shared" si="61"/>
        <v>1.4343500404345833</v>
      </c>
      <c r="J97">
        <f t="shared" si="61"/>
        <v>1.4341792510133269</v>
      </c>
      <c r="K97">
        <f t="shared" si="61"/>
        <v>1.4341705518993766</v>
      </c>
      <c r="L97">
        <f t="shared" si="61"/>
        <v>1.4341701087568581</v>
      </c>
      <c r="M97">
        <f t="shared" si="61"/>
        <v>1.4341700861825424</v>
      </c>
      <c r="N97">
        <f t="shared" si="61"/>
        <v>1.4341700850325743</v>
      </c>
      <c r="O97">
        <f t="shared" si="61"/>
        <v>1.4341700849739929</v>
      </c>
      <c r="P97">
        <f t="shared" si="61"/>
        <v>1.4341700849710088</v>
      </c>
      <c r="Q97">
        <f t="shared" si="61"/>
        <v>1.4341700849708567</v>
      </c>
      <c r="R97">
        <f t="shared" si="61"/>
        <v>1.4341700849708492</v>
      </c>
      <c r="S97">
        <f t="shared" si="61"/>
        <v>1.4341700849708487</v>
      </c>
      <c r="T97">
        <f t="shared" si="70"/>
        <v>0.22198264016295907</v>
      </c>
      <c r="U97">
        <f t="shared" si="71"/>
        <v>12.719043523581929</v>
      </c>
      <c r="V97">
        <f t="shared" si="82"/>
        <v>1.2301852262109854</v>
      </c>
      <c r="W97" s="1">
        <f t="shared" si="72"/>
        <v>1.2945142479049987</v>
      </c>
      <c r="X97">
        <f t="shared" si="83"/>
        <v>9.749999999999992E-2</v>
      </c>
      <c r="Y97">
        <f t="shared" ref="Y97:Y115" si="95">$AS$9</f>
        <v>1.3899999999999997</v>
      </c>
      <c r="Z97">
        <f t="shared" si="84"/>
        <v>0.22554210540327102</v>
      </c>
      <c r="AA97">
        <f t="shared" si="73"/>
        <v>12.922991874132988</v>
      </c>
      <c r="AB97">
        <f t="shared" si="85"/>
        <v>1.2311821292576821</v>
      </c>
      <c r="AC97" s="1">
        <f t="shared" si="74"/>
        <v>1.2836053991106022</v>
      </c>
      <c r="AD97" s="2">
        <f t="shared" si="86"/>
        <v>73.5473410281421</v>
      </c>
      <c r="AE97">
        <f t="shared" si="87"/>
        <v>0.2753351328898655</v>
      </c>
      <c r="AF97">
        <f t="shared" si="75"/>
        <v>8.2000000000000011</v>
      </c>
      <c r="AG97">
        <f t="shared" si="76"/>
        <v>8.4753351328898674</v>
      </c>
      <c r="AH97">
        <f t="shared" si="77"/>
        <v>31.2</v>
      </c>
      <c r="AI97">
        <f t="shared" si="78"/>
        <v>0.26681606488356052</v>
      </c>
      <c r="AJ97">
        <f t="shared" si="79"/>
        <v>15.287885302893805</v>
      </c>
      <c r="AK97">
        <f t="shared" si="80"/>
        <v>1.8375660648835606</v>
      </c>
      <c r="AL97">
        <f t="shared" si="88"/>
        <v>105.28788530289381</v>
      </c>
      <c r="AM97">
        <f t="shared" si="92"/>
        <v>32.144757363828788</v>
      </c>
      <c r="AN97">
        <v>32.200000000000003</v>
      </c>
      <c r="AO97">
        <f t="shared" si="93"/>
        <v>31.060611547067879</v>
      </c>
      <c r="AP97">
        <f t="shared" si="45"/>
        <v>8.4753351328898674</v>
      </c>
      <c r="AQ97">
        <f t="shared" si="94"/>
        <v>6.9213874268525117</v>
      </c>
    </row>
    <row r="98" spans="1:46" x14ac:dyDescent="0.2">
      <c r="A98">
        <v>83</v>
      </c>
      <c r="B98">
        <f t="shared" si="65"/>
        <v>8.3000000000000007</v>
      </c>
      <c r="C98">
        <f t="shared" si="66"/>
        <v>0.26991503643115999</v>
      </c>
      <c r="D98">
        <f t="shared" si="67"/>
        <v>15.465448530195383</v>
      </c>
      <c r="E98">
        <f t="shared" si="68"/>
        <v>31.126997927843924</v>
      </c>
      <c r="F98">
        <f t="shared" si="69"/>
        <v>1.1269979278439237</v>
      </c>
      <c r="G98">
        <f t="shared" si="81"/>
        <v>1.453462002347474</v>
      </c>
      <c r="H98">
        <f t="shared" si="61"/>
        <v>1.3823600196662613</v>
      </c>
      <c r="I98">
        <f t="shared" si="61"/>
        <v>1.3787028740100815</v>
      </c>
      <c r="J98">
        <f t="shared" si="61"/>
        <v>1.3785045680323302</v>
      </c>
      <c r="K98">
        <f t="shared" si="61"/>
        <v>1.3784937849651964</v>
      </c>
      <c r="L98">
        <f t="shared" si="61"/>
        <v>1.37849319853722</v>
      </c>
      <c r="M98">
        <f t="shared" si="61"/>
        <v>1.3784931666445677</v>
      </c>
      <c r="N98">
        <f t="shared" si="61"/>
        <v>1.3784931649100978</v>
      </c>
      <c r="O98">
        <f t="shared" si="61"/>
        <v>1.3784931648157694</v>
      </c>
      <c r="P98">
        <f t="shared" si="61"/>
        <v>1.3784931648106393</v>
      </c>
      <c r="Q98">
        <f t="shared" ref="Q98:S98" si="96">(($F$4*SQRT($G$15)-$F98)/$F$4)^2*(COS(ASIN(SIN($C98)/SQRT(P98))))^2</f>
        <v>1.3784931648103604</v>
      </c>
      <c r="R98">
        <f t="shared" si="96"/>
        <v>1.3784931648103453</v>
      </c>
      <c r="S98">
        <f t="shared" si="96"/>
        <v>1.3784931648103445</v>
      </c>
      <c r="T98">
        <f t="shared" si="70"/>
        <v>0.22911033594669</v>
      </c>
      <c r="U98">
        <f t="shared" si="71"/>
        <v>13.12744245437027</v>
      </c>
      <c r="V98">
        <f t="shared" si="82"/>
        <v>1.2321987923501296</v>
      </c>
      <c r="W98" s="1">
        <f t="shared" si="72"/>
        <v>1.2945142479049989</v>
      </c>
      <c r="X98">
        <f t="shared" si="83"/>
        <v>9.749999999999992E-2</v>
      </c>
      <c r="Y98">
        <f t="shared" si="95"/>
        <v>1.3899999999999997</v>
      </c>
      <c r="Z98">
        <f t="shared" si="84"/>
        <v>0.22814316803783136</v>
      </c>
      <c r="AA98">
        <f t="shared" si="73"/>
        <v>13.072026180744752</v>
      </c>
      <c r="AB98">
        <f t="shared" si="85"/>
        <v>1.2319215105133852</v>
      </c>
      <c r="AC98" s="1">
        <f t="shared" si="74"/>
        <v>1.297380552165851</v>
      </c>
      <c r="AD98" s="2">
        <f t="shared" si="86"/>
        <v>74.336622438278894</v>
      </c>
      <c r="AE98">
        <f t="shared" si="87"/>
        <v>0.27862269840337939</v>
      </c>
      <c r="AF98">
        <f t="shared" si="75"/>
        <v>8.3000000000000007</v>
      </c>
      <c r="AG98">
        <f t="shared" si="76"/>
        <v>8.5786226984033807</v>
      </c>
      <c r="AH98">
        <f t="shared" si="77"/>
        <v>31.2</v>
      </c>
      <c r="AI98">
        <f t="shared" si="78"/>
        <v>0.26991503643115999</v>
      </c>
      <c r="AJ98">
        <f t="shared" si="79"/>
        <v>15.465448530195383</v>
      </c>
      <c r="AK98">
        <f t="shared" si="80"/>
        <v>1.8406650364311601</v>
      </c>
      <c r="AL98">
        <f t="shared" si="88"/>
        <v>105.46544853019539</v>
      </c>
      <c r="AM98">
        <f t="shared" si="92"/>
        <v>32.171900115296019</v>
      </c>
      <c r="AN98">
        <v>32.200000000000003</v>
      </c>
      <c r="AO98">
        <f t="shared" si="93"/>
        <v>31.034152482012647</v>
      </c>
      <c r="AP98">
        <f t="shared" si="45"/>
        <v>8.5786226984033807</v>
      </c>
      <c r="AQ98">
        <f t="shared" si="94"/>
        <v>6.8946763796365218</v>
      </c>
    </row>
    <row r="99" spans="1:46" x14ac:dyDescent="0.2">
      <c r="A99">
        <v>84</v>
      </c>
      <c r="B99">
        <f t="shared" si="65"/>
        <v>8.4</v>
      </c>
      <c r="C99">
        <f t="shared" si="66"/>
        <v>0.2730087030867106</v>
      </c>
      <c r="D99">
        <f t="shared" si="67"/>
        <v>15.642707800607324</v>
      </c>
      <c r="E99">
        <f t="shared" si="68"/>
        <v>31.15381196579321</v>
      </c>
      <c r="F99">
        <f t="shared" si="69"/>
        <v>1.15381196579321</v>
      </c>
      <c r="G99">
        <f t="shared" si="81"/>
        <v>1.4000831359714392</v>
      </c>
      <c r="H99">
        <f t="shared" ref="H99:S115" si="97">(($F$4*SQRT($G$15)-$F99)/$F$4)^2*(COS(ASIN(SIN($C99)/SQRT(G99))))^2</f>
        <v>1.327382839235534</v>
      </c>
      <c r="I99">
        <f t="shared" si="97"/>
        <v>1.3234010692523297</v>
      </c>
      <c r="J99">
        <f t="shared" si="97"/>
        <v>1.3231703528364176</v>
      </c>
      <c r="K99">
        <f t="shared" si="97"/>
        <v>1.3231569418333486</v>
      </c>
      <c r="L99">
        <f t="shared" si="97"/>
        <v>1.3231561621394266</v>
      </c>
      <c r="M99">
        <f t="shared" si="97"/>
        <v>1.3231561168088029</v>
      </c>
      <c r="N99">
        <f t="shared" si="97"/>
        <v>1.3231561141733239</v>
      </c>
      <c r="O99">
        <f t="shared" si="97"/>
        <v>1.3231561140200998</v>
      </c>
      <c r="P99">
        <f t="shared" si="97"/>
        <v>1.3231561140111916</v>
      </c>
      <c r="Q99">
        <f t="shared" si="97"/>
        <v>1.3231561140106736</v>
      </c>
      <c r="R99">
        <f t="shared" si="97"/>
        <v>1.3231561140106438</v>
      </c>
      <c r="S99">
        <f t="shared" si="97"/>
        <v>1.3231561140106418</v>
      </c>
      <c r="T99">
        <f t="shared" si="70"/>
        <v>0.2366040701381176</v>
      </c>
      <c r="U99">
        <f t="shared" si="71"/>
        <v>13.556814459608837</v>
      </c>
      <c r="V99">
        <f t="shared" si="82"/>
        <v>1.2343906241317288</v>
      </c>
      <c r="W99" s="1">
        <f t="shared" si="72"/>
        <v>1.2945142479049987</v>
      </c>
      <c r="X99">
        <f t="shared" si="83"/>
        <v>9.749999999999992E-2</v>
      </c>
      <c r="Y99">
        <f t="shared" si="95"/>
        <v>1.3899999999999997</v>
      </c>
      <c r="Z99">
        <f t="shared" si="84"/>
        <v>0.23073912044458927</v>
      </c>
      <c r="AA99">
        <f t="shared" si="73"/>
        <v>13.220767684235577</v>
      </c>
      <c r="AB99">
        <f t="shared" si="85"/>
        <v>1.2326686451869648</v>
      </c>
      <c r="AC99" s="1">
        <f t="shared" si="74"/>
        <v>1.3113104016287738</v>
      </c>
      <c r="AD99" s="2">
        <f t="shared" si="86"/>
        <v>75.134767561094776</v>
      </c>
      <c r="AE99">
        <f t="shared" si="87"/>
        <v>0.28190776652491745</v>
      </c>
      <c r="AF99">
        <f t="shared" si="75"/>
        <v>8.4</v>
      </c>
      <c r="AG99">
        <f t="shared" si="76"/>
        <v>8.6819077665249171</v>
      </c>
      <c r="AH99">
        <f t="shared" si="77"/>
        <v>31.2</v>
      </c>
      <c r="AI99">
        <f t="shared" si="78"/>
        <v>0.2730087030867106</v>
      </c>
      <c r="AJ99">
        <f t="shared" si="79"/>
        <v>15.642707800607324</v>
      </c>
      <c r="AK99">
        <f t="shared" si="80"/>
        <v>1.8437587030867106</v>
      </c>
      <c r="AL99">
        <f t="shared" si="88"/>
        <v>105.64270780060733</v>
      </c>
      <c r="AM99">
        <f t="shared" si="92"/>
        <v>32.199347864604398</v>
      </c>
      <c r="AN99">
        <v>32.200000000000003</v>
      </c>
      <c r="AO99">
        <f t="shared" si="93"/>
        <v>31.007441434796654</v>
      </c>
      <c r="AP99">
        <f t="shared" si="45"/>
        <v>8.6819077665249171</v>
      </c>
      <c r="AQ99">
        <f t="shared" si="94"/>
        <v>6.867715532195227</v>
      </c>
    </row>
    <row r="100" spans="1:46" x14ac:dyDescent="0.2">
      <c r="A100">
        <v>85</v>
      </c>
      <c r="B100">
        <f t="shared" si="65"/>
        <v>8.5</v>
      </c>
      <c r="C100">
        <f t="shared" si="66"/>
        <v>0.27609701939543646</v>
      </c>
      <c r="D100">
        <f t="shared" si="67"/>
        <v>15.819660509685995</v>
      </c>
      <c r="E100">
        <f t="shared" si="68"/>
        <v>31.180923655337729</v>
      </c>
      <c r="F100">
        <f t="shared" si="69"/>
        <v>1.1809236553377289</v>
      </c>
      <c r="G100">
        <f t="shared" si="81"/>
        <v>1.3471270227649337</v>
      </c>
      <c r="H100">
        <f t="shared" si="97"/>
        <v>1.2728148602552911</v>
      </c>
      <c r="I100">
        <f t="shared" si="97"/>
        <v>1.2684762108025718</v>
      </c>
      <c r="J100">
        <f t="shared" si="97"/>
        <v>1.2682071964534101</v>
      </c>
      <c r="K100">
        <f t="shared" si="97"/>
        <v>1.268190455840543</v>
      </c>
      <c r="L100">
        <f t="shared" si="97"/>
        <v>1.2681894138468093</v>
      </c>
      <c r="M100">
        <f t="shared" si="97"/>
        <v>1.2681893489886005</v>
      </c>
      <c r="N100">
        <f t="shared" si="97"/>
        <v>1.2681893449515409</v>
      </c>
      <c r="O100">
        <f t="shared" si="97"/>
        <v>1.2681893447002561</v>
      </c>
      <c r="P100">
        <f t="shared" si="97"/>
        <v>1.2681893446846155</v>
      </c>
      <c r="Q100">
        <f t="shared" si="97"/>
        <v>1.2681893446836419</v>
      </c>
      <c r="R100">
        <f t="shared" si="97"/>
        <v>1.268189344683581</v>
      </c>
      <c r="S100">
        <f t="shared" si="97"/>
        <v>1.2681893446835772</v>
      </c>
      <c r="T100">
        <f t="shared" si="70"/>
        <v>0.24449697277621515</v>
      </c>
      <c r="U100">
        <f t="shared" si="71"/>
        <v>14.009057806690665</v>
      </c>
      <c r="V100">
        <f t="shared" si="82"/>
        <v>1.2367828945771562</v>
      </c>
      <c r="W100" s="1">
        <f t="shared" si="72"/>
        <v>1.2945142479049985</v>
      </c>
      <c r="X100">
        <f t="shared" si="83"/>
        <v>9.749999999999992E-2</v>
      </c>
      <c r="Y100">
        <f t="shared" si="95"/>
        <v>1.3899999999999997</v>
      </c>
      <c r="Z100">
        <f t="shared" si="84"/>
        <v>0.23332991934439076</v>
      </c>
      <c r="AA100">
        <f t="shared" si="73"/>
        <v>13.36921390481946</v>
      </c>
      <c r="AB100">
        <f t="shared" si="85"/>
        <v>1.2334234930210997</v>
      </c>
      <c r="AC100" s="1">
        <f t="shared" si="74"/>
        <v>1.3253945363948043</v>
      </c>
      <c r="AD100" s="2">
        <f t="shared" si="86"/>
        <v>75.941752841338456</v>
      </c>
      <c r="AE100">
        <f t="shared" si="87"/>
        <v>0.28519031038303322</v>
      </c>
      <c r="AF100">
        <f t="shared" si="75"/>
        <v>8.5</v>
      </c>
      <c r="AG100">
        <f t="shared" si="76"/>
        <v>8.7851903103830331</v>
      </c>
      <c r="AH100">
        <f t="shared" si="77"/>
        <v>31.2</v>
      </c>
      <c r="AI100">
        <f t="shared" si="78"/>
        <v>0.27609701939543646</v>
      </c>
      <c r="AJ100">
        <f t="shared" si="79"/>
        <v>15.819660509685995</v>
      </c>
      <c r="AK100">
        <f t="shared" si="80"/>
        <v>1.8468470193954365</v>
      </c>
      <c r="AL100">
        <f t="shared" si="88"/>
        <v>105.819660509686</v>
      </c>
      <c r="AM100">
        <f t="shared" si="92"/>
        <v>32.22709980772543</v>
      </c>
      <c r="AN100">
        <v>32.200000000000003</v>
      </c>
      <c r="AO100">
        <f t="shared" si="93"/>
        <v>30.980480587355359</v>
      </c>
      <c r="AP100">
        <f t="shared" si="45"/>
        <v>8.7851903103830331</v>
      </c>
      <c r="AQ100">
        <f t="shared" si="94"/>
        <v>6.8405070763787705</v>
      </c>
    </row>
    <row r="101" spans="1:46" x14ac:dyDescent="0.2">
      <c r="A101">
        <v>86</v>
      </c>
      <c r="B101">
        <f t="shared" si="65"/>
        <v>8.6</v>
      </c>
      <c r="C101">
        <f t="shared" si="66"/>
        <v>0.27917994046787675</v>
      </c>
      <c r="D101">
        <f t="shared" si="67"/>
        <v>15.996304085378899</v>
      </c>
      <c r="E101">
        <f t="shared" si="68"/>
        <v>31.208332220738743</v>
      </c>
      <c r="F101">
        <f t="shared" si="69"/>
        <v>1.2083322207387432</v>
      </c>
      <c r="G101">
        <f t="shared" si="81"/>
        <v>1.2946287581329541</v>
      </c>
      <c r="H101">
        <f t="shared" si="97"/>
        <v>1.2186913479723724</v>
      </c>
      <c r="I101">
        <f t="shared" si="97"/>
        <v>1.213959641070957</v>
      </c>
      <c r="J101">
        <f t="shared" si="97"/>
        <v>1.2136452133049758</v>
      </c>
      <c r="K101">
        <f t="shared" si="97"/>
        <v>1.2136242323174495</v>
      </c>
      <c r="L101">
        <f t="shared" si="97"/>
        <v>1.2136228319210993</v>
      </c>
      <c r="M101">
        <f t="shared" si="97"/>
        <v>1.2136227384485634</v>
      </c>
      <c r="N101">
        <f t="shared" si="97"/>
        <v>1.2136227322095257</v>
      </c>
      <c r="O101">
        <f t="shared" si="97"/>
        <v>1.2136227317930868</v>
      </c>
      <c r="P101">
        <f t="shared" si="97"/>
        <v>1.2136227317652906</v>
      </c>
      <c r="Q101">
        <f t="shared" si="97"/>
        <v>1.2136227317634352</v>
      </c>
      <c r="R101">
        <f t="shared" si="97"/>
        <v>1.2136227317633113</v>
      </c>
      <c r="S101">
        <f t="shared" si="97"/>
        <v>1.2136227317633033</v>
      </c>
      <c r="T101">
        <f t="shared" si="70"/>
        <v>0.25282657082345789</v>
      </c>
      <c r="U101">
        <f t="shared" si="71"/>
        <v>14.486322695598416</v>
      </c>
      <c r="V101">
        <f t="shared" si="82"/>
        <v>1.2394015068403721</v>
      </c>
      <c r="W101" s="1">
        <f t="shared" si="72"/>
        <v>1.2945142479049989</v>
      </c>
      <c r="X101">
        <f t="shared" si="83"/>
        <v>9.749999999999992E-2</v>
      </c>
      <c r="Y101">
        <f t="shared" si="95"/>
        <v>1.3899999999999997</v>
      </c>
      <c r="Z101">
        <f t="shared" si="84"/>
        <v>0.23591552201753482</v>
      </c>
      <c r="AA101">
        <f t="shared" si="73"/>
        <v>13.517362394765643</v>
      </c>
      <c r="AB101">
        <f t="shared" si="85"/>
        <v>1.2341860134669809</v>
      </c>
      <c r="AC101" s="1">
        <f t="shared" si="74"/>
        <v>1.3396325422410957</v>
      </c>
      <c r="AD101" s="2">
        <f t="shared" si="86"/>
        <v>76.75755454508905</v>
      </c>
      <c r="AE101">
        <f t="shared" si="87"/>
        <v>0.28847030321597927</v>
      </c>
      <c r="AF101">
        <f t="shared" si="75"/>
        <v>8.6</v>
      </c>
      <c r="AG101">
        <f t="shared" si="76"/>
        <v>8.8884703032159784</v>
      </c>
      <c r="AH101">
        <f t="shared" si="77"/>
        <v>31.2</v>
      </c>
      <c r="AI101">
        <f t="shared" si="78"/>
        <v>0.27917994046787675</v>
      </c>
      <c r="AJ101">
        <f t="shared" si="79"/>
        <v>15.996304085378899</v>
      </c>
      <c r="AK101">
        <f t="shared" si="80"/>
        <v>1.8499299404678768</v>
      </c>
      <c r="AL101">
        <f t="shared" si="88"/>
        <v>105.9963040853789</v>
      </c>
      <c r="AM101">
        <f t="shared" si="92"/>
        <v>32.255155134527286</v>
      </c>
      <c r="AN101">
        <v>32.200000000000003</v>
      </c>
      <c r="AO101">
        <f t="shared" si="93"/>
        <v>30.953272131538903</v>
      </c>
      <c r="AP101">
        <f t="shared" si="45"/>
        <v>8.8884703032159784</v>
      </c>
      <c r="AQ101">
        <f t="shared" si="94"/>
        <v>6.8130532135150403</v>
      </c>
    </row>
    <row r="102" spans="1:46" x14ac:dyDescent="0.2">
      <c r="A102">
        <v>87</v>
      </c>
      <c r="B102">
        <f t="shared" si="65"/>
        <v>8.7000000000000011</v>
      </c>
      <c r="C102">
        <f t="shared" si="66"/>
        <v>0.28225742198149117</v>
      </c>
      <c r="D102">
        <f t="shared" si="67"/>
        <v>16.172635988116635</v>
      </c>
      <c r="E102">
        <f t="shared" si="68"/>
        <v>31.236036880500702</v>
      </c>
      <c r="F102">
        <f t="shared" si="69"/>
        <v>1.236036880500702</v>
      </c>
      <c r="G102">
        <f t="shared" si="81"/>
        <v>1.2426236979252616</v>
      </c>
      <c r="H102">
        <f t="shared" si="97"/>
        <v>1.1650478285405186</v>
      </c>
      <c r="I102">
        <f t="shared" si="97"/>
        <v>1.1598823620563334</v>
      </c>
      <c r="J102">
        <f t="shared" si="97"/>
        <v>1.1595138784831114</v>
      </c>
      <c r="K102">
        <f t="shared" si="97"/>
        <v>1.1594874668947672</v>
      </c>
      <c r="L102">
        <f t="shared" si="97"/>
        <v>1.1594855731615674</v>
      </c>
      <c r="M102">
        <f t="shared" si="97"/>
        <v>1.1594854373759826</v>
      </c>
      <c r="N102">
        <f t="shared" si="97"/>
        <v>1.1594854276397868</v>
      </c>
      <c r="O102">
        <f t="shared" si="97"/>
        <v>1.1594854269416748</v>
      </c>
      <c r="P102">
        <f t="shared" si="97"/>
        <v>1.1594854268916184</v>
      </c>
      <c r="Q102">
        <f t="shared" si="97"/>
        <v>1.1594854268880292</v>
      </c>
      <c r="R102">
        <f t="shared" si="97"/>
        <v>1.1594854268877719</v>
      </c>
      <c r="S102">
        <f t="shared" si="97"/>
        <v>1.1594854268877535</v>
      </c>
      <c r="T102">
        <f t="shared" si="70"/>
        <v>0.26163560221946458</v>
      </c>
      <c r="U102">
        <f t="shared" si="71"/>
        <v>14.991057902117975</v>
      </c>
      <c r="V102">
        <f t="shared" si="82"/>
        <v>1.2422769143245558</v>
      </c>
      <c r="W102" s="1">
        <f t="shared" si="72"/>
        <v>1.2945142479049989</v>
      </c>
      <c r="X102">
        <f t="shared" si="83"/>
        <v>9.749999999999992E-2</v>
      </c>
      <c r="Y102">
        <f t="shared" si="95"/>
        <v>1.3899999999999997</v>
      </c>
      <c r="Z102">
        <f t="shared" si="84"/>
        <v>0.23849588630532223</v>
      </c>
      <c r="AA102">
        <f t="shared" si="73"/>
        <v>13.665210738487346</v>
      </c>
      <c r="AB102">
        <f t="shared" si="85"/>
        <v>1.2349561656899655</v>
      </c>
      <c r="AC102" s="1">
        <f t="shared" si="74"/>
        <v>1.3540240018797671</v>
      </c>
      <c r="AD102" s="2">
        <f t="shared" si="86"/>
        <v>77.582148762806952</v>
      </c>
      <c r="AE102">
        <f t="shared" si="87"/>
        <v>0.29174771837267477</v>
      </c>
      <c r="AF102">
        <f t="shared" si="75"/>
        <v>8.7000000000000011</v>
      </c>
      <c r="AG102">
        <f t="shared" si="76"/>
        <v>8.9917477183726753</v>
      </c>
      <c r="AH102">
        <f t="shared" si="77"/>
        <v>31.2</v>
      </c>
      <c r="AI102">
        <f t="shared" si="78"/>
        <v>0.28225742198149117</v>
      </c>
      <c r="AJ102">
        <f t="shared" si="79"/>
        <v>16.172635988116635</v>
      </c>
      <c r="AK102">
        <f t="shared" si="80"/>
        <v>1.8530074219814914</v>
      </c>
      <c r="AL102">
        <f t="shared" si="88"/>
        <v>106.17263598811664</v>
      </c>
      <c r="AM102">
        <f t="shared" si="92"/>
        <v>32.28351302887895</v>
      </c>
      <c r="AN102">
        <v>32.200000000000003</v>
      </c>
      <c r="AO102">
        <f t="shared" si="93"/>
        <v>30.925818268675176</v>
      </c>
      <c r="AP102">
        <f t="shared" si="45"/>
        <v>8.9917477183726753</v>
      </c>
      <c r="AQ102">
        <f t="shared" si="94"/>
        <v>6.7853561539745542</v>
      </c>
      <c r="AS102">
        <f>(AO102-AO$94)/(AP102-AP$94)</f>
        <v>-0.24389860967844498</v>
      </c>
      <c r="AT102">
        <v>9</v>
      </c>
    </row>
    <row r="103" spans="1:46" x14ac:dyDescent="0.2">
      <c r="A103">
        <v>88</v>
      </c>
      <c r="B103">
        <f t="shared" si="65"/>
        <v>8.8000000000000007</v>
      </c>
      <c r="C103">
        <f t="shared" si="66"/>
        <v>0.28532942018213536</v>
      </c>
      <c r="D103">
        <f t="shared" si="67"/>
        <v>16.348653710897459</v>
      </c>
      <c r="E103">
        <f t="shared" si="68"/>
        <v>31.26403684747061</v>
      </c>
      <c r="F103">
        <f t="shared" si="69"/>
        <v>1.2640368474706101</v>
      </c>
      <c r="G103">
        <f t="shared" si="81"/>
        <v>1.1911474539418458</v>
      </c>
      <c r="H103">
        <f t="shared" si="97"/>
        <v>1.1119200844869432</v>
      </c>
      <c r="I103">
        <f t="shared" si="97"/>
        <v>1.1062749161350829</v>
      </c>
      <c r="J103">
        <f t="shared" si="97"/>
        <v>1.1058418232778007</v>
      </c>
      <c r="K103">
        <f t="shared" si="97"/>
        <v>1.1058084141061189</v>
      </c>
      <c r="L103">
        <f t="shared" si="97"/>
        <v>1.1058058358053964</v>
      </c>
      <c r="M103">
        <f t="shared" si="97"/>
        <v>1.1058056368225835</v>
      </c>
      <c r="N103">
        <f t="shared" si="97"/>
        <v>1.1058056214658569</v>
      </c>
      <c r="O103">
        <f t="shared" si="97"/>
        <v>1.1058056202806839</v>
      </c>
      <c r="P103">
        <f t="shared" si="97"/>
        <v>1.1058056201892166</v>
      </c>
      <c r="Q103">
        <f t="shared" si="97"/>
        <v>1.1058056201821576</v>
      </c>
      <c r="R103">
        <f t="shared" si="97"/>
        <v>1.1058056201816127</v>
      </c>
      <c r="S103">
        <f t="shared" si="97"/>
        <v>1.1058056201815705</v>
      </c>
      <c r="T103">
        <f t="shared" si="70"/>
        <v>0.27097303139439266</v>
      </c>
      <c r="U103">
        <f t="shared" si="71"/>
        <v>15.526068964186114</v>
      </c>
      <c r="V103">
        <f t="shared" si="82"/>
        <v>1.2454451707641712</v>
      </c>
      <c r="W103" s="1">
        <f t="shared" si="72"/>
        <v>1.2945142479049996</v>
      </c>
      <c r="X103">
        <f t="shared" si="83"/>
        <v>9.749999999999992E-2</v>
      </c>
      <c r="Y103">
        <f t="shared" si="95"/>
        <v>1.3899999999999997</v>
      </c>
      <c r="Z103">
        <f t="shared" si="84"/>
        <v>0.24107097061147556</v>
      </c>
      <c r="AA103">
        <f t="shared" si="73"/>
        <v>13.812756552623142</v>
      </c>
      <c r="AB103">
        <f t="shared" si="85"/>
        <v>1.2357339085752366</v>
      </c>
      <c r="AC103" s="1">
        <f t="shared" si="74"/>
        <v>1.3685684950112396</v>
      </c>
      <c r="AD103" s="2">
        <f t="shared" si="86"/>
        <v>78.415511412389975</v>
      </c>
      <c r="AE103">
        <f t="shared" si="87"/>
        <v>0.29502252931366374</v>
      </c>
      <c r="AF103">
        <f t="shared" si="75"/>
        <v>8.8000000000000007</v>
      </c>
      <c r="AG103">
        <f t="shared" si="76"/>
        <v>9.0950225293136651</v>
      </c>
      <c r="AH103">
        <f t="shared" si="77"/>
        <v>31.2</v>
      </c>
      <c r="AI103">
        <f t="shared" si="78"/>
        <v>0.28532942018213536</v>
      </c>
      <c r="AJ103">
        <f t="shared" si="79"/>
        <v>16.348653710897459</v>
      </c>
      <c r="AK103">
        <f t="shared" si="80"/>
        <v>1.8560794201821356</v>
      </c>
      <c r="AL103">
        <f t="shared" si="88"/>
        <v>106.34865371089745</v>
      </c>
      <c r="AM103">
        <f t="shared" si="92"/>
        <v>32.312172668754293</v>
      </c>
      <c r="AN103">
        <v>32.200000000000003</v>
      </c>
      <c r="AO103">
        <f t="shared" si="93"/>
        <v>30.89812120913469</v>
      </c>
      <c r="AP103">
        <f t="shared" si="45"/>
        <v>9.0950225293136668</v>
      </c>
      <c r="AQ103">
        <f t="shared" si="94"/>
        <v>6.7574181167371918</v>
      </c>
    </row>
    <row r="104" spans="1:46" x14ac:dyDescent="0.2">
      <c r="A104">
        <v>89</v>
      </c>
      <c r="B104">
        <f t="shared" si="65"/>
        <v>8.9</v>
      </c>
      <c r="C104">
        <f t="shared" si="66"/>
        <v>0.28839589188540771</v>
      </c>
      <c r="D104">
        <f t="shared" si="67"/>
        <v>16.52435477936444</v>
      </c>
      <c r="E104">
        <f t="shared" si="68"/>
        <v>31.292331328937447</v>
      </c>
      <c r="F104">
        <f t="shared" si="69"/>
        <v>1.292331328937447</v>
      </c>
      <c r="G104">
        <f t="shared" si="81"/>
        <v>1.1402358894347584</v>
      </c>
      <c r="H104">
        <f t="shared" si="97"/>
        <v>1.0593441501755598</v>
      </c>
      <c r="I104">
        <f t="shared" si="97"/>
        <v>1.0531672401701626</v>
      </c>
      <c r="J104">
        <f t="shared" si="97"/>
        <v>1.0526565755859587</v>
      </c>
      <c r="K104">
        <f t="shared" si="97"/>
        <v>1.0526140891236795</v>
      </c>
      <c r="L104">
        <f t="shared" si="97"/>
        <v>1.0526105524616185</v>
      </c>
      <c r="M104">
        <f t="shared" si="97"/>
        <v>1.0526102580495933</v>
      </c>
      <c r="N104">
        <f t="shared" si="97"/>
        <v>1.0526102335409591</v>
      </c>
      <c r="O104">
        <f t="shared" si="97"/>
        <v>1.0526102315007118</v>
      </c>
      <c r="P104">
        <f t="shared" si="97"/>
        <v>1.0526102313308694</v>
      </c>
      <c r="Q104">
        <f t="shared" si="97"/>
        <v>1.0526102313167305</v>
      </c>
      <c r="R104">
        <f t="shared" si="97"/>
        <v>1.0526102313155536</v>
      </c>
      <c r="S104">
        <f t="shared" si="97"/>
        <v>1.0526102313154555</v>
      </c>
      <c r="T104">
        <f t="shared" si="70"/>
        <v>0.28089533085733231</v>
      </c>
      <c r="U104">
        <f t="shared" si="71"/>
        <v>16.094591613662203</v>
      </c>
      <c r="V104">
        <f t="shared" si="82"/>
        <v>1.2489492909596713</v>
      </c>
      <c r="W104" s="1">
        <f t="shared" si="72"/>
        <v>1.2945142479050011</v>
      </c>
      <c r="X104">
        <f t="shared" si="83"/>
        <v>9.749999999999992E-2</v>
      </c>
      <c r="Y104">
        <f t="shared" si="95"/>
        <v>1.3899999999999997</v>
      </c>
      <c r="Z104">
        <f t="shared" si="84"/>
        <v>0.24364073390343047</v>
      </c>
      <c r="AA104">
        <f t="shared" si="73"/>
        <v>13.959997486110927</v>
      </c>
      <c r="AB104">
        <f t="shared" si="85"/>
        <v>1.236519200733472</v>
      </c>
      <c r="AC104" s="1">
        <f t="shared" si="74"/>
        <v>1.3832655983776037</v>
      </c>
      <c r="AD104" s="2">
        <f t="shared" si="86"/>
        <v>79.25761824223099</v>
      </c>
      <c r="AE104">
        <f t="shared" si="87"/>
        <v>0.29829470961206206</v>
      </c>
      <c r="AF104">
        <f t="shared" si="75"/>
        <v>8.9</v>
      </c>
      <c r="AG104">
        <f t="shared" si="76"/>
        <v>9.1982947096120622</v>
      </c>
      <c r="AH104">
        <f t="shared" si="77"/>
        <v>31.2</v>
      </c>
      <c r="AI104">
        <f t="shared" si="78"/>
        <v>0.28839589188540771</v>
      </c>
      <c r="AJ104">
        <f t="shared" si="79"/>
        <v>16.52435477936444</v>
      </c>
      <c r="AK104">
        <f t="shared" si="80"/>
        <v>1.8591458918854078</v>
      </c>
      <c r="AL104">
        <f t="shared" si="88"/>
        <v>106.52435477936444</v>
      </c>
      <c r="AM104">
        <f t="shared" si="92"/>
        <v>32.341133226336304</v>
      </c>
      <c r="AN104">
        <v>32.200000000000003</v>
      </c>
      <c r="AO104">
        <f t="shared" si="93"/>
        <v>30.87018317189732</v>
      </c>
      <c r="AP104">
        <f t="shared" si="45"/>
        <v>9.198294709612064</v>
      </c>
      <c r="AQ104">
        <f t="shared" si="94"/>
        <v>6.7292413289609456</v>
      </c>
    </row>
    <row r="105" spans="1:46" x14ac:dyDescent="0.2">
      <c r="A105">
        <v>90</v>
      </c>
      <c r="B105">
        <f t="shared" si="65"/>
        <v>9</v>
      </c>
      <c r="C105">
        <f t="shared" si="66"/>
        <v>0.2914567944778671</v>
      </c>
      <c r="D105">
        <f t="shared" si="67"/>
        <v>16.699736751875243</v>
      </c>
      <c r="E105">
        <f t="shared" si="68"/>
        <v>31.32091952673165</v>
      </c>
      <c r="F105">
        <f t="shared" si="69"/>
        <v>1.3209195267316503</v>
      </c>
      <c r="G105">
        <f t="shared" si="81"/>
        <v>1.0899251146073905</v>
      </c>
      <c r="H105">
        <f t="shared" si="97"/>
        <v>1.007356307267941</v>
      </c>
      <c r="I105">
        <f t="shared" si="97"/>
        <v>1.0005884854989491</v>
      </c>
      <c r="J105">
        <f t="shared" si="97"/>
        <v>0.99998422671323361</v>
      </c>
      <c r="K105">
        <f t="shared" si="97"/>
        <v>0.99992987828427526</v>
      </c>
      <c r="L105">
        <f t="shared" si="97"/>
        <v>0.99992498684157105</v>
      </c>
      <c r="M105">
        <f t="shared" si="97"/>
        <v>0.99992454657807694</v>
      </c>
      <c r="N105">
        <f t="shared" si="97"/>
        <v>0.99992450695112267</v>
      </c>
      <c r="O105">
        <f t="shared" si="97"/>
        <v>0.99992450338440331</v>
      </c>
      <c r="P105">
        <f t="shared" si="97"/>
        <v>0.99992450306337211</v>
      </c>
      <c r="Q105">
        <f t="shared" si="97"/>
        <v>0.999924503034477</v>
      </c>
      <c r="R105">
        <f t="shared" si="97"/>
        <v>0.99992450303187608</v>
      </c>
      <c r="S105">
        <f t="shared" si="97"/>
        <v>0.99992450303164226</v>
      </c>
      <c r="T105">
        <f t="shared" si="70"/>
        <v>0.29146811968362696</v>
      </c>
      <c r="U105">
        <f t="shared" si="71"/>
        <v>16.700385657505283</v>
      </c>
      <c r="V105">
        <f t="shared" si="82"/>
        <v>1.2528410377543719</v>
      </c>
      <c r="W105" s="1">
        <f t="shared" si="72"/>
        <v>1.2945142479050054</v>
      </c>
      <c r="X105">
        <f t="shared" si="83"/>
        <v>9.749999999999992E-2</v>
      </c>
      <c r="Y105">
        <f t="shared" si="95"/>
        <v>1.3899999999999997</v>
      </c>
      <c r="Z105">
        <f t="shared" si="84"/>
        <v>0.24620513571349859</v>
      </c>
      <c r="AA105">
        <f t="shared" si="73"/>
        <v>14.106931220254573</v>
      </c>
      <c r="AB105">
        <f t="shared" si="85"/>
        <v>1.2373120005065139</v>
      </c>
      <c r="AC105" s="1">
        <f t="shared" si="74"/>
        <v>1.3981148858160182</v>
      </c>
      <c r="AD105" s="2">
        <f t="shared" si="86"/>
        <v>80.108444834277662</v>
      </c>
      <c r="AE105">
        <f t="shared" si="87"/>
        <v>0.30156423295449308</v>
      </c>
      <c r="AF105">
        <f t="shared" si="75"/>
        <v>9</v>
      </c>
      <c r="AG105">
        <f t="shared" si="76"/>
        <v>9.3015642329544939</v>
      </c>
      <c r="AH105">
        <f t="shared" si="77"/>
        <v>31.2</v>
      </c>
      <c r="AI105">
        <f t="shared" si="78"/>
        <v>0.2914567944778671</v>
      </c>
      <c r="AJ105">
        <f t="shared" si="79"/>
        <v>16.699736751875243</v>
      </c>
      <c r="AK105">
        <f t="shared" si="80"/>
        <v>1.8622067944778671</v>
      </c>
      <c r="AL105">
        <f t="shared" si="88"/>
        <v>106.69973675187524</v>
      </c>
      <c r="AM105">
        <f t="shared" si="92"/>
        <v>32.370393868121454</v>
      </c>
      <c r="AN105">
        <v>32.200000000000003</v>
      </c>
      <c r="AO105">
        <f t="shared" si="93"/>
        <v>30.842006384121078</v>
      </c>
      <c r="AP105">
        <f t="shared" si="45"/>
        <v>9.3015642329544939</v>
      </c>
      <c r="AQ105">
        <f t="shared" si="94"/>
        <v>6.7008280255529229</v>
      </c>
    </row>
    <row r="106" spans="1:46" x14ac:dyDescent="0.2">
      <c r="A106">
        <v>91</v>
      </c>
      <c r="B106">
        <f t="shared" si="65"/>
        <v>9.1</v>
      </c>
      <c r="C106">
        <f t="shared" si="66"/>
        <v>0.29451208591812417</v>
      </c>
      <c r="D106">
        <f t="shared" si="67"/>
        <v>16.874797219564652</v>
      </c>
      <c r="E106">
        <f t="shared" si="68"/>
        <v>31.349800637324634</v>
      </c>
      <c r="F106">
        <f t="shared" si="69"/>
        <v>1.3498006373246341</v>
      </c>
      <c r="G106">
        <f t="shared" si="81"/>
        <v>1.0402514821123132</v>
      </c>
      <c r="H106">
        <f t="shared" si="97"/>
        <v>0.95599308018315088</v>
      </c>
      <c r="I106">
        <f t="shared" si="97"/>
        <v>0.94856679390261001</v>
      </c>
      <c r="J106">
        <f t="shared" si="97"/>
        <v>0.94784899864921912</v>
      </c>
      <c r="K106">
        <f t="shared" si="97"/>
        <v>0.9477790233006923</v>
      </c>
      <c r="L106">
        <f t="shared" si="97"/>
        <v>0.94777219597873685</v>
      </c>
      <c r="M106">
        <f t="shared" si="97"/>
        <v>0.94777152979981416</v>
      </c>
      <c r="N106">
        <f t="shared" si="97"/>
        <v>0.9477714647966009</v>
      </c>
      <c r="O106">
        <f t="shared" si="97"/>
        <v>0.94777145845382893</v>
      </c>
      <c r="P106">
        <f t="shared" si="97"/>
        <v>0.94777145783492467</v>
      </c>
      <c r="Q106">
        <f t="shared" si="97"/>
        <v>0.94777145777453409</v>
      </c>
      <c r="R106">
        <f t="shared" si="97"/>
        <v>0.94777145776864158</v>
      </c>
      <c r="S106">
        <f t="shared" si="97"/>
        <v>0.94777145776806648</v>
      </c>
      <c r="T106">
        <f t="shared" si="70"/>
        <v>0.30276828912470916</v>
      </c>
      <c r="U106">
        <f t="shared" si="71"/>
        <v>17.347856769838497</v>
      </c>
      <c r="V106">
        <f t="shared" si="82"/>
        <v>1.2571833041464338</v>
      </c>
      <c r="W106" s="1">
        <f t="shared" si="72"/>
        <v>1.2945142479050167</v>
      </c>
      <c r="X106">
        <f t="shared" si="83"/>
        <v>9.749999999999992E-2</v>
      </c>
      <c r="Y106">
        <f t="shared" si="95"/>
        <v>1.3899999999999997</v>
      </c>
      <c r="Z106">
        <f t="shared" si="84"/>
        <v>0.24876413613990461</v>
      </c>
      <c r="AA106">
        <f t="shared" si="73"/>
        <v>14.253555468783329</v>
      </c>
      <c r="AB106">
        <f t="shared" si="85"/>
        <v>1.2381122659730464</v>
      </c>
      <c r="AC106" s="1">
        <f t="shared" si="74"/>
        <v>1.4131159283121333</v>
      </c>
      <c r="AD106" s="2">
        <f t="shared" si="86"/>
        <v>80.967966607093416</v>
      </c>
      <c r="AE106">
        <f t="shared" si="87"/>
        <v>0.30483107314201291</v>
      </c>
      <c r="AF106">
        <f t="shared" si="75"/>
        <v>9.1</v>
      </c>
      <c r="AG106">
        <f t="shared" si="76"/>
        <v>9.4048310731420131</v>
      </c>
      <c r="AH106">
        <f t="shared" si="77"/>
        <v>31.2</v>
      </c>
      <c r="AI106">
        <f t="shared" si="78"/>
        <v>0.29451208591812417</v>
      </c>
      <c r="AJ106">
        <f t="shared" si="79"/>
        <v>16.874797219564652</v>
      </c>
      <c r="AK106">
        <f t="shared" si="80"/>
        <v>1.8652620859181241</v>
      </c>
      <c r="AL106">
        <f t="shared" si="88"/>
        <v>106.87479721956466</v>
      </c>
      <c r="AM106">
        <f t="shared" si="92"/>
        <v>32.399953755023951</v>
      </c>
      <c r="AN106">
        <v>32.200000000000003</v>
      </c>
      <c r="AO106">
        <f t="shared" si="93"/>
        <v>30.813593080713055</v>
      </c>
      <c r="AP106">
        <f t="shared" si="45"/>
        <v>9.4048310731420131</v>
      </c>
      <c r="AQ106">
        <f t="shared" si="94"/>
        <v>6.6721804487425587</v>
      </c>
    </row>
    <row r="107" spans="1:46" x14ac:dyDescent="0.2">
      <c r="A107">
        <v>92</v>
      </c>
      <c r="B107">
        <f t="shared" si="65"/>
        <v>9.2000000000000011</v>
      </c>
      <c r="C107">
        <f t="shared" si="66"/>
        <v>0.2975617247378059</v>
      </c>
      <c r="D107">
        <f t="shared" si="67"/>
        <v>17.049533806399829</v>
      </c>
      <c r="E107">
        <f t="shared" si="68"/>
        <v>31.378973851928301</v>
      </c>
      <c r="F107">
        <f t="shared" si="69"/>
        <v>1.3789738519283006</v>
      </c>
      <c r="G107">
        <f t="shared" si="81"/>
        <v>0.99125158254883472</v>
      </c>
      <c r="H107">
        <f t="shared" si="97"/>
        <v>0.90529123155760938</v>
      </c>
      <c r="I107">
        <f t="shared" si="97"/>
        <v>0.89712901625610797</v>
      </c>
      <c r="J107">
        <f t="shared" si="97"/>
        <v>0.89627267493073526</v>
      </c>
      <c r="K107">
        <f t="shared" si="97"/>
        <v>0.8961819275879821</v>
      </c>
      <c r="L107">
        <f t="shared" si="97"/>
        <v>0.896172300838883</v>
      </c>
      <c r="M107">
        <f t="shared" si="97"/>
        <v>0.89617127949021058</v>
      </c>
      <c r="N107">
        <f t="shared" si="97"/>
        <v>0.89617117112907085</v>
      </c>
      <c r="O107">
        <f t="shared" si="97"/>
        <v>0.89617115963235905</v>
      </c>
      <c r="P107">
        <f t="shared" si="97"/>
        <v>0.89617115841260075</v>
      </c>
      <c r="Q107">
        <f t="shared" si="97"/>
        <v>0.89617115828318883</v>
      </c>
      <c r="R107">
        <f t="shared" si="97"/>
        <v>0.89617115826945892</v>
      </c>
      <c r="S107">
        <f t="shared" si="97"/>
        <v>0.89617115826800198</v>
      </c>
      <c r="T107">
        <f t="shared" si="70"/>
        <v>0.31488680627823917</v>
      </c>
      <c r="U107">
        <f t="shared" si="71"/>
        <v>18.042217135152967</v>
      </c>
      <c r="V107">
        <f t="shared" si="82"/>
        <v>1.2620533428584095</v>
      </c>
      <c r="W107" s="1">
        <f t="shared" si="72"/>
        <v>1.2945142479050504</v>
      </c>
      <c r="X107">
        <f t="shared" si="83"/>
        <v>9.749999999999992E-2</v>
      </c>
      <c r="Y107">
        <f t="shared" si="95"/>
        <v>1.3899999999999997</v>
      </c>
      <c r="Z107">
        <f t="shared" si="84"/>
        <v>0.25131769584769653</v>
      </c>
      <c r="AA107">
        <f t="shared" si="73"/>
        <v>14.399867977903988</v>
      </c>
      <c r="AB107">
        <f t="shared" si="85"/>
        <v>1.2389199549542698</v>
      </c>
      <c r="AC107" s="1">
        <f t="shared" si="74"/>
        <v>1.4282682940535072</v>
      </c>
      <c r="AD107" s="2">
        <f t="shared" si="86"/>
        <v>81.836158818918122</v>
      </c>
      <c r="AE107">
        <f t="shared" si="87"/>
        <v>0.3080952040910237</v>
      </c>
      <c r="AF107">
        <f t="shared" si="75"/>
        <v>9.2000000000000011</v>
      </c>
      <c r="AG107">
        <f t="shared" si="76"/>
        <v>9.508095204091024</v>
      </c>
      <c r="AH107">
        <f t="shared" si="77"/>
        <v>31.2</v>
      </c>
      <c r="AI107">
        <f t="shared" si="78"/>
        <v>0.2975617247378059</v>
      </c>
      <c r="AJ107">
        <f t="shared" si="79"/>
        <v>17.049533806399829</v>
      </c>
      <c r="AK107">
        <f t="shared" si="80"/>
        <v>1.868311724737806</v>
      </c>
      <c r="AL107">
        <f t="shared" si="88"/>
        <v>107.04953380639984</v>
      </c>
      <c r="AM107">
        <f t="shared" si="92"/>
        <v>32.429812042480116</v>
      </c>
      <c r="AN107">
        <v>32.200000000000003</v>
      </c>
      <c r="AO107">
        <f t="shared" si="93"/>
        <v>30.784945503902687</v>
      </c>
      <c r="AP107">
        <f t="shared" si="45"/>
        <v>9.508095204091024</v>
      </c>
      <c r="AQ107">
        <f t="shared" si="94"/>
        <v>6.6433008476572724</v>
      </c>
    </row>
    <row r="108" spans="1:46" x14ac:dyDescent="0.2">
      <c r="A108">
        <v>93</v>
      </c>
      <c r="B108">
        <f t="shared" si="65"/>
        <v>9.3000000000000007</v>
      </c>
      <c r="C108">
        <f t="shared" si="66"/>
        <v>0.30060567004239541</v>
      </c>
      <c r="D108">
        <f t="shared" si="67"/>
        <v>17.223944169228449</v>
      </c>
      <c r="E108">
        <f t="shared" si="68"/>
        <v>31.408438356594555</v>
      </c>
      <c r="F108">
        <f t="shared" si="69"/>
        <v>1.4084383565945551</v>
      </c>
      <c r="G108">
        <f t="shared" si="81"/>
        <v>0.9429622399613099</v>
      </c>
      <c r="H108">
        <f t="shared" si="97"/>
        <v>0.85528775770604137</v>
      </c>
      <c r="I108">
        <f t="shared" si="97"/>
        <v>0.84630035578256924</v>
      </c>
      <c r="J108">
        <f t="shared" si="97"/>
        <v>0.84527384173485731</v>
      </c>
      <c r="K108">
        <f t="shared" si="97"/>
        <v>0.84515520738451211</v>
      </c>
      <c r="L108">
        <f t="shared" si="97"/>
        <v>0.84514147822131513</v>
      </c>
      <c r="M108">
        <f t="shared" si="97"/>
        <v>0.84513988914157334</v>
      </c>
      <c r="N108">
        <f t="shared" si="97"/>
        <v>0.84513970521046555</v>
      </c>
      <c r="O108">
        <f t="shared" si="97"/>
        <v>0.84513968392095906</v>
      </c>
      <c r="P108">
        <f t="shared" si="97"/>
        <v>0.84513968145675822</v>
      </c>
      <c r="Q108">
        <f t="shared" si="97"/>
        <v>0.84513968117153404</v>
      </c>
      <c r="R108">
        <f t="shared" si="97"/>
        <v>0.84513968113852</v>
      </c>
      <c r="S108">
        <f t="shared" si="97"/>
        <v>0.84513968113469884</v>
      </c>
      <c r="T108">
        <f t="shared" si="70"/>
        <v>0.32793248297151301</v>
      </c>
      <c r="U108">
        <f t="shared" si="71"/>
        <v>18.789701395789383</v>
      </c>
      <c r="V108">
        <f t="shared" si="82"/>
        <v>1.2675472299457688</v>
      </c>
      <c r="W108" s="1">
        <f t="shared" si="72"/>
        <v>1.2945142479051521</v>
      </c>
      <c r="X108">
        <f t="shared" si="83"/>
        <v>9.749999999999992E-2</v>
      </c>
      <c r="Y108">
        <f t="shared" si="95"/>
        <v>1.3899999999999997</v>
      </c>
      <c r="Z108">
        <f t="shared" si="84"/>
        <v>0.2538657760695322</v>
      </c>
      <c r="AA108">
        <f t="shared" si="73"/>
        <v>14.545866526345948</v>
      </c>
      <c r="AB108">
        <f t="shared" si="85"/>
        <v>1.2397350250195802</v>
      </c>
      <c r="AC108" s="1">
        <f t="shared" si="74"/>
        <v>1.4435715484830258</v>
      </c>
      <c r="AD108" s="2">
        <f t="shared" si="86"/>
        <v>82.712996570728833</v>
      </c>
      <c r="AE108">
        <f t="shared" si="87"/>
        <v>0.31135659983417635</v>
      </c>
      <c r="AF108">
        <f t="shared" si="75"/>
        <v>9.3000000000000007</v>
      </c>
      <c r="AG108">
        <f t="shared" si="76"/>
        <v>9.6113565998341777</v>
      </c>
      <c r="AH108">
        <f t="shared" si="77"/>
        <v>31.2</v>
      </c>
      <c r="AI108">
        <f t="shared" si="78"/>
        <v>0.30060567004239541</v>
      </c>
      <c r="AJ108">
        <f t="shared" si="79"/>
        <v>17.223944169228449</v>
      </c>
      <c r="AK108">
        <f t="shared" si="80"/>
        <v>1.8713556700423954</v>
      </c>
      <c r="AL108">
        <f t="shared" si="88"/>
        <v>107.22394416922845</v>
      </c>
      <c r="AM108">
        <f t="shared" si="92"/>
        <v>32.459967880552689</v>
      </c>
      <c r="AN108">
        <v>32.200000000000003</v>
      </c>
      <c r="AO108">
        <f t="shared" si="93"/>
        <v>30.756065902817404</v>
      </c>
      <c r="AP108">
        <f t="shared" si="45"/>
        <v>9.6113565998341777</v>
      </c>
      <c r="AQ108">
        <f t="shared" si="94"/>
        <v>6.6141914779007536</v>
      </c>
    </row>
    <row r="109" spans="1:46" x14ac:dyDescent="0.2">
      <c r="A109">
        <v>94</v>
      </c>
      <c r="B109">
        <f t="shared" si="65"/>
        <v>9.4</v>
      </c>
      <c r="C109">
        <f t="shared" si="66"/>
        <v>0.30364388151194777</v>
      </c>
      <c r="D109">
        <f t="shared" si="67"/>
        <v>17.398025997819701</v>
      </c>
      <c r="E109">
        <f t="shared" si="68"/>
        <v>31.438193332314757</v>
      </c>
      <c r="F109">
        <f t="shared" si="69"/>
        <v>1.4381933323147571</v>
      </c>
      <c r="G109">
        <f t="shared" si="81"/>
        <v>0.89542050733936462</v>
      </c>
      <c r="H109">
        <f t="shared" si="97"/>
        <v>0.80601988408468017</v>
      </c>
      <c r="I109">
        <f t="shared" si="97"/>
        <v>0.79610391104711387</v>
      </c>
      <c r="J109">
        <f t="shared" si="97"/>
        <v>0.79486686061016598</v>
      </c>
      <c r="K109">
        <f t="shared" si="97"/>
        <v>0.79471036907832915</v>
      </c>
      <c r="L109">
        <f t="shared" si="97"/>
        <v>0.79469053759704844</v>
      </c>
      <c r="M109">
        <f t="shared" si="97"/>
        <v>0.79468802388332604</v>
      </c>
      <c r="N109">
        <f t="shared" si="97"/>
        <v>0.79468770525184007</v>
      </c>
      <c r="O109">
        <f t="shared" si="97"/>
        <v>0.79468766486283926</v>
      </c>
      <c r="P109">
        <f t="shared" si="97"/>
        <v>0.79468765974321931</v>
      </c>
      <c r="Q109">
        <f t="shared" si="97"/>
        <v>0.79468765909426753</v>
      </c>
      <c r="R109">
        <f t="shared" si="97"/>
        <v>0.794687659012008</v>
      </c>
      <c r="S109">
        <f t="shared" si="97"/>
        <v>0.79468765900158078</v>
      </c>
      <c r="T109">
        <f t="shared" si="70"/>
        <v>0.34203715442902222</v>
      </c>
      <c r="U109">
        <f t="shared" si="71"/>
        <v>19.597863376483843</v>
      </c>
      <c r="V109">
        <f t="shared" si="82"/>
        <v>1.2737861720329491</v>
      </c>
      <c r="W109" s="1">
        <f t="shared" si="72"/>
        <v>1.2945142479054736</v>
      </c>
      <c r="X109">
        <f t="shared" si="83"/>
        <v>9.749999999999992E-2</v>
      </c>
      <c r="Y109">
        <f t="shared" si="95"/>
        <v>1.3899999999999997</v>
      </c>
      <c r="Z109">
        <f t="shared" si="84"/>
        <v>0.25640833860634232</v>
      </c>
      <c r="AA109">
        <f t="shared" si="73"/>
        <v>14.691548925399209</v>
      </c>
      <c r="AB109">
        <f t="shared" si="85"/>
        <v>1.2405574334922465</v>
      </c>
      <c r="AC109" s="1">
        <f t="shared" si="74"/>
        <v>1.4590252543522944</v>
      </c>
      <c r="AD109" s="2">
        <f t="shared" si="86"/>
        <v>83.598454809299056</v>
      </c>
      <c r="AE109">
        <f t="shared" si="87"/>
        <v>0.31461523452126294</v>
      </c>
      <c r="AF109">
        <f t="shared" si="75"/>
        <v>9.4</v>
      </c>
      <c r="AG109">
        <f t="shared" si="76"/>
        <v>9.7146152345212631</v>
      </c>
      <c r="AH109">
        <f t="shared" si="77"/>
        <v>31.2</v>
      </c>
      <c r="AI109">
        <f t="shared" si="78"/>
        <v>0.30364388151194777</v>
      </c>
      <c r="AJ109">
        <f t="shared" si="79"/>
        <v>17.398025997819701</v>
      </c>
      <c r="AK109">
        <f t="shared" si="80"/>
        <v>1.8743938815119479</v>
      </c>
      <c r="AL109">
        <f t="shared" si="88"/>
        <v>107.3980259978197</v>
      </c>
      <c r="AM109">
        <f t="shared" si="92"/>
        <v>32.490420414035079</v>
      </c>
      <c r="AN109">
        <v>32.200000000000003</v>
      </c>
      <c r="AO109">
        <f t="shared" si="93"/>
        <v>30.726956533060886</v>
      </c>
      <c r="AP109">
        <f t="shared" si="45"/>
        <v>9.7146152345212631</v>
      </c>
      <c r="AQ109">
        <f t="shared" si="94"/>
        <v>6.5848546011338129</v>
      </c>
    </row>
    <row r="110" spans="1:46" x14ac:dyDescent="0.2">
      <c r="A110">
        <v>95</v>
      </c>
      <c r="B110">
        <f t="shared" si="65"/>
        <v>9.5</v>
      </c>
      <c r="C110">
        <f t="shared" si="66"/>
        <v>0.30667631940168272</v>
      </c>
      <c r="D110">
        <f t="shared" si="67"/>
        <v>17.571777014898259</v>
      </c>
      <c r="E110">
        <f t="shared" si="68"/>
        <v>31.468237955119129</v>
      </c>
      <c r="F110">
        <f t="shared" si="69"/>
        <v>1.4682379551191289</v>
      </c>
      <c r="G110">
        <f t="shared" si="81"/>
        <v>0.84866366212103195</v>
      </c>
      <c r="H110">
        <f t="shared" si="97"/>
        <v>0.75752506075773984</v>
      </c>
      <c r="I110">
        <f t="shared" si="97"/>
        <v>0.74656008403452956</v>
      </c>
      <c r="J110">
        <f t="shared" si="97"/>
        <v>0.74506045476018534</v>
      </c>
      <c r="K110">
        <f t="shared" si="97"/>
        <v>0.74485192617477791</v>
      </c>
      <c r="L110">
        <f t="shared" si="97"/>
        <v>0.74482286306346024</v>
      </c>
      <c r="M110">
        <f t="shared" si="97"/>
        <v>0.74481881117830473</v>
      </c>
      <c r="N110">
        <f t="shared" si="97"/>
        <v>0.74481824625244131</v>
      </c>
      <c r="O110">
        <f t="shared" si="97"/>
        <v>0.7448181674883112</v>
      </c>
      <c r="P110">
        <f t="shared" si="97"/>
        <v>0.74481815650670469</v>
      </c>
      <c r="Q110">
        <f t="shared" si="97"/>
        <v>0.74481815497560544</v>
      </c>
      <c r="R110">
        <f t="shared" si="97"/>
        <v>0.74481815476213364</v>
      </c>
      <c r="S110">
        <f t="shared" si="97"/>
        <v>0.74481815473237045</v>
      </c>
      <c r="T110">
        <f t="shared" si="70"/>
        <v>0.35736297948190876</v>
      </c>
      <c r="U110">
        <f t="shared" si="71"/>
        <v>20.475994367895456</v>
      </c>
      <c r="V110">
        <f t="shared" si="82"/>
        <v>1.2809256509426961</v>
      </c>
      <c r="W110" s="1">
        <f t="shared" si="72"/>
        <v>1.2945142479065477</v>
      </c>
      <c r="X110">
        <f t="shared" si="83"/>
        <v>9.749999999999992E-2</v>
      </c>
      <c r="Y110">
        <f t="shared" si="95"/>
        <v>1.3899999999999997</v>
      </c>
      <c r="Z110">
        <f t="shared" si="84"/>
        <v>0.25894534582786999</v>
      </c>
      <c r="AA110">
        <f t="shared" si="73"/>
        <v>14.836913018945278</v>
      </c>
      <c r="AB110">
        <f t="shared" si="85"/>
        <v>1.2413871374550822</v>
      </c>
      <c r="AC110" s="1">
        <f t="shared" si="74"/>
        <v>1.4746289717749972</v>
      </c>
      <c r="AD110" s="2">
        <f t="shared" si="86"/>
        <v>84.492508330256086</v>
      </c>
      <c r="AE110">
        <f t="shared" si="87"/>
        <v>0.3178710824200951</v>
      </c>
      <c r="AF110">
        <f t="shared" si="75"/>
        <v>9.5</v>
      </c>
      <c r="AG110">
        <f t="shared" si="76"/>
        <v>9.8178710824200959</v>
      </c>
      <c r="AH110">
        <f t="shared" si="77"/>
        <v>31.2</v>
      </c>
      <c r="AI110">
        <f t="shared" si="78"/>
        <v>0.30667631940168272</v>
      </c>
      <c r="AJ110">
        <f t="shared" si="79"/>
        <v>17.571777014898259</v>
      </c>
      <c r="AK110">
        <f t="shared" si="80"/>
        <v>1.8774263194016827</v>
      </c>
      <c r="AL110">
        <f t="shared" si="88"/>
        <v>107.57177701489826</v>
      </c>
      <c r="AM110">
        <f t="shared" si="92"/>
        <v>32.521168782555641</v>
      </c>
      <c r="AN110">
        <v>32.200000000000003</v>
      </c>
      <c r="AO110">
        <f t="shared" si="93"/>
        <v>30.697619656293945</v>
      </c>
      <c r="AP110">
        <f t="shared" ref="AP110:AP115" si="98">AM110*SIN(AI110)</f>
        <v>9.8178710824200977</v>
      </c>
      <c r="AQ110">
        <f t="shared" si="94"/>
        <v>6.5552924846581035</v>
      </c>
    </row>
    <row r="111" spans="1:46" x14ac:dyDescent="0.2">
      <c r="A111">
        <v>96</v>
      </c>
      <c r="B111">
        <f t="shared" si="65"/>
        <v>9.6000000000000014</v>
      </c>
      <c r="C111">
        <f t="shared" si="66"/>
        <v>0.30970294454245628</v>
      </c>
      <c r="D111">
        <f t="shared" si="67"/>
        <v>17.745194976171295</v>
      </c>
      <c r="E111">
        <f t="shared" si="68"/>
        <v>31.49857139617605</v>
      </c>
      <c r="F111">
        <f t="shared" si="69"/>
        <v>1.4985713961760503</v>
      </c>
      <c r="G111">
        <f t="shared" si="81"/>
        <v>0.80272920169993545</v>
      </c>
      <c r="H111">
        <f t="shared" si="97"/>
        <v>0.70984095786829537</v>
      </c>
      <c r="I111">
        <f t="shared" si="97"/>
        <v>0.69768580431384641</v>
      </c>
      <c r="J111">
        <f t="shared" si="97"/>
        <v>0.69585572748382596</v>
      </c>
      <c r="K111">
        <f t="shared" si="97"/>
        <v>0.69557465389172668</v>
      </c>
      <c r="L111">
        <f t="shared" si="97"/>
        <v>0.69553135399071164</v>
      </c>
      <c r="M111">
        <f t="shared" si="97"/>
        <v>0.69552468045088034</v>
      </c>
      <c r="N111">
        <f t="shared" si="97"/>
        <v>0.695523651826501</v>
      </c>
      <c r="O111">
        <f t="shared" si="97"/>
        <v>0.6955234932779859</v>
      </c>
      <c r="P111">
        <f t="shared" si="97"/>
        <v>0.69552346883983818</v>
      </c>
      <c r="Q111">
        <f t="shared" si="97"/>
        <v>0.69552346507302132</v>
      </c>
      <c r="R111">
        <f t="shared" si="97"/>
        <v>0.69552346449241642</v>
      </c>
      <c r="S111">
        <f t="shared" si="97"/>
        <v>0.69552346440292367</v>
      </c>
      <c r="T111">
        <f t="shared" si="70"/>
        <v>0.37411304738372497</v>
      </c>
      <c r="U111">
        <f t="shared" si="71"/>
        <v>21.435730870307335</v>
      </c>
      <c r="V111">
        <f t="shared" si="82"/>
        <v>1.2891690900319193</v>
      </c>
      <c r="W111" s="1">
        <f t="shared" si="72"/>
        <v>1.2945142479103611</v>
      </c>
      <c r="X111">
        <f t="shared" si="83"/>
        <v>9.749999999999992E-2</v>
      </c>
      <c r="Y111">
        <f t="shared" si="95"/>
        <v>1.3899999999999997</v>
      </c>
      <c r="Z111">
        <f t="shared" si="84"/>
        <v>0.26147676067309084</v>
      </c>
      <c r="AA111">
        <f t="shared" si="73"/>
        <v>14.981956683481249</v>
      </c>
      <c r="AB111">
        <f t="shared" si="85"/>
        <v>1.2422240937561193</v>
      </c>
      <c r="AC111" s="1">
        <f t="shared" si="74"/>
        <v>1.4903822582802067</v>
      </c>
      <c r="AD111" s="2">
        <f t="shared" si="86"/>
        <v>85.395131781135504</v>
      </c>
      <c r="AE111">
        <f t="shared" si="87"/>
        <v>0.32112411791737461</v>
      </c>
      <c r="AF111">
        <f t="shared" si="75"/>
        <v>9.6000000000000014</v>
      </c>
      <c r="AG111">
        <f t="shared" si="76"/>
        <v>9.9211241179173761</v>
      </c>
      <c r="AH111">
        <f t="shared" si="77"/>
        <v>31.2</v>
      </c>
      <c r="AI111">
        <f t="shared" si="78"/>
        <v>0.30970294454245628</v>
      </c>
      <c r="AJ111">
        <f t="shared" si="79"/>
        <v>17.745194976171295</v>
      </c>
      <c r="AK111">
        <f t="shared" si="80"/>
        <v>1.8804529445424563</v>
      </c>
      <c r="AL111">
        <f t="shared" si="88"/>
        <v>107.74519497617129</v>
      </c>
      <c r="AM111">
        <f t="shared" si="92"/>
        <v>32.552212120681723</v>
      </c>
      <c r="AN111">
        <v>32.200000000000003</v>
      </c>
      <c r="AO111">
        <f t="shared" si="93"/>
        <v>30.668057539818239</v>
      </c>
      <c r="AP111">
        <f t="shared" si="98"/>
        <v>9.9211241179173761</v>
      </c>
      <c r="AQ111">
        <f t="shared" si="94"/>
        <v>6.5255074010027627</v>
      </c>
    </row>
    <row r="112" spans="1:46" x14ac:dyDescent="0.2">
      <c r="A112">
        <v>97</v>
      </c>
      <c r="B112">
        <f t="shared" si="65"/>
        <v>9.7000000000000011</v>
      </c>
      <c r="C112">
        <f t="shared" si="66"/>
        <v>0.31272371834111107</v>
      </c>
      <c r="D112">
        <f t="shared" si="67"/>
        <v>17.918277670348559</v>
      </c>
      <c r="E112">
        <f t="shared" si="68"/>
        <v>31.529192821891268</v>
      </c>
      <c r="F112">
        <f t="shared" si="69"/>
        <v>1.529192821891268</v>
      </c>
      <c r="G112">
        <f t="shared" si="81"/>
        <v>0.75765483893748597</v>
      </c>
      <c r="H112">
        <f t="shared" si="97"/>
        <v>0.66300546111455239</v>
      </c>
      <c r="I112">
        <f t="shared" si="97"/>
        <v>0.64949349892466546</v>
      </c>
      <c r="J112">
        <f t="shared" si="97"/>
        <v>0.64724332715376953</v>
      </c>
      <c r="K112">
        <f t="shared" si="97"/>
        <v>0.64685947635674357</v>
      </c>
      <c r="L112">
        <f t="shared" si="97"/>
        <v>0.64679372963772974</v>
      </c>
      <c r="M112">
        <f t="shared" si="97"/>
        <v>0.64678246058259115</v>
      </c>
      <c r="N112">
        <f t="shared" si="97"/>
        <v>0.64678052882497372</v>
      </c>
      <c r="O112">
        <f t="shared" si="97"/>
        <v>0.64678019767354966</v>
      </c>
      <c r="P112">
        <f t="shared" si="97"/>
        <v>0.64678014090573954</v>
      </c>
      <c r="Q112">
        <f t="shared" si="97"/>
        <v>0.64678013117428168</v>
      </c>
      <c r="R112">
        <f t="shared" si="97"/>
        <v>0.64678012950606023</v>
      </c>
      <c r="S112">
        <f t="shared" si="97"/>
        <v>0.6467801292200841</v>
      </c>
      <c r="T112">
        <f t="shared" ref="T112:T115" si="99">ASIN(SIN($C112)/SQRT(S112))</f>
        <v>0.39254735811167446</v>
      </c>
      <c r="U112">
        <f t="shared" si="71"/>
        <v>22.491970224447368</v>
      </c>
      <c r="V112">
        <f t="shared" si="82"/>
        <v>1.2987890316470216</v>
      </c>
      <c r="W112" s="1">
        <f t="shared" ref="W112:W115" si="100">(V112*SQRT(S112)+F112)/$C$6*2*$C$3</f>
        <v>1.2945142479249094</v>
      </c>
      <c r="X112">
        <f t="shared" si="83"/>
        <v>9.749999999999992E-2</v>
      </c>
      <c r="Y112">
        <f t="shared" si="95"/>
        <v>1.3899999999999997</v>
      </c>
      <c r="Z112">
        <f t="shared" si="84"/>
        <v>0.26400254665051137</v>
      </c>
      <c r="AA112">
        <f t="shared" si="73"/>
        <v>15.126677828136891</v>
      </c>
      <c r="AB112">
        <f t="shared" si="85"/>
        <v>1.2430682590142732</v>
      </c>
      <c r="AC112" s="1">
        <f t="shared" ref="AC112:AC115" si="101">(AB112*SQRT(Y112)+F112)/$C$6*2*$C$3</f>
        <v>1.5062846688656428</v>
      </c>
      <c r="AD112" s="2">
        <f t="shared" si="86"/>
        <v>86.306299664432828</v>
      </c>
      <c r="AE112">
        <f t="shared" si="87"/>
        <v>0.32437431551954948</v>
      </c>
      <c r="AF112">
        <f t="shared" si="75"/>
        <v>9.7000000000000011</v>
      </c>
      <c r="AG112">
        <f t="shared" si="76"/>
        <v>10.02437431551955</v>
      </c>
      <c r="AH112">
        <f t="shared" si="77"/>
        <v>31.2</v>
      </c>
      <c r="AI112">
        <f t="shared" si="78"/>
        <v>0.31272371834111107</v>
      </c>
      <c r="AJ112">
        <f t="shared" si="79"/>
        <v>17.918277670348559</v>
      </c>
      <c r="AK112">
        <f t="shared" si="80"/>
        <v>1.8834737183411112</v>
      </c>
      <c r="AL112">
        <f t="shared" si="88"/>
        <v>107.91827767034856</v>
      </c>
      <c r="AM112">
        <f t="shared" si="92"/>
        <v>32.583549558023726</v>
      </c>
      <c r="AN112">
        <v>32.200000000000003</v>
      </c>
      <c r="AO112">
        <f t="shared" si="93"/>
        <v>30.638272456162895</v>
      </c>
      <c r="AP112">
        <f t="shared" si="98"/>
        <v>10.02437431551955</v>
      </c>
      <c r="AQ112">
        <f t="shared" si="94"/>
        <v>6.4955016275139812</v>
      </c>
      <c r="AS112">
        <f>(AO112-AO$94)/(AP112-AP$94)*2</f>
        <v>-0.52527742640932151</v>
      </c>
      <c r="AT112">
        <v>10</v>
      </c>
    </row>
    <row r="113" spans="1:42" x14ac:dyDescent="0.2">
      <c r="A113">
        <v>98</v>
      </c>
      <c r="B113">
        <f t="shared" si="65"/>
        <v>9.8000000000000007</v>
      </c>
      <c r="C113">
        <f t="shared" si="66"/>
        <v>0.31573860278070903</v>
      </c>
      <c r="D113">
        <f t="shared" si="67"/>
        <v>18.091022919155698</v>
      </c>
      <c r="E113">
        <f t="shared" si="68"/>
        <v>31.56010139400696</v>
      </c>
      <c r="F113">
        <f t="shared" si="69"/>
        <v>1.5601013940069599</v>
      </c>
      <c r="G113">
        <f t="shared" si="81"/>
        <v>0.71347849768117844</v>
      </c>
      <c r="H113">
        <f t="shared" si="97"/>
        <v>0.617056667232602</v>
      </c>
      <c r="I113">
        <f t="shared" si="97"/>
        <v>0.60198970518396178</v>
      </c>
      <c r="J113">
        <f t="shared" si="97"/>
        <v>0.59919929632656954</v>
      </c>
      <c r="K113">
        <f t="shared" si="97"/>
        <v>0.59866710996114736</v>
      </c>
      <c r="L113">
        <f t="shared" si="97"/>
        <v>0.59856504814060774</v>
      </c>
      <c r="M113">
        <f t="shared" si="97"/>
        <v>0.59854545415345284</v>
      </c>
      <c r="N113">
        <f t="shared" si="97"/>
        <v>0.5985416917047317</v>
      </c>
      <c r="O113">
        <f t="shared" si="97"/>
        <v>0.5985409692089646</v>
      </c>
      <c r="P113">
        <f t="shared" si="97"/>
        <v>0.59854083046845719</v>
      </c>
      <c r="Q113">
        <f t="shared" si="97"/>
        <v>0.59854080382614749</v>
      </c>
      <c r="R113">
        <f t="shared" si="97"/>
        <v>0.59854079871002897</v>
      </c>
      <c r="S113">
        <f t="shared" si="97"/>
        <v>0.59854079772758151</v>
      </c>
      <c r="T113">
        <f t="shared" si="99"/>
        <v>0.41300798841958464</v>
      </c>
      <c r="U113">
        <f t="shared" si="71"/>
        <v>23.664312562637349</v>
      </c>
      <c r="V113">
        <f t="shared" si="82"/>
        <v>1.3101614348530071</v>
      </c>
      <c r="W113" s="1">
        <f t="shared" si="100"/>
        <v>1.2945142479853462</v>
      </c>
      <c r="X113">
        <f t="shared" si="83"/>
        <v>9.749999999999992E-2</v>
      </c>
      <c r="Y113">
        <f t="shared" si="95"/>
        <v>1.3899999999999997</v>
      </c>
      <c r="Z113">
        <f t="shared" si="84"/>
        <v>0.26652266783835082</v>
      </c>
      <c r="AA113">
        <f t="shared" si="73"/>
        <v>15.271074394685069</v>
      </c>
      <c r="AB113">
        <f t="shared" si="85"/>
        <v>1.2439195896250028</v>
      </c>
      <c r="AC113" s="1">
        <f t="shared" si="101"/>
        <v>1.5223357560508564</v>
      </c>
      <c r="AD113" s="2">
        <f t="shared" si="86"/>
        <v>87.225986340650692</v>
      </c>
      <c r="AE113">
        <f t="shared" si="87"/>
        <v>0.32762164985366166</v>
      </c>
      <c r="AF113">
        <f t="shared" si="75"/>
        <v>9.8000000000000007</v>
      </c>
      <c r="AG113">
        <f t="shared" si="76"/>
        <v>10.127621649853662</v>
      </c>
      <c r="AH113">
        <f t="shared" si="77"/>
        <v>31.2</v>
      </c>
      <c r="AI113">
        <f t="shared" si="78"/>
        <v>0.31573860278070903</v>
      </c>
      <c r="AJ113">
        <f t="shared" si="79"/>
        <v>18.091022919155698</v>
      </c>
      <c r="AK113">
        <f t="shared" si="80"/>
        <v>1.8864886027807091</v>
      </c>
      <c r="AL113">
        <f t="shared" si="88"/>
        <v>108.09102291915571</v>
      </c>
      <c r="AM113">
        <f t="shared" si="92"/>
        <v>32.615180219338932</v>
      </c>
      <c r="AN113">
        <v>32.200000000000003</v>
      </c>
      <c r="AO113">
        <f t="shared" si="93"/>
        <v>30.608266682674113</v>
      </c>
      <c r="AP113">
        <f t="shared" si="98"/>
        <v>10.127621649853662</v>
      </c>
    </row>
    <row r="114" spans="1:42" x14ac:dyDescent="0.2">
      <c r="A114">
        <v>99</v>
      </c>
      <c r="B114">
        <f t="shared" si="65"/>
        <v>9.9</v>
      </c>
      <c r="C114">
        <f t="shared" si="66"/>
        <v>0.31874756042064445</v>
      </c>
      <c r="D114">
        <f t="shared" si="67"/>
        <v>18.263428577340761</v>
      </c>
      <c r="E114">
        <f t="shared" si="68"/>
        <v>31.591296269700614</v>
      </c>
      <c r="F114">
        <f t="shared" si="69"/>
        <v>1.5912962697006137</v>
      </c>
      <c r="G114">
        <f t="shared" si="81"/>
        <v>0.67023830829002728</v>
      </c>
      <c r="H114">
        <f t="shared" si="97"/>
        <v>0.57203287948670867</v>
      </c>
      <c r="I114">
        <f t="shared" si="97"/>
        <v>0.55517317335391148</v>
      </c>
      <c r="J114">
        <f t="shared" si="97"/>
        <v>0.5516788323910119</v>
      </c>
      <c r="K114">
        <f t="shared" si="97"/>
        <v>0.55092787511505792</v>
      </c>
      <c r="L114">
        <f t="shared" si="97"/>
        <v>0.55076524577292973</v>
      </c>
      <c r="M114">
        <f t="shared" si="97"/>
        <v>0.55072996790144402</v>
      </c>
      <c r="N114">
        <f t="shared" si="97"/>
        <v>0.5507223126073445</v>
      </c>
      <c r="O114">
        <f t="shared" si="97"/>
        <v>0.55072065127989223</v>
      </c>
      <c r="P114">
        <f t="shared" si="97"/>
        <v>0.55072029073782036</v>
      </c>
      <c r="Q114">
        <f t="shared" si="97"/>
        <v>0.55072021249252157</v>
      </c>
      <c r="R114">
        <f t="shared" si="97"/>
        <v>0.55072019551161389</v>
      </c>
      <c r="S114">
        <f t="shared" si="97"/>
        <v>0.55072019182639209</v>
      </c>
      <c r="T114">
        <f t="shared" si="99"/>
        <v>0.43596097632844188</v>
      </c>
      <c r="U114">
        <f t="shared" si="71"/>
        <v>24.979460684106169</v>
      </c>
      <c r="V114">
        <f t="shared" si="82"/>
        <v>1.3238243644003502</v>
      </c>
      <c r="W114" s="1">
        <f t="shared" si="100"/>
        <v>1.2945142482637952</v>
      </c>
      <c r="X114">
        <f t="shared" si="83"/>
        <v>9.749999999999992E-2</v>
      </c>
      <c r="Y114">
        <f t="shared" si="95"/>
        <v>1.3899999999999997</v>
      </c>
      <c r="Z114">
        <f t="shared" si="84"/>
        <v>0.26903708888460304</v>
      </c>
      <c r="AA114">
        <f t="shared" si="73"/>
        <v>15.415144357545296</v>
      </c>
      <c r="AB114">
        <f t="shared" si="85"/>
        <v>1.2447780417659626</v>
      </c>
      <c r="AC114" s="1">
        <f t="shared" si="101"/>
        <v>1.5385350699303129</v>
      </c>
      <c r="AD114" s="2">
        <f t="shared" si="86"/>
        <v>88.154166031340537</v>
      </c>
      <c r="AE114">
        <f t="shared" si="87"/>
        <v>0.33086609566817932</v>
      </c>
      <c r="AF114">
        <f t="shared" si="75"/>
        <v>9.9</v>
      </c>
      <c r="AG114">
        <f t="shared" si="76"/>
        <v>10.23086609566818</v>
      </c>
      <c r="AH114">
        <f t="shared" si="77"/>
        <v>31.2</v>
      </c>
      <c r="AI114">
        <f t="shared" si="78"/>
        <v>0.31874756042064445</v>
      </c>
      <c r="AJ114">
        <f t="shared" si="79"/>
        <v>18.263428577340761</v>
      </c>
      <c r="AK114">
        <f t="shared" si="80"/>
        <v>1.8894975604206445</v>
      </c>
      <c r="AL114">
        <f t="shared" si="88"/>
        <v>108.26342857734076</v>
      </c>
      <c r="AM114">
        <f t="shared" si="92"/>
        <v>32.647103224635224</v>
      </c>
      <c r="AN114">
        <v>32.200000000000003</v>
      </c>
      <c r="AO114">
        <f t="shared" si="93"/>
        <v>30.578042501108001</v>
      </c>
      <c r="AP114">
        <f t="shared" si="98"/>
        <v>10.230866095668182</v>
      </c>
    </row>
    <row r="115" spans="1:42" x14ac:dyDescent="0.2">
      <c r="A115">
        <v>100</v>
      </c>
      <c r="B115">
        <f t="shared" si="65"/>
        <v>10</v>
      </c>
      <c r="C115">
        <f t="shared" si="66"/>
        <v>0.32175055439664219</v>
      </c>
      <c r="D115">
        <f t="shared" si="67"/>
        <v>18.435492532674068</v>
      </c>
      <c r="E115">
        <f t="shared" si="68"/>
        <v>31.622776601683796</v>
      </c>
      <c r="F115">
        <f t="shared" si="69"/>
        <v>1.6227766016837961</v>
      </c>
      <c r="G115">
        <f t="shared" si="81"/>
        <v>0.62797260316800008</v>
      </c>
      <c r="H115">
        <f t="shared" si="97"/>
        <v>0.52797260316799999</v>
      </c>
      <c r="I115">
        <f t="shared" si="97"/>
        <v>0.50903222645148705</v>
      </c>
      <c r="J115">
        <f t="shared" si="97"/>
        <v>0.50460662150006952</v>
      </c>
      <c r="K115">
        <f t="shared" si="97"/>
        <v>0.50352465175166816</v>
      </c>
      <c r="L115">
        <f t="shared" si="97"/>
        <v>0.50325723898803376</v>
      </c>
      <c r="M115">
        <f t="shared" si="97"/>
        <v>0.50319096973720268</v>
      </c>
      <c r="N115">
        <f t="shared" si="97"/>
        <v>0.50317453624403163</v>
      </c>
      <c r="O115">
        <f t="shared" si="97"/>
        <v>0.50317046038559121</v>
      </c>
      <c r="P115">
        <f t="shared" si="97"/>
        <v>0.50316944944415665</v>
      </c>
      <c r="Q115">
        <f t="shared" si="97"/>
        <v>0.50316919869626364</v>
      </c>
      <c r="R115">
        <f t="shared" si="97"/>
        <v>0.50316913650209361</v>
      </c>
      <c r="S115">
        <f t="shared" si="97"/>
        <v>0.50316912107577383</v>
      </c>
      <c r="T115">
        <f t="shared" si="99"/>
        <v>0.46207116203612675</v>
      </c>
      <c r="U115">
        <f t="shared" si="71"/>
        <v>26.475508249722367</v>
      </c>
      <c r="V115">
        <f t="shared" si="82"/>
        <v>1.3405857715538214</v>
      </c>
      <c r="W115" s="1">
        <f t="shared" si="100"/>
        <v>1.294514249723566</v>
      </c>
      <c r="X115">
        <f t="shared" si="83"/>
        <v>9.749999999999992E-2</v>
      </c>
      <c r="Y115">
        <f t="shared" si="95"/>
        <v>1.3899999999999997</v>
      </c>
      <c r="Z115">
        <f t="shared" si="84"/>
        <v>0.27154577500698518</v>
      </c>
      <c r="AA115">
        <f t="shared" si="73"/>
        <v>15.558885723780783</v>
      </c>
      <c r="AB115">
        <f t="shared" si="85"/>
        <v>1.2456435714026481</v>
      </c>
      <c r="AC115" s="1">
        <f t="shared" si="101"/>
        <v>1.5548821582264205</v>
      </c>
      <c r="AD115" s="2">
        <f t="shared" si="86"/>
        <v>89.090812822140919</v>
      </c>
      <c r="AE115">
        <f t="shared" si="87"/>
        <v>0.33410762783382275</v>
      </c>
      <c r="AF115">
        <f t="shared" si="75"/>
        <v>10</v>
      </c>
      <c r="AG115">
        <f t="shared" si="76"/>
        <v>10.334107627833824</v>
      </c>
      <c r="AH115">
        <f t="shared" si="77"/>
        <v>31.2</v>
      </c>
      <c r="AI115">
        <f t="shared" si="78"/>
        <v>0.32175055439664219</v>
      </c>
      <c r="AJ115">
        <f t="shared" si="79"/>
        <v>18.435492532674068</v>
      </c>
      <c r="AK115">
        <f t="shared" si="80"/>
        <v>1.8925005543966422</v>
      </c>
      <c r="AL115">
        <f t="shared" si="88"/>
        <v>108.43549253267406</v>
      </c>
      <c r="AM115">
        <f t="shared" si="92"/>
        <v>32.679317689274541</v>
      </c>
      <c r="AN115">
        <v>32.200000000000003</v>
      </c>
      <c r="AO115">
        <f t="shared" si="93"/>
        <v>30.547602197226546</v>
      </c>
      <c r="AP115">
        <f t="shared" si="98"/>
        <v>10.334107627833822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C8DB-2249-ED4A-985C-B729B47ACFE5}">
  <dimension ref="A1:AU115"/>
  <sheetViews>
    <sheetView zoomScale="125" workbookViewId="0">
      <pane xSplit="6" ySplit="15" topLeftCell="AC66" activePane="bottomRight" state="frozen"/>
      <selection pane="topRight" activeCell="G1" sqref="G1"/>
      <selection pane="bottomLeft" activeCell="A16" sqref="A16"/>
      <selection pane="bottomRight" activeCell="AB82" sqref="AB82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7" width="10.83203125" customWidth="1"/>
    <col min="8" max="18" width="10.83203125" hidden="1" customWidth="1"/>
    <col min="19" max="24" width="10.83203125" customWidth="1"/>
    <col min="30" max="30" width="10.83203125" style="2"/>
  </cols>
  <sheetData>
    <row r="1" spans="1:47" x14ac:dyDescent="0.2">
      <c r="AM1" t="s">
        <v>19</v>
      </c>
      <c r="AN1" t="s">
        <v>20</v>
      </c>
      <c r="AO1" t="s">
        <v>21</v>
      </c>
    </row>
    <row r="2" spans="1:47" x14ac:dyDescent="0.2">
      <c r="AL2">
        <v>0.9</v>
      </c>
      <c r="AM2">
        <v>2</v>
      </c>
      <c r="AN2">
        <f t="shared" ref="AN2:AN8" si="0">(1-AL2)^0.5*AM2</f>
        <v>0.63245553203367577</v>
      </c>
      <c r="AO2">
        <v>0.65</v>
      </c>
      <c r="AP2">
        <f>(AM2^2-AO2^2)/AM2^2</f>
        <v>0.89437500000000003</v>
      </c>
      <c r="AQ2">
        <f>(5-1)*AP2+1</f>
        <v>4.5775000000000006</v>
      </c>
      <c r="AS2">
        <f>(AM2-AO2)/2</f>
        <v>0.67500000000000004</v>
      </c>
    </row>
    <row r="3" spans="1:47" x14ac:dyDescent="0.2">
      <c r="A3" t="s">
        <v>1</v>
      </c>
      <c r="C3">
        <v>3.1415000000000002</v>
      </c>
      <c r="E3" t="s">
        <v>0</v>
      </c>
      <c r="F3">
        <v>30</v>
      </c>
      <c r="AL3">
        <v>0.8</v>
      </c>
      <c r="AM3">
        <v>2</v>
      </c>
      <c r="AN3">
        <f t="shared" si="0"/>
        <v>0.89442719099991574</v>
      </c>
      <c r="AO3">
        <v>0.9</v>
      </c>
      <c r="AP3">
        <f t="shared" ref="AP3:AP10" si="1">(AM3^2-AO3^2)/AM3^2</f>
        <v>0.79749999999999999</v>
      </c>
      <c r="AQ3">
        <f t="shared" ref="AQ3:AQ9" si="2">(5-1)*AP3+1</f>
        <v>4.1899999999999995</v>
      </c>
      <c r="AS3">
        <f t="shared" ref="AS3:AS9" si="3">(AM3-AO3)/2</f>
        <v>0.55000000000000004</v>
      </c>
    </row>
    <row r="4" spans="1:47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10.105970621400385</v>
      </c>
      <c r="AL4">
        <v>0.7</v>
      </c>
      <c r="AM4">
        <v>2</v>
      </c>
      <c r="AN4">
        <f t="shared" si="0"/>
        <v>1.0954451150103324</v>
      </c>
      <c r="AO4">
        <v>1.1000000000000001</v>
      </c>
      <c r="AP4">
        <f t="shared" si="1"/>
        <v>0.69750000000000001</v>
      </c>
      <c r="AQ4">
        <f t="shared" si="2"/>
        <v>3.79</v>
      </c>
      <c r="AS4">
        <f t="shared" si="3"/>
        <v>0.44999999999999996</v>
      </c>
    </row>
    <row r="5" spans="1:47" x14ac:dyDescent="0.2">
      <c r="A5" t="s">
        <v>4</v>
      </c>
      <c r="C5" s="1">
        <v>2400000000</v>
      </c>
      <c r="E5" t="s">
        <v>5</v>
      </c>
      <c r="F5">
        <v>5</v>
      </c>
      <c r="G5">
        <v>4.5999999999999996</v>
      </c>
      <c r="AL5">
        <v>0.6</v>
      </c>
      <c r="AM5">
        <v>2</v>
      </c>
      <c r="AN5">
        <f t="shared" si="0"/>
        <v>1.2649110640673518</v>
      </c>
      <c r="AO5">
        <v>1.25</v>
      </c>
      <c r="AP5">
        <f t="shared" si="1"/>
        <v>0.609375</v>
      </c>
      <c r="AQ5">
        <f t="shared" si="2"/>
        <v>3.4375</v>
      </c>
      <c r="AS5">
        <f t="shared" si="3"/>
        <v>0.375</v>
      </c>
      <c r="AU5">
        <f>100/AM5</f>
        <v>50</v>
      </c>
    </row>
    <row r="6" spans="1:47" x14ac:dyDescent="0.2">
      <c r="A6" t="s">
        <v>6</v>
      </c>
      <c r="C6" s="1">
        <f>1/$C$5*$C$4</f>
        <v>12.491666666666667</v>
      </c>
      <c r="F6">
        <f>SQRT(F5)</f>
        <v>2.2360679774997898</v>
      </c>
      <c r="AL6">
        <v>0.5</v>
      </c>
      <c r="AM6">
        <v>2</v>
      </c>
      <c r="AN6">
        <f t="shared" si="0"/>
        <v>1.4142135623730951</v>
      </c>
      <c r="AO6">
        <v>1.4</v>
      </c>
      <c r="AP6">
        <f t="shared" si="1"/>
        <v>0.51</v>
      </c>
      <c r="AQ6">
        <f t="shared" si="2"/>
        <v>3.04</v>
      </c>
      <c r="AS6">
        <f t="shared" si="3"/>
        <v>0.30000000000000004</v>
      </c>
      <c r="AU6">
        <f>120/AM6</f>
        <v>60</v>
      </c>
    </row>
    <row r="7" spans="1:47" x14ac:dyDescent="0.2">
      <c r="E7" t="s">
        <v>14</v>
      </c>
      <c r="G7" s="1">
        <f>SQRT(G5)*F4/C6*2*C3</f>
        <v>1.2945142479049987</v>
      </c>
      <c r="H7" s="1">
        <f>G7*180/C3</f>
        <v>74.172390457711202</v>
      </c>
      <c r="AL7">
        <v>0.4</v>
      </c>
      <c r="AM7">
        <v>3</v>
      </c>
      <c r="AN7">
        <f t="shared" si="0"/>
        <v>2.3237900077244502</v>
      </c>
      <c r="AO7">
        <v>2.2999999999999998</v>
      </c>
      <c r="AP7">
        <f t="shared" si="1"/>
        <v>0.41222222222222232</v>
      </c>
      <c r="AQ7">
        <f t="shared" si="2"/>
        <v>2.6488888888888891</v>
      </c>
      <c r="AS7">
        <f t="shared" si="3"/>
        <v>0.35000000000000009</v>
      </c>
      <c r="AU7">
        <f>140/AM7</f>
        <v>46.666666666666664</v>
      </c>
    </row>
    <row r="8" spans="1:47" x14ac:dyDescent="0.2">
      <c r="AL8">
        <v>0.25</v>
      </c>
      <c r="AM8">
        <v>3</v>
      </c>
      <c r="AN8">
        <f t="shared" si="0"/>
        <v>2.598076211353316</v>
      </c>
      <c r="AO8">
        <v>2.6</v>
      </c>
      <c r="AP8">
        <f t="shared" si="1"/>
        <v>0.24888888888888883</v>
      </c>
      <c r="AQ8">
        <f t="shared" si="2"/>
        <v>1.9955555555555553</v>
      </c>
      <c r="AS8">
        <f t="shared" si="3"/>
        <v>0.19999999999999996</v>
      </c>
      <c r="AU8">
        <f>160/AM8</f>
        <v>53.333333333333336</v>
      </c>
    </row>
    <row r="9" spans="1:47" x14ac:dyDescent="0.2">
      <c r="AL9">
        <v>0.1</v>
      </c>
      <c r="AM9">
        <v>6</v>
      </c>
      <c r="AN9">
        <f>(1-AL9)^0.5*AM9</f>
        <v>5.6920997883030822</v>
      </c>
      <c r="AO9">
        <v>5.7</v>
      </c>
      <c r="AP9">
        <f t="shared" si="1"/>
        <v>9.7499999999999948E-2</v>
      </c>
      <c r="AQ9">
        <f t="shared" si="2"/>
        <v>1.3899999999999997</v>
      </c>
      <c r="AS9">
        <f t="shared" si="3"/>
        <v>0.14999999999999991</v>
      </c>
      <c r="AU9">
        <f>200/AM9</f>
        <v>33.333333333333336</v>
      </c>
    </row>
    <row r="10" spans="1:47" x14ac:dyDescent="0.2">
      <c r="AL10">
        <v>0.1</v>
      </c>
      <c r="AM10">
        <v>8</v>
      </c>
      <c r="AN10">
        <f>(1-AL10)^0.5*AM10</f>
        <v>7.5894663844041101</v>
      </c>
      <c r="AO10">
        <v>7.6</v>
      </c>
      <c r="AP10">
        <f t="shared" si="1"/>
        <v>9.7500000000000031E-2</v>
      </c>
    </row>
    <row r="13" spans="1:47" x14ac:dyDescent="0.2">
      <c r="T13" t="s">
        <v>15</v>
      </c>
      <c r="Z13" t="s">
        <v>15</v>
      </c>
    </row>
    <row r="14" spans="1:47" x14ac:dyDescent="0.2">
      <c r="A14" t="s">
        <v>8</v>
      </c>
      <c r="B14" t="s">
        <v>11</v>
      </c>
      <c r="C14" t="s">
        <v>10</v>
      </c>
      <c r="D14" t="s">
        <v>9</v>
      </c>
      <c r="E14" t="s">
        <v>12</v>
      </c>
      <c r="F14" t="s">
        <v>13</v>
      </c>
      <c r="T14" t="s">
        <v>10</v>
      </c>
      <c r="U14" t="s">
        <v>9</v>
      </c>
      <c r="V14" t="s">
        <v>16</v>
      </c>
      <c r="Z14" t="s">
        <v>10</v>
      </c>
      <c r="AA14" t="s">
        <v>9</v>
      </c>
      <c r="AB14" t="s">
        <v>16</v>
      </c>
      <c r="AE14" t="s">
        <v>17</v>
      </c>
      <c r="AF14" t="s">
        <v>11</v>
      </c>
      <c r="AG14" t="s">
        <v>18</v>
      </c>
      <c r="AJ14" t="s">
        <v>11</v>
      </c>
    </row>
    <row r="15" spans="1:47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$AQ$2</f>
        <v>4.5775000000000006</v>
      </c>
      <c r="AF15">
        <f>AE15*0.1</f>
        <v>0</v>
      </c>
      <c r="AJ15">
        <f>AI15*0.1</f>
        <v>0</v>
      </c>
      <c r="AK15">
        <v>30.004231579788609</v>
      </c>
    </row>
    <row r="16" spans="1:47" x14ac:dyDescent="0.2">
      <c r="A16">
        <v>1</v>
      </c>
      <c r="B16">
        <f t="shared" ref="B16:B79" si="4">A16*0.1</f>
        <v>0.1</v>
      </c>
      <c r="C16">
        <f t="shared" ref="C16:C79" si="5">ATAN(B16/$F$3)</f>
        <v>3.333320987736625E-3</v>
      </c>
      <c r="D16">
        <f t="shared" ref="D16:D79" si="6">C16*180/$C$3</f>
        <v>0.19099085716778366</v>
      </c>
      <c r="E16">
        <f t="shared" ref="E16:E79" si="7">$F$3/COS(C16)</f>
        <v>30.000166666203707</v>
      </c>
      <c r="F16">
        <f t="shared" ref="F16:F79" si="8">E16-$F$3</f>
        <v>1.666662037074218E-4</v>
      </c>
      <c r="G16">
        <f>(($F$4*SQRT($G$15)-$F16)/$F$4)^2</f>
        <v>4.5994042539840914</v>
      </c>
      <c r="H16">
        <f>(($F$4*SQRT($G$15)-$F16)/$F$4)^2*(COS(ASIN(SIN($C16)/SQRT(G16))))^2</f>
        <v>4.5993931429964361</v>
      </c>
      <c r="I16">
        <f t="shared" ref="I16:S31" si="9">(($F$4*SQRT($G$15)-$F16)/$F$4)^2*(COS(ASIN(SIN($C16)/SQRT(H16))))^2</f>
        <v>4.5993931429695945</v>
      </c>
      <c r="J16">
        <f t="shared" si="9"/>
        <v>4.5993931429695936</v>
      </c>
      <c r="K16">
        <f t="shared" si="9"/>
        <v>4.5993931429695936</v>
      </c>
      <c r="L16">
        <f t="shared" si="9"/>
        <v>4.5993931429695936</v>
      </c>
      <c r="M16">
        <f t="shared" si="9"/>
        <v>4.5993931429695936</v>
      </c>
      <c r="N16">
        <f t="shared" si="9"/>
        <v>4.5993931429695936</v>
      </c>
      <c r="O16">
        <f>(($F$4*SQRT($G$15)-$F16)/$F$4)^2*(COS(ASIN(SIN($C16)/SQRT(N16))))^2</f>
        <v>4.5993931429695936</v>
      </c>
      <c r="P16">
        <f>(($F$4*SQRT($G$15)-$F16)/$F$4)^2*(COS(ASIN(SIN($C16)/SQRT(O16))))^2</f>
        <v>4.5993931429695936</v>
      </c>
      <c r="Q16">
        <f>(($F$4*SQRT($G$15)-$F16)/$F$4)^2*(COS(ASIN(SIN($C16)/SQRT(P16))))^2</f>
        <v>4.5993931429695936</v>
      </c>
      <c r="R16">
        <f>(($F$4*SQRT($G$15)-$F16)/$F$4)^2*(COS(ASIN(SIN($C16)/SQRT(Q16))))^2</f>
        <v>4.5993931429695936</v>
      </c>
      <c r="S16">
        <f>(($F$4*SQRT($G$15)-$F16)/$F$4)^2*(COS(ASIN(SIN($C16)/SQRT(R16))))^2</f>
        <v>4.5993931429695936</v>
      </c>
      <c r="T16">
        <f>ASIN(SIN($C16)/SQRT(S16))</f>
        <v>1.5542691991223532E-3</v>
      </c>
      <c r="U16">
        <f t="shared" ref="U16:U79" si="10">T16*180/$C$3</f>
        <v>8.9055691816655597E-2</v>
      </c>
      <c r="V16">
        <f>$F$4/COS(T16)</f>
        <v>1.2000014494531051</v>
      </c>
      <c r="W16" s="1">
        <f>(V16*SQRT(S16)+F16)/$C$6*2*$C$3</f>
        <v>1.2945142479049987</v>
      </c>
      <c r="X16">
        <f>(Y16-1)/($F$5-1)</f>
        <v>0.89437500000000014</v>
      </c>
      <c r="Y16">
        <f t="shared" ref="Y16:Y25" si="11">$AQ$2</f>
        <v>4.5775000000000006</v>
      </c>
      <c r="Z16">
        <f>ASIN(SIN($C16)/SQRT(Y16))</f>
        <v>1.5579816268022021E-3</v>
      </c>
      <c r="AA16">
        <f t="shared" ref="AA16:AA79" si="12">Z16*180/$C$3</f>
        <v>8.9268404527899525E-2</v>
      </c>
      <c r="AB16">
        <f>$F$4/COS(Z16)</f>
        <v>1.2000014563855226</v>
      </c>
      <c r="AC16" s="1">
        <f>(AB16*SQRT(Y16)+F16)/$C$6*2*$C$3</f>
        <v>1.2914298316723549</v>
      </c>
      <c r="AD16" s="2">
        <f>AC16*180/$C$3</f>
        <v>73.995661213122347</v>
      </c>
      <c r="AE16">
        <f>$F$4*TAN(Z16)</f>
        <v>1.8695794648438385E-3</v>
      </c>
      <c r="AF16">
        <f>A16*0.1</f>
        <v>0.1</v>
      </c>
      <c r="AG16">
        <f>AE16+B16</f>
        <v>0.10186957946484385</v>
      </c>
      <c r="AJ16">
        <f>A16*0.1</f>
        <v>0.1</v>
      </c>
      <c r="AK16">
        <v>30.004231579788609</v>
      </c>
    </row>
    <row r="17" spans="1:37" x14ac:dyDescent="0.2">
      <c r="A17">
        <v>2</v>
      </c>
      <c r="B17">
        <f t="shared" si="4"/>
        <v>0.2</v>
      </c>
      <c r="C17">
        <f t="shared" si="5"/>
        <v>6.6665679038682294E-3</v>
      </c>
      <c r="D17">
        <f t="shared" si="6"/>
        <v>0.38197747022004813</v>
      </c>
      <c r="E17">
        <f t="shared" si="7"/>
        <v>30.000666659259423</v>
      </c>
      <c r="F17">
        <f t="shared" si="8"/>
        <v>6.6665925942288595E-4</v>
      </c>
      <c r="G17">
        <f t="shared" ref="G17:G80" si="13">(($F$4*SQRT($G$15)-F17)/$F$4)^2</f>
        <v>4.5976172672697828</v>
      </c>
      <c r="H17">
        <f t="shared" ref="H17:M80" si="14">(($F$4*SQRT($G$15)-$F17)/$F$4)^2*(COS(ASIN(SIN($C17)/SQRT(G17))))^2</f>
        <v>4.597572824800559</v>
      </c>
      <c r="I17">
        <f t="shared" si="14"/>
        <v>4.597572824370955</v>
      </c>
      <c r="J17">
        <f t="shared" si="14"/>
        <v>4.5975728243709515</v>
      </c>
      <c r="K17">
        <f t="shared" si="14"/>
        <v>4.5975728243709515</v>
      </c>
      <c r="L17">
        <f t="shared" si="14"/>
        <v>4.5975728243709515</v>
      </c>
      <c r="M17">
        <f t="shared" si="14"/>
        <v>4.5975728243709515</v>
      </c>
      <c r="N17">
        <f t="shared" si="9"/>
        <v>4.5975728243709515</v>
      </c>
      <c r="O17">
        <f t="shared" si="9"/>
        <v>4.5975728243709515</v>
      </c>
      <c r="P17">
        <f t="shared" si="9"/>
        <v>4.5975728243709515</v>
      </c>
      <c r="Q17">
        <f t="shared" si="9"/>
        <v>4.5975728243709515</v>
      </c>
      <c r="R17">
        <f t="shared" si="9"/>
        <v>4.5975728243709515</v>
      </c>
      <c r="S17">
        <f t="shared" si="9"/>
        <v>4.5975728243709515</v>
      </c>
      <c r="T17">
        <f t="shared" ref="T17:T80" si="15">ASIN(SIN($C17)/SQRT(S17))</f>
        <v>3.1091056595709265E-3</v>
      </c>
      <c r="U17">
        <f t="shared" si="10"/>
        <v>0.17814388627177041</v>
      </c>
      <c r="V17">
        <f t="shared" ref="V17:V80" si="16">$F$4/COS(T17)</f>
        <v>1.200005799946162</v>
      </c>
      <c r="W17" s="1">
        <f t="shared" ref="W17:W80" si="17">(V17*SQRT(S17)+F17)/$C$6*2*$C$3</f>
        <v>1.2945142479049985</v>
      </c>
      <c r="X17">
        <f t="shared" ref="X17:X80" si="18">(Y17-1)/($F$5-1)</f>
        <v>0.89437500000000014</v>
      </c>
      <c r="Y17">
        <f t="shared" si="11"/>
        <v>4.5775000000000006</v>
      </c>
      <c r="Z17">
        <f t="shared" ref="Z17:Z80" si="19">ASIN(SIN($C17)/SQRT(Y17))</f>
        <v>3.1159151042430776E-3</v>
      </c>
      <c r="AA17">
        <f t="shared" si="12"/>
        <v>0.17853405021924365</v>
      </c>
      <c r="AB17">
        <f t="shared" ref="AB17:AB80" si="20">$F$4/COS(Z17)</f>
        <v>1.2000058253797279</v>
      </c>
      <c r="AC17" s="1">
        <f t="shared" ref="AC17:AC80" si="21">(AB17*SQRT(Y17)+F17)/$C$6*2*$C$3</f>
        <v>1.2916860174016196</v>
      </c>
      <c r="AD17" s="2">
        <f t="shared" ref="AD17:AD80" si="22">AC17*180/$C$3</f>
        <v>74.01034000709582</v>
      </c>
      <c r="AE17">
        <f t="shared" ref="AE17:AE80" si="23">$F$4*TAN(Z17)</f>
        <v>3.7391102260155231E-3</v>
      </c>
      <c r="AF17">
        <f t="shared" ref="AF17:AF80" si="24">A17*0.1</f>
        <v>0.2</v>
      </c>
      <c r="AG17">
        <f t="shared" ref="AG17:AG80" si="25">AE17+B17</f>
        <v>0.20373911022601554</v>
      </c>
      <c r="AJ17">
        <f t="shared" ref="AJ17:AJ80" si="26">A17*0.1</f>
        <v>0.2</v>
      </c>
      <c r="AK17">
        <v>30.004231579788609</v>
      </c>
    </row>
    <row r="18" spans="1:37" x14ac:dyDescent="0.2">
      <c r="A18">
        <v>3</v>
      </c>
      <c r="B18">
        <f t="shared" si="4"/>
        <v>0.30000000000000004</v>
      </c>
      <c r="C18">
        <f t="shared" si="5"/>
        <v>9.9996666866652394E-3</v>
      </c>
      <c r="D18">
        <f t="shared" si="6"/>
        <v>0.57295559560711218</v>
      </c>
      <c r="E18">
        <f t="shared" si="7"/>
        <v>30.001499962501875</v>
      </c>
      <c r="F18">
        <f t="shared" si="8"/>
        <v>1.4999625018745633E-3</v>
      </c>
      <c r="G18">
        <f t="shared" si="13"/>
        <v>4.5946397938153636</v>
      </c>
      <c r="H18">
        <f t="shared" si="14"/>
        <v>4.5945398038143637</v>
      </c>
      <c r="I18">
        <f t="shared" si="14"/>
        <v>4.5945398016383026</v>
      </c>
      <c r="J18">
        <f t="shared" si="14"/>
        <v>4.5945398016382555</v>
      </c>
      <c r="K18">
        <f t="shared" si="14"/>
        <v>4.5945398016382555</v>
      </c>
      <c r="L18">
        <f t="shared" si="14"/>
        <v>4.5945398016382555</v>
      </c>
      <c r="M18">
        <f t="shared" si="14"/>
        <v>4.5945398016382555</v>
      </c>
      <c r="N18">
        <f t="shared" si="9"/>
        <v>4.5945398016382555</v>
      </c>
      <c r="O18">
        <f t="shared" si="9"/>
        <v>4.5945398016382555</v>
      </c>
      <c r="P18">
        <f t="shared" si="9"/>
        <v>4.5945398016382555</v>
      </c>
      <c r="Q18">
        <f t="shared" si="9"/>
        <v>4.5945398016382555</v>
      </c>
      <c r="R18">
        <f t="shared" si="9"/>
        <v>4.5945398016382555</v>
      </c>
      <c r="S18">
        <f t="shared" si="9"/>
        <v>4.5945398016382555</v>
      </c>
      <c r="T18">
        <f t="shared" si="15"/>
        <v>4.6650773880958568E-3</v>
      </c>
      <c r="U18">
        <f t="shared" si="10"/>
        <v>0.26729712871470768</v>
      </c>
      <c r="V18">
        <f t="shared" si="16"/>
        <v>1.2000130578866295</v>
      </c>
      <c r="W18" s="1">
        <f t="shared" si="17"/>
        <v>1.2945142479049985</v>
      </c>
      <c r="X18">
        <f t="shared" si="18"/>
        <v>0.89437500000000014</v>
      </c>
      <c r="Y18">
        <f t="shared" si="11"/>
        <v>4.5775000000000006</v>
      </c>
      <c r="Z18">
        <f t="shared" si="19"/>
        <v>4.67375229043792E-3</v>
      </c>
      <c r="AA18">
        <f t="shared" si="12"/>
        <v>0.26779417866586841</v>
      </c>
      <c r="AB18">
        <f t="shared" si="20"/>
        <v>1.2000131064955741</v>
      </c>
      <c r="AC18" s="1">
        <f t="shared" si="21"/>
        <v>1.2921129837210739</v>
      </c>
      <c r="AD18" s="2">
        <f t="shared" si="22"/>
        <v>74.034804096703255</v>
      </c>
      <c r="AE18">
        <f t="shared" si="23"/>
        <v>5.608543586186442E-3</v>
      </c>
      <c r="AF18">
        <f t="shared" si="24"/>
        <v>0.30000000000000004</v>
      </c>
      <c r="AG18">
        <f t="shared" si="25"/>
        <v>0.3056085435861865</v>
      </c>
      <c r="AJ18">
        <f t="shared" si="26"/>
        <v>0.30000000000000004</v>
      </c>
      <c r="AK18">
        <v>30.004231579788609</v>
      </c>
    </row>
    <row r="19" spans="1:37" x14ac:dyDescent="0.2">
      <c r="A19">
        <v>4</v>
      </c>
      <c r="B19">
        <f t="shared" si="4"/>
        <v>0.4</v>
      </c>
      <c r="C19">
        <f t="shared" si="5"/>
        <v>1.3332543294145679E-2</v>
      </c>
      <c r="D19">
        <f t="shared" si="6"/>
        <v>0.76392099091078214</v>
      </c>
      <c r="E19">
        <f t="shared" si="7"/>
        <v>30.002666548158683</v>
      </c>
      <c r="F19">
        <f t="shared" si="8"/>
        <v>2.6665481586825024E-3</v>
      </c>
      <c r="G19">
        <f t="shared" si="13"/>
        <v>4.5904730900784232</v>
      </c>
      <c r="H19">
        <f t="shared" si="14"/>
        <v>4.5902953438999656</v>
      </c>
      <c r="I19">
        <f t="shared" si="14"/>
        <v>4.590295337017249</v>
      </c>
      <c r="J19">
        <f t="shared" si="14"/>
        <v>4.5902953370169817</v>
      </c>
      <c r="K19">
        <f t="shared" si="14"/>
        <v>4.5902953370169817</v>
      </c>
      <c r="L19">
        <f t="shared" si="14"/>
        <v>4.5902953370169817</v>
      </c>
      <c r="M19">
        <f t="shared" si="14"/>
        <v>4.5902953370169817</v>
      </c>
      <c r="N19">
        <f t="shared" si="9"/>
        <v>4.5902953370169817</v>
      </c>
      <c r="O19">
        <f t="shared" si="9"/>
        <v>4.5902953370169817</v>
      </c>
      <c r="P19">
        <f t="shared" si="9"/>
        <v>4.5902953370169817</v>
      </c>
      <c r="Q19">
        <f t="shared" si="9"/>
        <v>4.5902953370169817</v>
      </c>
      <c r="R19">
        <f t="shared" si="9"/>
        <v>4.5902953370169817</v>
      </c>
      <c r="S19">
        <f t="shared" si="9"/>
        <v>4.5902953370169817</v>
      </c>
      <c r="T19">
        <f t="shared" si="15"/>
        <v>6.2227538843865051E-3</v>
      </c>
      <c r="U19">
        <f t="shared" si="10"/>
        <v>0.35654805003647011</v>
      </c>
      <c r="V19">
        <f t="shared" si="16"/>
        <v>1.2000232339744106</v>
      </c>
      <c r="W19" s="1">
        <f t="shared" si="17"/>
        <v>1.2945142479049987</v>
      </c>
      <c r="X19">
        <f t="shared" si="18"/>
        <v>0.89437500000000014</v>
      </c>
      <c r="Y19">
        <f t="shared" si="11"/>
        <v>4.5775000000000006</v>
      </c>
      <c r="Z19">
        <f t="shared" si="19"/>
        <v>6.2314450584525435E-3</v>
      </c>
      <c r="AA19">
        <f t="shared" si="12"/>
        <v>0.35704603231623677</v>
      </c>
      <c r="AB19">
        <f t="shared" si="20"/>
        <v>1.2000232989214756</v>
      </c>
      <c r="AC19" s="1">
        <f t="shared" si="21"/>
        <v>1.2927107157885316</v>
      </c>
      <c r="AD19" s="2">
        <f t="shared" si="22"/>
        <v>74.069052631524954</v>
      </c>
      <c r="AE19">
        <f t="shared" si="23"/>
        <v>7.4778308607131418E-3</v>
      </c>
      <c r="AF19">
        <f t="shared" si="24"/>
        <v>0.4</v>
      </c>
      <c r="AG19">
        <f t="shared" si="25"/>
        <v>0.40747783086071315</v>
      </c>
      <c r="AJ19">
        <f t="shared" si="26"/>
        <v>0.4</v>
      </c>
      <c r="AK19">
        <v>30.004231579788609</v>
      </c>
    </row>
    <row r="20" spans="1:37" x14ac:dyDescent="0.2">
      <c r="A20">
        <v>5</v>
      </c>
      <c r="B20">
        <f t="shared" si="4"/>
        <v>0.5</v>
      </c>
      <c r="C20">
        <f t="shared" si="5"/>
        <v>1.6665123713940747E-2</v>
      </c>
      <c r="D20">
        <f t="shared" si="6"/>
        <v>0.95486941540962422</v>
      </c>
      <c r="E20">
        <f t="shared" si="7"/>
        <v>30.004166377354998</v>
      </c>
      <c r="F20">
        <f t="shared" si="8"/>
        <v>4.1663773549984739E-3</v>
      </c>
      <c r="G20">
        <f t="shared" si="13"/>
        <v>4.5851189148064568</v>
      </c>
      <c r="H20">
        <f t="shared" si="14"/>
        <v>4.5848412141677457</v>
      </c>
      <c r="I20">
        <f t="shared" si="14"/>
        <v>4.5848411973476111</v>
      </c>
      <c r="J20">
        <f t="shared" si="14"/>
        <v>4.5848411973465923</v>
      </c>
      <c r="K20">
        <f t="shared" si="14"/>
        <v>4.5848411973465923</v>
      </c>
      <c r="L20">
        <f t="shared" si="14"/>
        <v>4.5848411973465923</v>
      </c>
      <c r="M20">
        <f t="shared" si="14"/>
        <v>4.5848411973465923</v>
      </c>
      <c r="N20">
        <f t="shared" si="9"/>
        <v>4.5848411973465923</v>
      </c>
      <c r="O20">
        <f t="shared" si="9"/>
        <v>4.5848411973465923</v>
      </c>
      <c r="P20">
        <f t="shared" si="9"/>
        <v>4.5848411973465923</v>
      </c>
      <c r="Q20">
        <f t="shared" si="9"/>
        <v>4.5848411973465923</v>
      </c>
      <c r="R20">
        <f t="shared" si="9"/>
        <v>4.5848411973465923</v>
      </c>
      <c r="S20">
        <f t="shared" si="9"/>
        <v>4.5848411973465923</v>
      </c>
      <c r="T20">
        <f t="shared" si="15"/>
        <v>7.7827068927799588E-3</v>
      </c>
      <c r="U20">
        <f t="shared" si="10"/>
        <v>0.44592940974069473</v>
      </c>
      <c r="V20">
        <f t="shared" si="16"/>
        <v>1.2000363432331671</v>
      </c>
      <c r="W20" s="1">
        <f t="shared" si="17"/>
        <v>1.2945142479049987</v>
      </c>
      <c r="X20">
        <f t="shared" si="18"/>
        <v>0.89437500000000014</v>
      </c>
      <c r="Y20">
        <f t="shared" si="11"/>
        <v>4.5775000000000006</v>
      </c>
      <c r="Z20">
        <f t="shared" si="19"/>
        <v>7.7889453037717415E-3</v>
      </c>
      <c r="AA20">
        <f t="shared" si="12"/>
        <v>0.44628685490336251</v>
      </c>
      <c r="AB20">
        <f t="shared" si="20"/>
        <v>1.2000364015215312</v>
      </c>
      <c r="AC20" s="1">
        <f t="shared" si="21"/>
        <v>1.2934791928285376</v>
      </c>
      <c r="AD20" s="2">
        <f t="shared" si="22"/>
        <v>74.113084421179934</v>
      </c>
      <c r="AE20">
        <f t="shared" si="23"/>
        <v>9.3469233839750861E-3</v>
      </c>
      <c r="AF20">
        <f t="shared" si="24"/>
        <v>0.5</v>
      </c>
      <c r="AG20">
        <f t="shared" si="25"/>
        <v>0.50934692338397514</v>
      </c>
      <c r="AJ20">
        <f t="shared" si="26"/>
        <v>0.5</v>
      </c>
      <c r="AK20">
        <v>30.004231579788609</v>
      </c>
    </row>
    <row r="21" spans="1:37" x14ac:dyDescent="0.2">
      <c r="A21">
        <v>6</v>
      </c>
      <c r="B21">
        <f t="shared" si="4"/>
        <v>0.60000000000000009</v>
      </c>
      <c r="C21">
        <f t="shared" si="5"/>
        <v>1.9997333973150538E-2</v>
      </c>
      <c r="D21">
        <f t="shared" si="6"/>
        <v>1.1457966306436722</v>
      </c>
      <c r="E21">
        <f t="shared" si="7"/>
        <v>30.005999400119972</v>
      </c>
      <c r="F21">
        <f t="shared" si="8"/>
        <v>5.9994001199719094E-3</v>
      </c>
      <c r="G21">
        <f t="shared" si="13"/>
        <v>4.5785795287439308</v>
      </c>
      <c r="H21">
        <f t="shared" si="14"/>
        <v>4.5781796886799562</v>
      </c>
      <c r="I21">
        <f t="shared" si="14"/>
        <v>4.5781796537595101</v>
      </c>
      <c r="J21">
        <f t="shared" si="14"/>
        <v>4.578179653756461</v>
      </c>
      <c r="K21">
        <f t="shared" si="14"/>
        <v>4.578179653756461</v>
      </c>
      <c r="L21">
        <f t="shared" si="14"/>
        <v>4.578179653756461</v>
      </c>
      <c r="M21">
        <f t="shared" si="14"/>
        <v>4.578179653756461</v>
      </c>
      <c r="N21">
        <f t="shared" si="9"/>
        <v>4.578179653756461</v>
      </c>
      <c r="O21">
        <f t="shared" si="9"/>
        <v>4.578179653756461</v>
      </c>
      <c r="P21">
        <f t="shared" si="9"/>
        <v>4.578179653756461</v>
      </c>
      <c r="Q21">
        <f t="shared" si="9"/>
        <v>4.578179653756461</v>
      </c>
      <c r="R21">
        <f t="shared" si="9"/>
        <v>4.578179653756461</v>
      </c>
      <c r="S21">
        <f t="shared" si="9"/>
        <v>4.578179653756461</v>
      </c>
      <c r="T21">
        <f t="shared" si="15"/>
        <v>9.3455111602850569E-3</v>
      </c>
      <c r="U21">
        <f t="shared" si="10"/>
        <v>0.53547413937651123</v>
      </c>
      <c r="V21">
        <f t="shared" si="16"/>
        <v>1.2000524050543826</v>
      </c>
      <c r="W21" s="1">
        <f t="shared" si="17"/>
        <v>1.2945142479049987</v>
      </c>
      <c r="X21">
        <f t="shared" si="18"/>
        <v>0.89437500000000014</v>
      </c>
      <c r="Y21">
        <f t="shared" si="11"/>
        <v>4.5775000000000006</v>
      </c>
      <c r="Z21">
        <f t="shared" si="19"/>
        <v>9.3462049517595985E-3</v>
      </c>
      <c r="AA21">
        <f t="shared" si="12"/>
        <v>0.53551389187226728</v>
      </c>
      <c r="AB21">
        <f t="shared" si="20"/>
        <v>1.200052412835841</v>
      </c>
      <c r="AC21" s="1">
        <f t="shared" si="21"/>
        <v>1.2944183881359594</v>
      </c>
      <c r="AD21" s="2">
        <f t="shared" si="22"/>
        <v>74.166897935531651</v>
      </c>
      <c r="AE21">
        <f t="shared" si="23"/>
        <v>1.1215772515706653E-2</v>
      </c>
      <c r="AF21">
        <f t="shared" si="24"/>
        <v>0.60000000000000009</v>
      </c>
      <c r="AG21">
        <f t="shared" si="25"/>
        <v>0.61121577251570669</v>
      </c>
      <c r="AJ21">
        <f t="shared" si="26"/>
        <v>0.60000000000000009</v>
      </c>
      <c r="AK21">
        <v>30.004231579788609</v>
      </c>
    </row>
    <row r="22" spans="1:37" x14ac:dyDescent="0.2">
      <c r="A22">
        <v>7</v>
      </c>
      <c r="B22">
        <f t="shared" si="4"/>
        <v>0.70000000000000007</v>
      </c>
      <c r="C22">
        <f t="shared" si="5"/>
        <v>2.3329100148186562E-2</v>
      </c>
      <c r="D22">
        <f t="shared" si="6"/>
        <v>1.33669840097838</v>
      </c>
      <c r="E22">
        <f t="shared" si="7"/>
        <v>30.008165555395085</v>
      </c>
      <c r="F22">
        <f t="shared" si="8"/>
        <v>8.1655553950845672E-3</v>
      </c>
      <c r="G22">
        <f t="shared" si="13"/>
        <v>4.5708576942557464</v>
      </c>
      <c r="H22">
        <f t="shared" si="14"/>
        <v>4.5703135460697597</v>
      </c>
      <c r="I22">
        <f t="shared" si="14"/>
        <v>4.5703134812826836</v>
      </c>
      <c r="J22">
        <f t="shared" si="14"/>
        <v>4.5703134812749679</v>
      </c>
      <c r="K22">
        <f t="shared" si="14"/>
        <v>4.5703134812749679</v>
      </c>
      <c r="L22">
        <f t="shared" si="14"/>
        <v>4.5703134812749679</v>
      </c>
      <c r="M22">
        <f t="shared" si="14"/>
        <v>4.5703134812749679</v>
      </c>
      <c r="N22">
        <f t="shared" si="9"/>
        <v>4.5703134812749679</v>
      </c>
      <c r="O22">
        <f t="shared" si="9"/>
        <v>4.5703134812749679</v>
      </c>
      <c r="P22">
        <f t="shared" si="9"/>
        <v>4.5703134812749679</v>
      </c>
      <c r="Q22">
        <f t="shared" si="9"/>
        <v>4.5703134812749679</v>
      </c>
      <c r="R22">
        <f t="shared" si="9"/>
        <v>4.5703134812749679</v>
      </c>
      <c r="S22">
        <f t="shared" si="9"/>
        <v>4.5703134812749679</v>
      </c>
      <c r="T22">
        <f t="shared" si="15"/>
        <v>1.0911745203075701E-2</v>
      </c>
      <c r="U22">
        <f t="shared" si="10"/>
        <v>0.62521538645666908</v>
      </c>
      <c r="V22">
        <f t="shared" si="16"/>
        <v>1.2000714432543866</v>
      </c>
      <c r="W22" s="1">
        <f t="shared" si="17"/>
        <v>1.2945142479049987</v>
      </c>
      <c r="X22">
        <f t="shared" si="18"/>
        <v>0.89437500000000014</v>
      </c>
      <c r="Y22">
        <f t="shared" si="11"/>
        <v>4.5775000000000006</v>
      </c>
      <c r="Z22">
        <f t="shared" si="19"/>
        <v>1.0903175965108898E-2</v>
      </c>
      <c r="AA22">
        <f t="shared" si="12"/>
        <v>0.62472439080681252</v>
      </c>
      <c r="AB22">
        <f t="shared" si="20"/>
        <v>1.2000713310809152</v>
      </c>
      <c r="AC22" s="1">
        <f t="shared" si="21"/>
        <v>1.2955282690806205</v>
      </c>
      <c r="AD22" s="2">
        <f t="shared" si="22"/>
        <v>74.230491304953574</v>
      </c>
      <c r="AE22">
        <f t="shared" si="23"/>
        <v>1.3084329647321378E-2</v>
      </c>
      <c r="AF22">
        <f t="shared" si="24"/>
        <v>0.70000000000000007</v>
      </c>
      <c r="AG22">
        <f t="shared" si="25"/>
        <v>0.71308432964732149</v>
      </c>
      <c r="AJ22">
        <f t="shared" si="26"/>
        <v>0.70000000000000007</v>
      </c>
      <c r="AK22">
        <v>30.004231579788609</v>
      </c>
    </row>
    <row r="23" spans="1:37" x14ac:dyDescent="0.2">
      <c r="A23">
        <v>8</v>
      </c>
      <c r="B23">
        <f t="shared" si="4"/>
        <v>0.8</v>
      </c>
      <c r="C23">
        <f t="shared" si="5"/>
        <v>2.6660348374597954E-2</v>
      </c>
      <c r="D23">
        <f t="shared" si="6"/>
        <v>1.5275704941676369</v>
      </c>
      <c r="E23">
        <f t="shared" si="7"/>
        <v>30.010664771044311</v>
      </c>
      <c r="F23">
        <f t="shared" si="8"/>
        <v>1.0664771044311294E-2</v>
      </c>
      <c r="G23">
        <f t="shared" si="13"/>
        <v>4.5619566748674059</v>
      </c>
      <c r="H23">
        <f t="shared" si="14"/>
        <v>4.5612460690759686</v>
      </c>
      <c r="I23">
        <f t="shared" si="14"/>
        <v>4.5612459583692493</v>
      </c>
      <c r="J23">
        <f t="shared" si="14"/>
        <v>4.5612459583519991</v>
      </c>
      <c r="K23">
        <f t="shared" si="14"/>
        <v>4.5612459583519955</v>
      </c>
      <c r="L23">
        <f t="shared" si="14"/>
        <v>4.5612459583519955</v>
      </c>
      <c r="M23">
        <f t="shared" si="14"/>
        <v>4.5612459583519955</v>
      </c>
      <c r="N23">
        <f t="shared" si="9"/>
        <v>4.5612459583519955</v>
      </c>
      <c r="O23">
        <f t="shared" si="9"/>
        <v>4.5612459583519955</v>
      </c>
      <c r="P23">
        <f t="shared" si="9"/>
        <v>4.5612459583519955</v>
      </c>
      <c r="Q23">
        <f t="shared" si="9"/>
        <v>4.5612459583519955</v>
      </c>
      <c r="R23">
        <f t="shared" si="9"/>
        <v>4.5612459583519955</v>
      </c>
      <c r="S23">
        <f t="shared" si="9"/>
        <v>4.5612459583519955</v>
      </c>
      <c r="T23">
        <f t="shared" si="15"/>
        <v>1.2481992083649109E-2</v>
      </c>
      <c r="U23">
        <f t="shared" si="10"/>
        <v>0.71518655898673866</v>
      </c>
      <c r="V23">
        <f t="shared" si="16"/>
        <v>1.2000934861446302</v>
      </c>
      <c r="W23" s="1">
        <f t="shared" si="17"/>
        <v>1.2945142479049987</v>
      </c>
      <c r="X23">
        <f t="shared" si="18"/>
        <v>0.89437500000000014</v>
      </c>
      <c r="Y23">
        <f t="shared" si="11"/>
        <v>4.5775000000000006</v>
      </c>
      <c r="Z23">
        <f t="shared" si="19"/>
        <v>1.245981035127702E-2</v>
      </c>
      <c r="AA23">
        <f t="shared" si="12"/>
        <v>0.71391560185575786</v>
      </c>
      <c r="AB23">
        <f t="shared" si="20"/>
        <v>1.2000931541501723</v>
      </c>
      <c r="AC23" s="1">
        <f t="shared" si="21"/>
        <v>1.2968087971129441</v>
      </c>
      <c r="AD23" s="2">
        <f t="shared" si="22"/>
        <v>74.303862320652527</v>
      </c>
      <c r="AE23">
        <f t="shared" si="23"/>
        <v>1.495254620822666E-2</v>
      </c>
      <c r="AF23">
        <f t="shared" si="24"/>
        <v>0.8</v>
      </c>
      <c r="AG23">
        <f t="shared" si="25"/>
        <v>0.81495254620822666</v>
      </c>
      <c r="AJ23">
        <f t="shared" si="26"/>
        <v>0.8</v>
      </c>
      <c r="AK23">
        <v>30.004231579788609</v>
      </c>
    </row>
    <row r="24" spans="1:37" x14ac:dyDescent="0.2">
      <c r="A24">
        <v>9</v>
      </c>
      <c r="B24">
        <f t="shared" si="4"/>
        <v>0.9</v>
      </c>
      <c r="C24">
        <f t="shared" si="5"/>
        <v>2.9991004856877904E-2</v>
      </c>
      <c r="D24">
        <f t="shared" si="6"/>
        <v>1.7184086819156525</v>
      </c>
      <c r="E24">
        <f t="shared" si="7"/>
        <v>30.013496963866107</v>
      </c>
      <c r="F24">
        <f t="shared" si="8"/>
        <v>1.3496963866106881E-2</v>
      </c>
      <c r="G24">
        <f t="shared" si="13"/>
        <v>4.5518802347220282</v>
      </c>
      <c r="H24">
        <f t="shared" si="14"/>
        <v>4.5509810439936835</v>
      </c>
      <c r="I24">
        <f t="shared" si="14"/>
        <v>4.5509808663300202</v>
      </c>
      <c r="J24">
        <f t="shared" si="14"/>
        <v>4.5509808662949105</v>
      </c>
      <c r="K24">
        <f t="shared" si="14"/>
        <v>4.5509808662949034</v>
      </c>
      <c r="L24">
        <f t="shared" si="14"/>
        <v>4.5509808662949034</v>
      </c>
      <c r="M24">
        <f t="shared" si="14"/>
        <v>4.5509808662949034</v>
      </c>
      <c r="N24">
        <f t="shared" si="9"/>
        <v>4.5509808662949034</v>
      </c>
      <c r="O24">
        <f t="shared" si="9"/>
        <v>4.5509808662949034</v>
      </c>
      <c r="P24">
        <f t="shared" si="9"/>
        <v>4.5509808662949034</v>
      </c>
      <c r="Q24">
        <f t="shared" si="9"/>
        <v>4.5509808662949034</v>
      </c>
      <c r="R24">
        <f t="shared" si="9"/>
        <v>4.5509808662949034</v>
      </c>
      <c r="S24">
        <f t="shared" si="9"/>
        <v>4.5509808662949034</v>
      </c>
      <c r="T24">
        <f t="shared" si="15"/>
        <v>1.4056840200897709E-2</v>
      </c>
      <c r="U24">
        <f t="shared" si="10"/>
        <v>0.80542137073423126</v>
      </c>
      <c r="V24">
        <f t="shared" si="16"/>
        <v>1.2001185666155665</v>
      </c>
      <c r="W24" s="1">
        <f t="shared" si="17"/>
        <v>1.2945142479049987</v>
      </c>
      <c r="X24">
        <f t="shared" si="18"/>
        <v>0.89437500000000014</v>
      </c>
      <c r="Y24">
        <f t="shared" si="11"/>
        <v>4.5775000000000006</v>
      </c>
      <c r="Z24">
        <f t="shared" si="19"/>
        <v>1.4016060169905522E-2</v>
      </c>
      <c r="AA24">
        <f t="shared" si="12"/>
        <v>0.80308477815788437</v>
      </c>
      <c r="AB24">
        <f t="shared" si="20"/>
        <v>1.2001178796145275</v>
      </c>
      <c r="AC24" s="1">
        <f t="shared" si="21"/>
        <v>1.2982599277706199</v>
      </c>
      <c r="AD24" s="2">
        <f t="shared" si="22"/>
        <v>74.387008435050646</v>
      </c>
      <c r="AE24">
        <f t="shared" si="23"/>
        <v>1.6820373672126882E-2</v>
      </c>
      <c r="AF24">
        <f t="shared" si="24"/>
        <v>0.9</v>
      </c>
      <c r="AG24">
        <f t="shared" si="25"/>
        <v>0.91682037367212688</v>
      </c>
      <c r="AJ24">
        <f t="shared" si="26"/>
        <v>0.9</v>
      </c>
      <c r="AK24">
        <v>30.004231579788609</v>
      </c>
    </row>
    <row r="25" spans="1:37" x14ac:dyDescent="0.2">
      <c r="A25">
        <v>10</v>
      </c>
      <c r="B25">
        <f t="shared" si="4"/>
        <v>1</v>
      </c>
      <c r="C25">
        <f t="shared" si="5"/>
        <v>3.3320995878247196E-2</v>
      </c>
      <c r="D25">
        <f t="shared" si="6"/>
        <v>1.9092087404375284</v>
      </c>
      <c r="E25">
        <f t="shared" si="7"/>
        <v>30.016662039607269</v>
      </c>
      <c r="F25">
        <f t="shared" si="8"/>
        <v>1.6662039607268753E-2</v>
      </c>
      <c r="G25">
        <f t="shared" si="13"/>
        <v>4.5406326379542508</v>
      </c>
      <c r="H25">
        <f t="shared" si="14"/>
        <v>4.5395227600408212</v>
      </c>
      <c r="I25">
        <f t="shared" si="14"/>
        <v>4.5395224886843266</v>
      </c>
      <c r="J25">
        <f t="shared" si="14"/>
        <v>4.5395224886179664</v>
      </c>
      <c r="K25">
        <f t="shared" si="14"/>
        <v>4.5395224886179504</v>
      </c>
      <c r="L25">
        <f t="shared" si="14"/>
        <v>4.5395224886179504</v>
      </c>
      <c r="M25">
        <f t="shared" si="14"/>
        <v>4.5395224886179504</v>
      </c>
      <c r="N25">
        <f t="shared" si="9"/>
        <v>4.5395224886179504</v>
      </c>
      <c r="O25">
        <f t="shared" si="9"/>
        <v>4.5395224886179504</v>
      </c>
      <c r="P25">
        <f t="shared" si="9"/>
        <v>4.5395224886179504</v>
      </c>
      <c r="Q25">
        <f t="shared" si="9"/>
        <v>4.5395224886179504</v>
      </c>
      <c r="R25">
        <f t="shared" si="9"/>
        <v>4.5395224886179504</v>
      </c>
      <c r="S25">
        <f t="shared" si="9"/>
        <v>4.5395224886179504</v>
      </c>
      <c r="T25">
        <f t="shared" si="15"/>
        <v>1.5636884095408497E-2</v>
      </c>
      <c r="U25">
        <f t="shared" si="10"/>
        <v>0.89595388737021464</v>
      </c>
      <c r="V25">
        <f t="shared" si="16"/>
        <v>1.2001467222345614</v>
      </c>
      <c r="W25" s="1">
        <f t="shared" si="17"/>
        <v>1.2945142479049989</v>
      </c>
      <c r="X25">
        <f t="shared" si="18"/>
        <v>0.89437500000000014</v>
      </c>
      <c r="Y25">
        <f t="shared" si="11"/>
        <v>4.5775000000000006</v>
      </c>
      <c r="Z25">
        <f t="shared" si="19"/>
        <v>1.5571877540220776E-2</v>
      </c>
      <c r="AA25">
        <f t="shared" si="12"/>
        <v>0.89222917626603193</v>
      </c>
      <c r="AB25">
        <f t="shared" si="20"/>
        <v>1.2001455047230725</v>
      </c>
      <c r="AC25" s="1">
        <f t="shared" si="21"/>
        <v>1.2998816106863049</v>
      </c>
      <c r="AD25" s="2">
        <f t="shared" si="22"/>
        <v>74.479926762226597</v>
      </c>
      <c r="AE25">
        <f t="shared" si="23"/>
        <v>1.868776356331308E-2</v>
      </c>
      <c r="AF25" s="3">
        <f t="shared" si="24"/>
        <v>1</v>
      </c>
      <c r="AG25" s="3">
        <f t="shared" si="25"/>
        <v>1.0186877635633131</v>
      </c>
      <c r="AH25">
        <v>1.91</v>
      </c>
      <c r="AI25">
        <f>AH25*$C$3/180</f>
        <v>3.3334805555555555E-2</v>
      </c>
      <c r="AJ25">
        <f t="shared" si="26"/>
        <v>1</v>
      </c>
      <c r="AK25">
        <f>AJ25/SIN(AI25)</f>
        <v>30.004231579788609</v>
      </c>
    </row>
    <row r="26" spans="1:37" x14ac:dyDescent="0.2">
      <c r="A26">
        <v>11</v>
      </c>
      <c r="B26">
        <f t="shared" si="4"/>
        <v>1.1000000000000001</v>
      </c>
      <c r="C26">
        <f t="shared" si="5"/>
        <v>3.6650247810411644E-2</v>
      </c>
      <c r="D26">
        <f t="shared" si="6"/>
        <v>2.099966451018334</v>
      </c>
      <c r="E26">
        <f t="shared" si="7"/>
        <v>30.020159892978587</v>
      </c>
      <c r="F26">
        <f t="shared" si="8"/>
        <v>2.0159892978586669E-2</v>
      </c>
      <c r="G26">
        <f t="shared" si="13"/>
        <v>4.5282186479815314</v>
      </c>
      <c r="H26">
        <f t="shared" si="14"/>
        <v>4.5268760086410893</v>
      </c>
      <c r="I26">
        <f t="shared" si="14"/>
        <v>4.5268756104237768</v>
      </c>
      <c r="J26">
        <f t="shared" si="14"/>
        <v>4.5268756103056331</v>
      </c>
      <c r="K26">
        <f t="shared" si="14"/>
        <v>4.5268756103055976</v>
      </c>
      <c r="L26">
        <f t="shared" si="14"/>
        <v>4.5268756103055976</v>
      </c>
      <c r="M26">
        <f t="shared" si="14"/>
        <v>4.5268756103055976</v>
      </c>
      <c r="N26">
        <f t="shared" si="9"/>
        <v>4.5268756103055976</v>
      </c>
      <c r="O26">
        <f t="shared" si="9"/>
        <v>4.5268756103055976</v>
      </c>
      <c r="P26">
        <f t="shared" si="9"/>
        <v>4.5268756103055976</v>
      </c>
      <c r="Q26">
        <f t="shared" si="9"/>
        <v>4.5268756103055976</v>
      </c>
      <c r="R26">
        <f t="shared" si="9"/>
        <v>4.5268756103055976</v>
      </c>
      <c r="S26">
        <f t="shared" si="9"/>
        <v>4.5268756103055976</v>
      </c>
      <c r="T26">
        <f t="shared" si="15"/>
        <v>1.7222725272379787E-2</v>
      </c>
      <c r="U26">
        <f t="shared" si="10"/>
        <v>0.98681857362036018</v>
      </c>
      <c r="V26">
        <f t="shared" si="16"/>
        <v>1.2001779953583305</v>
      </c>
      <c r="W26" s="1">
        <f t="shared" si="17"/>
        <v>1.2945142479049987</v>
      </c>
      <c r="X26">
        <f t="shared" si="18"/>
        <v>0.79749999999999988</v>
      </c>
      <c r="Y26">
        <f>$AQ$3</f>
        <v>4.1899999999999995</v>
      </c>
      <c r="Z26">
        <f t="shared" si="19"/>
        <v>1.7901765731265475E-2</v>
      </c>
      <c r="AA26">
        <f t="shared" si="12"/>
        <v>1.0257258735087651</v>
      </c>
      <c r="AB26">
        <f t="shared" si="20"/>
        <v>1.2001923096088956</v>
      </c>
      <c r="AC26" s="1">
        <f t="shared" si="21"/>
        <v>1.2458156792975585</v>
      </c>
      <c r="AD26" s="2">
        <f t="shared" si="22"/>
        <v>71.382085714964347</v>
      </c>
      <c r="AE26">
        <f t="shared" si="23"/>
        <v>2.1484413986303897E-2</v>
      </c>
      <c r="AF26">
        <f t="shared" si="24"/>
        <v>1.1000000000000001</v>
      </c>
      <c r="AG26">
        <f t="shared" si="25"/>
        <v>1.1214844139863041</v>
      </c>
      <c r="AJ26">
        <f t="shared" si="26"/>
        <v>1.1000000000000001</v>
      </c>
      <c r="AK26">
        <v>30.8</v>
      </c>
    </row>
    <row r="27" spans="1:37" x14ac:dyDescent="0.2">
      <c r="A27">
        <v>12</v>
      </c>
      <c r="B27">
        <f t="shared" si="4"/>
        <v>1.2000000000000002</v>
      </c>
      <c r="C27">
        <f t="shared" si="5"/>
        <v>3.9978687123290051E-2</v>
      </c>
      <c r="D27">
        <f t="shared" si="6"/>
        <v>2.2906776005704943</v>
      </c>
      <c r="E27">
        <f t="shared" si="7"/>
        <v>30.023990407672329</v>
      </c>
      <c r="F27">
        <f t="shared" si="8"/>
        <v>2.3990407672329184E-2</v>
      </c>
      <c r="G27">
        <f t="shared" si="13"/>
        <v>4.5146435267129554</v>
      </c>
      <c r="H27">
        <f t="shared" si="14"/>
        <v>4.5130460826234984</v>
      </c>
      <c r="I27">
        <f t="shared" si="14"/>
        <v>4.5130455171899593</v>
      </c>
      <c r="J27">
        <f t="shared" si="14"/>
        <v>4.513045516989747</v>
      </c>
      <c r="K27">
        <f t="shared" si="14"/>
        <v>4.5130455169896759</v>
      </c>
      <c r="L27">
        <f t="shared" si="14"/>
        <v>4.5130455169896759</v>
      </c>
      <c r="M27">
        <f t="shared" si="14"/>
        <v>4.5130455169896759</v>
      </c>
      <c r="N27">
        <f t="shared" si="9"/>
        <v>4.5130455169896759</v>
      </c>
      <c r="O27">
        <f t="shared" si="9"/>
        <v>4.5130455169896759</v>
      </c>
      <c r="P27">
        <f t="shared" si="9"/>
        <v>4.5130455169896759</v>
      </c>
      <c r="Q27">
        <f t="shared" si="9"/>
        <v>4.5130455169896759</v>
      </c>
      <c r="R27">
        <f t="shared" si="9"/>
        <v>4.5130455169896759</v>
      </c>
      <c r="S27">
        <f t="shared" si="9"/>
        <v>4.5130455169896759</v>
      </c>
      <c r="T27">
        <f t="shared" si="15"/>
        <v>1.8814973044634937E-2</v>
      </c>
      <c r="U27">
        <f t="shared" si="10"/>
        <v>1.078050341567496</v>
      </c>
      <c r="V27">
        <f t="shared" si="16"/>
        <v>1.2002124332604813</v>
      </c>
      <c r="W27" s="1">
        <f t="shared" si="17"/>
        <v>1.2945142479049987</v>
      </c>
      <c r="X27">
        <f t="shared" si="18"/>
        <v>0.79749999999999988</v>
      </c>
      <c r="Y27">
        <f t="shared" ref="Y27:Y45" si="27">$AQ$3</f>
        <v>4.1899999999999995</v>
      </c>
      <c r="Z27">
        <f t="shared" si="19"/>
        <v>1.9526905372778174E-2</v>
      </c>
      <c r="AA27">
        <f t="shared" si="12"/>
        <v>1.1188422623269365</v>
      </c>
      <c r="AB27">
        <f t="shared" si="20"/>
        <v>1.2002288163731283</v>
      </c>
      <c r="AC27" s="1">
        <f t="shared" si="21"/>
        <v>1.2477799197187294</v>
      </c>
      <c r="AD27" s="2">
        <f t="shared" si="22"/>
        <v>71.494631720315539</v>
      </c>
      <c r="AE27">
        <f t="shared" si="23"/>
        <v>2.3435265145514347E-2</v>
      </c>
      <c r="AF27">
        <f t="shared" si="24"/>
        <v>1.2000000000000002</v>
      </c>
      <c r="AG27">
        <f t="shared" si="25"/>
        <v>1.2234352651455145</v>
      </c>
      <c r="AJ27">
        <f t="shared" si="26"/>
        <v>1.2000000000000002</v>
      </c>
      <c r="AK27">
        <v>30.8</v>
      </c>
    </row>
    <row r="28" spans="1:37" x14ac:dyDescent="0.2">
      <c r="A28">
        <v>13</v>
      </c>
      <c r="B28">
        <f t="shared" si="4"/>
        <v>1.3</v>
      </c>
      <c r="C28">
        <f t="shared" si="5"/>
        <v>4.3306240394709643E-2</v>
      </c>
      <c r="D28">
        <f t="shared" si="6"/>
        <v>2.4813379821893156</v>
      </c>
      <c r="E28">
        <f t="shared" si="7"/>
        <v>30.028153456381563</v>
      </c>
      <c r="F28">
        <f t="shared" si="8"/>
        <v>2.8153456381563302E-2</v>
      </c>
      <c r="G28">
        <f t="shared" si="13"/>
        <v>4.4999130336758251</v>
      </c>
      <c r="H28">
        <f t="shared" si="14"/>
        <v>4.4980387753387028</v>
      </c>
      <c r="I28">
        <f t="shared" si="14"/>
        <v>4.4980379943662632</v>
      </c>
      <c r="J28">
        <f t="shared" si="14"/>
        <v>4.4980379940407094</v>
      </c>
      <c r="K28">
        <f t="shared" si="14"/>
        <v>4.4980379940405735</v>
      </c>
      <c r="L28">
        <f t="shared" si="14"/>
        <v>4.4980379940405735</v>
      </c>
      <c r="M28">
        <f t="shared" si="14"/>
        <v>4.4980379940405735</v>
      </c>
      <c r="N28">
        <f t="shared" si="9"/>
        <v>4.4980379940405735</v>
      </c>
      <c r="O28">
        <f t="shared" si="9"/>
        <v>4.4980379940405735</v>
      </c>
      <c r="P28">
        <f t="shared" si="9"/>
        <v>4.4980379940405735</v>
      </c>
      <c r="Q28">
        <f t="shared" si="9"/>
        <v>4.4980379940405735</v>
      </c>
      <c r="R28">
        <f t="shared" si="9"/>
        <v>4.4980379940405735</v>
      </c>
      <c r="S28">
        <f t="shared" si="9"/>
        <v>4.4980379940405735</v>
      </c>
      <c r="T28">
        <f t="shared" si="15"/>
        <v>2.0414245398315715E-2</v>
      </c>
      <c r="U28">
        <f t="shared" si="10"/>
        <v>1.1696846002536458</v>
      </c>
      <c r="V28">
        <f t="shared" si="16"/>
        <v>1.200250088274821</v>
      </c>
      <c r="W28" s="1">
        <f t="shared" si="17"/>
        <v>1.2945142479049989</v>
      </c>
      <c r="X28">
        <f t="shared" si="18"/>
        <v>0.79749999999999988</v>
      </c>
      <c r="Y28">
        <f t="shared" si="27"/>
        <v>4.1899999999999995</v>
      </c>
      <c r="Z28">
        <f t="shared" si="19"/>
        <v>2.1151447680711911E-2</v>
      </c>
      <c r="AA28">
        <f t="shared" si="12"/>
        <v>1.2119244254426687</v>
      </c>
      <c r="AB28">
        <f t="shared" si="20"/>
        <v>1.2002684802905519</v>
      </c>
      <c r="AC28" s="1">
        <f t="shared" si="21"/>
        <v>1.2499146670354966</v>
      </c>
      <c r="AD28" s="2">
        <f t="shared" si="22"/>
        <v>71.616947339293134</v>
      </c>
      <c r="AE28">
        <f t="shared" si="23"/>
        <v>2.5385523019837791E-2</v>
      </c>
      <c r="AF28">
        <f t="shared" si="24"/>
        <v>1.3</v>
      </c>
      <c r="AG28">
        <f t="shared" si="25"/>
        <v>1.3253855230198379</v>
      </c>
      <c r="AJ28">
        <f t="shared" si="26"/>
        <v>1.3</v>
      </c>
      <c r="AK28">
        <v>30.8</v>
      </c>
    </row>
    <row r="29" spans="1:37" x14ac:dyDescent="0.2">
      <c r="A29">
        <v>14</v>
      </c>
      <c r="B29">
        <f t="shared" si="4"/>
        <v>1.4000000000000001</v>
      </c>
      <c r="C29">
        <f t="shared" si="5"/>
        <v>4.6632834320065798E-2</v>
      </c>
      <c r="D29">
        <f t="shared" si="6"/>
        <v>2.6719433957064598</v>
      </c>
      <c r="E29">
        <f t="shared" si="7"/>
        <v>30.03264890082125</v>
      </c>
      <c r="F29">
        <f t="shared" si="8"/>
        <v>3.2648900821250493E-2</v>
      </c>
      <c r="G29">
        <f t="shared" si="13"/>
        <v>4.4840334250605354</v>
      </c>
      <c r="H29">
        <f t="shared" si="14"/>
        <v>4.4818603796926695</v>
      </c>
      <c r="I29">
        <f t="shared" si="14"/>
        <v>4.4818593260841748</v>
      </c>
      <c r="J29">
        <f t="shared" si="14"/>
        <v>4.4818593255730814</v>
      </c>
      <c r="K29">
        <f t="shared" si="14"/>
        <v>4.4818593255728336</v>
      </c>
      <c r="L29">
        <f t="shared" si="14"/>
        <v>4.4818593255728336</v>
      </c>
      <c r="M29">
        <f t="shared" si="14"/>
        <v>4.4818593255728336</v>
      </c>
      <c r="N29">
        <f t="shared" si="9"/>
        <v>4.4818593255728336</v>
      </c>
      <c r="O29">
        <f t="shared" si="9"/>
        <v>4.4818593255728336</v>
      </c>
      <c r="P29">
        <f t="shared" si="9"/>
        <v>4.4818593255728336</v>
      </c>
      <c r="Q29">
        <f t="shared" si="9"/>
        <v>4.4818593255728336</v>
      </c>
      <c r="R29">
        <f t="shared" si="9"/>
        <v>4.4818593255728336</v>
      </c>
      <c r="S29">
        <f t="shared" si="9"/>
        <v>4.4818593255728336</v>
      </c>
      <c r="T29">
        <f t="shared" si="15"/>
        <v>2.20211698839539E-2</v>
      </c>
      <c r="U29">
        <f t="shared" si="10"/>
        <v>1.2617573067361774</v>
      </c>
      <c r="V29">
        <f t="shared" si="16"/>
        <v>1.2002910179551731</v>
      </c>
      <c r="W29" s="1">
        <f t="shared" si="17"/>
        <v>1.2945142479049987</v>
      </c>
      <c r="X29">
        <f t="shared" si="18"/>
        <v>0.79749999999999988</v>
      </c>
      <c r="Y29">
        <f t="shared" si="27"/>
        <v>4.1899999999999995</v>
      </c>
      <c r="Z29">
        <f t="shared" si="19"/>
        <v>2.277534329255046E-2</v>
      </c>
      <c r="AA29">
        <f t="shared" si="12"/>
        <v>1.3049695345087005</v>
      </c>
      <c r="AB29">
        <f t="shared" si="20"/>
        <v>1.2003112970380887</v>
      </c>
      <c r="AC29" s="1">
        <f t="shared" si="21"/>
        <v>1.2522198472430104</v>
      </c>
      <c r="AD29" s="2">
        <f t="shared" si="22"/>
        <v>71.74902833160651</v>
      </c>
      <c r="AE29">
        <f t="shared" si="23"/>
        <v>2.7335138508136025E-2</v>
      </c>
      <c r="AF29">
        <f t="shared" si="24"/>
        <v>1.4000000000000001</v>
      </c>
      <c r="AG29">
        <f t="shared" si="25"/>
        <v>1.4273351385081361</v>
      </c>
      <c r="AJ29">
        <f t="shared" si="26"/>
        <v>1.4000000000000001</v>
      </c>
      <c r="AK29">
        <v>30.8</v>
      </c>
    </row>
    <row r="30" spans="1:37" x14ac:dyDescent="0.2">
      <c r="A30">
        <v>15</v>
      </c>
      <c r="B30">
        <f t="shared" si="4"/>
        <v>1.5</v>
      </c>
      <c r="C30">
        <f t="shared" si="5"/>
        <v>4.9958395721942765E-2</v>
      </c>
      <c r="D30">
        <f t="shared" si="6"/>
        <v>2.8624896482411892</v>
      </c>
      <c r="E30">
        <f t="shared" si="7"/>
        <v>30.037476591751179</v>
      </c>
      <c r="F30">
        <f t="shared" si="8"/>
        <v>3.7476591751179456E-2</v>
      </c>
      <c r="G30">
        <f t="shared" si="13"/>
        <v>4.467011452683896</v>
      </c>
      <c r="H30">
        <f t="shared" si="14"/>
        <v>4.4645176870978611</v>
      </c>
      <c r="I30">
        <f t="shared" si="14"/>
        <v>4.4645162941440786</v>
      </c>
      <c r="J30">
        <f t="shared" si="14"/>
        <v>4.4645162933655751</v>
      </c>
      <c r="K30">
        <f t="shared" si="14"/>
        <v>4.4645162933651408</v>
      </c>
      <c r="L30">
        <f t="shared" si="14"/>
        <v>4.4645162933651399</v>
      </c>
      <c r="M30">
        <f t="shared" si="14"/>
        <v>4.4645162933651399</v>
      </c>
      <c r="N30">
        <f t="shared" si="9"/>
        <v>4.4645162933651399</v>
      </c>
      <c r="O30">
        <f t="shared" si="9"/>
        <v>4.4645162933651399</v>
      </c>
      <c r="P30">
        <f t="shared" si="9"/>
        <v>4.4645162933651399</v>
      </c>
      <c r="Q30">
        <f t="shared" si="9"/>
        <v>4.4645162933651399</v>
      </c>
      <c r="R30">
        <f t="shared" si="9"/>
        <v>4.4645162933651399</v>
      </c>
      <c r="S30">
        <f t="shared" si="9"/>
        <v>4.4645162933651399</v>
      </c>
      <c r="T30">
        <f t="shared" si="15"/>
        <v>2.3636384535752997E-2</v>
      </c>
      <c r="U30">
        <f t="shared" si="10"/>
        <v>1.3543050187603181</v>
      </c>
      <c r="V30">
        <f t="shared" si="16"/>
        <v>1.2003352852525506</v>
      </c>
      <c r="W30" s="1">
        <f t="shared" si="17"/>
        <v>1.2945142479049987</v>
      </c>
      <c r="X30">
        <f t="shared" si="18"/>
        <v>0.79749999999999988</v>
      </c>
      <c r="Y30">
        <f t="shared" si="27"/>
        <v>4.1899999999999995</v>
      </c>
      <c r="Z30">
        <f t="shared" si="19"/>
        <v>2.4398542944991608E-2</v>
      </c>
      <c r="AA30">
        <f t="shared" si="12"/>
        <v>1.3979747668624825</v>
      </c>
      <c r="AB30">
        <f t="shared" si="20"/>
        <v>1.200357261952373</v>
      </c>
      <c r="AC30" s="1">
        <f t="shared" si="21"/>
        <v>1.2546953804758914</v>
      </c>
      <c r="AD30" s="2">
        <f t="shared" si="22"/>
        <v>71.89087012117156</v>
      </c>
      <c r="AE30">
        <f t="shared" si="23"/>
        <v>2.9284062590392235E-2</v>
      </c>
      <c r="AF30">
        <f t="shared" si="24"/>
        <v>1.5</v>
      </c>
      <c r="AG30">
        <f t="shared" si="25"/>
        <v>1.5292840625903923</v>
      </c>
      <c r="AJ30">
        <f t="shared" si="26"/>
        <v>1.5</v>
      </c>
      <c r="AK30">
        <v>30.8</v>
      </c>
    </row>
    <row r="31" spans="1:37" x14ac:dyDescent="0.2">
      <c r="A31">
        <v>16</v>
      </c>
      <c r="B31">
        <f t="shared" si="4"/>
        <v>1.6</v>
      </c>
      <c r="C31">
        <f t="shared" si="5"/>
        <v>5.3282851559692368E-2</v>
      </c>
      <c r="D31">
        <f t="shared" si="6"/>
        <v>3.0529725547492044</v>
      </c>
      <c r="E31">
        <f t="shared" si="7"/>
        <v>30.042636369000643</v>
      </c>
      <c r="F31">
        <f t="shared" si="8"/>
        <v>4.2636369000643271E-2</v>
      </c>
      <c r="G31">
        <f t="shared" si="13"/>
        <v>4.4488543628715531</v>
      </c>
      <c r="H31">
        <f t="shared" si="14"/>
        <v>4.446017986342568</v>
      </c>
      <c r="I31">
        <f t="shared" si="14"/>
        <v>4.4460161768510558</v>
      </c>
      <c r="J31">
        <f t="shared" si="14"/>
        <v>4.4460161756959371</v>
      </c>
      <c r="K31">
        <f t="shared" si="14"/>
        <v>4.4460161756952008</v>
      </c>
      <c r="L31">
        <f t="shared" si="14"/>
        <v>4.4460161756951999</v>
      </c>
      <c r="M31">
        <f t="shared" si="14"/>
        <v>4.4460161756951999</v>
      </c>
      <c r="N31">
        <f t="shared" si="9"/>
        <v>4.4460161756951999</v>
      </c>
      <c r="O31">
        <f t="shared" si="9"/>
        <v>4.4460161756951999</v>
      </c>
      <c r="P31">
        <f t="shared" si="9"/>
        <v>4.4460161756951999</v>
      </c>
      <c r="Q31">
        <f t="shared" si="9"/>
        <v>4.4460161756951999</v>
      </c>
      <c r="R31">
        <f t="shared" si="9"/>
        <v>4.4460161756951999</v>
      </c>
      <c r="S31">
        <f t="shared" si="9"/>
        <v>4.4460161756951999</v>
      </c>
      <c r="T31">
        <f t="shared" si="15"/>
        <v>2.5260538822058771E-2</v>
      </c>
      <c r="U31">
        <f t="shared" si="10"/>
        <v>1.4473649492187102</v>
      </c>
      <c r="V31">
        <f t="shared" si="16"/>
        <v>1.2003829587106196</v>
      </c>
      <c r="W31" s="1">
        <f t="shared" si="17"/>
        <v>1.2945142479049989</v>
      </c>
      <c r="X31">
        <f t="shared" si="18"/>
        <v>0.79749999999999988</v>
      </c>
      <c r="Y31">
        <f t="shared" si="27"/>
        <v>4.1899999999999995</v>
      </c>
      <c r="Z31">
        <f t="shared" si="19"/>
        <v>2.602099748140517E-2</v>
      </c>
      <c r="AA31">
        <f t="shared" si="12"/>
        <v>1.4909373059535032</v>
      </c>
      <c r="AB31">
        <f t="shared" si="20"/>
        <v>1.200406370031023</v>
      </c>
      <c r="AC31" s="1">
        <f t="shared" si="21"/>
        <v>1.2573411810219506</v>
      </c>
      <c r="AD31" s="2">
        <f t="shared" si="22"/>
        <v>72.042467796896744</v>
      </c>
      <c r="AE31">
        <f t="shared" si="23"/>
        <v>3.1232246333834816E-2</v>
      </c>
      <c r="AF31">
        <f t="shared" si="24"/>
        <v>1.6</v>
      </c>
      <c r="AG31">
        <f t="shared" si="25"/>
        <v>1.6312322463338349</v>
      </c>
      <c r="AJ31">
        <f t="shared" si="26"/>
        <v>1.6</v>
      </c>
      <c r="AK31">
        <v>30.8</v>
      </c>
    </row>
    <row r="32" spans="1:37" x14ac:dyDescent="0.2">
      <c r="A32">
        <v>17</v>
      </c>
      <c r="B32">
        <f t="shared" si="4"/>
        <v>1.7000000000000002</v>
      </c>
      <c r="C32">
        <f t="shared" si="5"/>
        <v>5.660612893896759E-2</v>
      </c>
      <c r="D32">
        <f t="shared" si="6"/>
        <v>3.2433879385688891</v>
      </c>
      <c r="E32">
        <f t="shared" si="7"/>
        <v>30.048128061494946</v>
      </c>
      <c r="F32">
        <f t="shared" si="8"/>
        <v>4.8128061494946195E-2</v>
      </c>
      <c r="G32">
        <f t="shared" si="13"/>
        <v>4.4295698952596396</v>
      </c>
      <c r="H32">
        <f t="shared" si="14"/>
        <v>4.4263690623785577</v>
      </c>
      <c r="I32">
        <f t="shared" si="14"/>
        <v>4.4263667477656128</v>
      </c>
      <c r="J32">
        <f t="shared" si="14"/>
        <v>4.4263667460906388</v>
      </c>
      <c r="K32">
        <f t="shared" si="14"/>
        <v>4.4263667460894265</v>
      </c>
      <c r="L32">
        <f t="shared" si="14"/>
        <v>4.4263667460894256</v>
      </c>
      <c r="M32">
        <f t="shared" si="14"/>
        <v>4.4263667460894256</v>
      </c>
      <c r="N32">
        <f t="shared" ref="N32:S47" si="28">(($F$4*SQRT($G$15)-$F32)/$F$4)^2*(COS(ASIN(SIN($C32)/SQRT(M32))))^2</f>
        <v>4.4263667460894256</v>
      </c>
      <c r="O32">
        <f t="shared" si="28"/>
        <v>4.4263667460894256</v>
      </c>
      <c r="P32">
        <f t="shared" si="28"/>
        <v>4.4263667460894256</v>
      </c>
      <c r="Q32">
        <f t="shared" si="28"/>
        <v>4.4263667460894256</v>
      </c>
      <c r="R32">
        <f t="shared" si="28"/>
        <v>4.4263667460894256</v>
      </c>
      <c r="S32">
        <f t="shared" si="28"/>
        <v>4.4263667460894256</v>
      </c>
      <c r="T32">
        <f t="shared" si="15"/>
        <v>2.6894294630164722E-2</v>
      </c>
      <c r="U32">
        <f t="shared" si="10"/>
        <v>1.5409750225782746</v>
      </c>
      <c r="V32">
        <f t="shared" si="16"/>
        <v>1.2004341126805129</v>
      </c>
      <c r="W32" s="1">
        <f t="shared" si="17"/>
        <v>1.2945142479049987</v>
      </c>
      <c r="X32">
        <f t="shared" si="18"/>
        <v>0.79749999999999988</v>
      </c>
      <c r="Y32">
        <f t="shared" si="27"/>
        <v>4.1899999999999995</v>
      </c>
      <c r="Z32">
        <f t="shared" si="19"/>
        <v>2.7642657859252837E-2</v>
      </c>
      <c r="AA32">
        <f t="shared" si="12"/>
        <v>1.5838543417684259</v>
      </c>
      <c r="AB32">
        <f t="shared" si="20"/>
        <v>1.2004586159340058</v>
      </c>
      <c r="AC32" s="1">
        <f t="shared" si="21"/>
        <v>1.2601571573369297</v>
      </c>
      <c r="AD32" s="2">
        <f t="shared" si="22"/>
        <v>72.203816113527722</v>
      </c>
      <c r="AE32">
        <f t="shared" si="23"/>
        <v>3.3179640899035676E-2</v>
      </c>
      <c r="AF32">
        <f t="shared" si="24"/>
        <v>1.7000000000000002</v>
      </c>
      <c r="AG32">
        <f t="shared" si="25"/>
        <v>1.7331796408990359</v>
      </c>
      <c r="AJ32">
        <f t="shared" si="26"/>
        <v>1.7000000000000002</v>
      </c>
      <c r="AK32">
        <v>30.8</v>
      </c>
    </row>
    <row r="33" spans="1:37" x14ac:dyDescent="0.2">
      <c r="A33">
        <v>18</v>
      </c>
      <c r="B33">
        <f t="shared" si="4"/>
        <v>1.8</v>
      </c>
      <c r="C33">
        <f t="shared" si="5"/>
        <v>5.9928155121207888E-2</v>
      </c>
      <c r="D33">
        <f t="shared" si="6"/>
        <v>3.4337316319647999</v>
      </c>
      <c r="E33">
        <f t="shared" si="7"/>
        <v>30.053951487283666</v>
      </c>
      <c r="F33">
        <f t="shared" si="8"/>
        <v>5.39514872836655E-2</v>
      </c>
      <c r="G33">
        <f t="shared" si="13"/>
        <v>4.4091662815163257</v>
      </c>
      <c r="H33">
        <f t="shared" si="14"/>
        <v>4.405579195027685</v>
      </c>
      <c r="I33">
        <f t="shared" si="14"/>
        <v>4.4055762743698308</v>
      </c>
      <c r="J33">
        <f t="shared" si="14"/>
        <v>4.405576271989851</v>
      </c>
      <c r="K33">
        <f t="shared" si="14"/>
        <v>4.4055762719879121</v>
      </c>
      <c r="L33">
        <f t="shared" si="14"/>
        <v>4.4055762719879104</v>
      </c>
      <c r="M33">
        <f t="shared" si="14"/>
        <v>4.4055762719879104</v>
      </c>
      <c r="N33">
        <f t="shared" si="28"/>
        <v>4.4055762719879104</v>
      </c>
      <c r="O33">
        <f t="shared" si="28"/>
        <v>4.4055762719879104</v>
      </c>
      <c r="P33">
        <f t="shared" si="28"/>
        <v>4.4055762719879104</v>
      </c>
      <c r="Q33">
        <f t="shared" si="28"/>
        <v>4.4055762719879104</v>
      </c>
      <c r="R33">
        <f t="shared" si="28"/>
        <v>4.4055762719879104</v>
      </c>
      <c r="S33">
        <f t="shared" si="28"/>
        <v>4.4055762719879104</v>
      </c>
      <c r="T33">
        <f t="shared" si="15"/>
        <v>2.8538327288781678E-2</v>
      </c>
      <c r="U33">
        <f t="shared" si="10"/>
        <v>1.6351739334651287</v>
      </c>
      <c r="V33">
        <f t="shared" si="16"/>
        <v>1.2004888275561556</v>
      </c>
      <c r="W33" s="1">
        <f t="shared" si="17"/>
        <v>1.2945142479049989</v>
      </c>
      <c r="X33">
        <f t="shared" si="18"/>
        <v>0.79749999999999988</v>
      </c>
      <c r="Y33">
        <f t="shared" si="27"/>
        <v>4.1899999999999995</v>
      </c>
      <c r="Z33">
        <f t="shared" si="19"/>
        <v>2.926347515746712E-2</v>
      </c>
      <c r="AA33">
        <f t="shared" si="12"/>
        <v>1.6767230712538854</v>
      </c>
      <c r="AB33">
        <f t="shared" si="20"/>
        <v>1.2005139939850926</v>
      </c>
      <c r="AC33" s="1">
        <f t="shared" si="21"/>
        <v>1.2631432120602113</v>
      </c>
      <c r="AD33" s="2">
        <f t="shared" si="22"/>
        <v>72.374909492547516</v>
      </c>
      <c r="AE33">
        <f t="shared" si="23"/>
        <v>3.5126197545981071E-2</v>
      </c>
      <c r="AF33">
        <f t="shared" si="24"/>
        <v>1.8</v>
      </c>
      <c r="AG33">
        <f t="shared" si="25"/>
        <v>1.8351261975459812</v>
      </c>
      <c r="AJ33">
        <f t="shared" si="26"/>
        <v>1.8</v>
      </c>
      <c r="AK33">
        <v>30.8</v>
      </c>
    </row>
    <row r="34" spans="1:37" x14ac:dyDescent="0.2">
      <c r="A34">
        <v>19</v>
      </c>
      <c r="B34">
        <f t="shared" si="4"/>
        <v>1.9000000000000001</v>
      </c>
      <c r="C34">
        <f t="shared" si="5"/>
        <v>6.324885753307323E-2</v>
      </c>
      <c r="D34">
        <f t="shared" si="6"/>
        <v>3.6239994766682098</v>
      </c>
      <c r="E34">
        <f t="shared" si="7"/>
        <v>30.060106453570651</v>
      </c>
      <c r="F34">
        <f t="shared" si="8"/>
        <v>6.0106453570650586E-2</v>
      </c>
      <c r="G34">
        <f t="shared" si="13"/>
        <v>4.3876522439837826</v>
      </c>
      <c r="H34">
        <f t="shared" si="14"/>
        <v>4.383657157608023</v>
      </c>
      <c r="I34">
        <f t="shared" si="14"/>
        <v>4.383653516649213</v>
      </c>
      <c r="J34">
        <f t="shared" si="14"/>
        <v>4.3836535133279639</v>
      </c>
      <c r="K34">
        <f t="shared" si="14"/>
        <v>4.3836535133249344</v>
      </c>
      <c r="L34">
        <f t="shared" si="14"/>
        <v>4.3836535133249317</v>
      </c>
      <c r="M34">
        <f t="shared" si="14"/>
        <v>4.3836535133249317</v>
      </c>
      <c r="N34">
        <f t="shared" si="28"/>
        <v>4.3836535133249317</v>
      </c>
      <c r="O34">
        <f t="shared" si="28"/>
        <v>4.3836535133249317</v>
      </c>
      <c r="P34">
        <f t="shared" si="28"/>
        <v>4.3836535133249317</v>
      </c>
      <c r="Q34">
        <f t="shared" si="28"/>
        <v>4.3836535133249317</v>
      </c>
      <c r="R34">
        <f t="shared" si="28"/>
        <v>4.3836535133249317</v>
      </c>
      <c r="S34">
        <f t="shared" si="28"/>
        <v>4.3836535133249317</v>
      </c>
      <c r="T34">
        <f t="shared" si="15"/>
        <v>3.0193326631706166E-2</v>
      </c>
      <c r="U34">
        <f t="shared" si="10"/>
        <v>1.7300012076100937</v>
      </c>
      <c r="V34">
        <f t="shared" si="16"/>
        <v>1.2005471900314018</v>
      </c>
      <c r="W34" s="1">
        <f t="shared" si="17"/>
        <v>1.2945142479049985</v>
      </c>
      <c r="X34">
        <f t="shared" si="18"/>
        <v>0.79749999999999988</v>
      </c>
      <c r="Y34">
        <f t="shared" si="27"/>
        <v>4.1899999999999995</v>
      </c>
      <c r="Z34">
        <f t="shared" si="19"/>
        <v>3.0883400583786875E-2</v>
      </c>
      <c r="AA34">
        <f t="shared" si="12"/>
        <v>1.7695406987367936</v>
      </c>
      <c r="AB34">
        <f t="shared" si="20"/>
        <v>1.2005724981734029</v>
      </c>
      <c r="AC34" s="1">
        <f t="shared" si="21"/>
        <v>1.2662992420314998</v>
      </c>
      <c r="AD34" s="2">
        <f t="shared" si="22"/>
        <v>72.55574202313224</v>
      </c>
      <c r="AE34">
        <f t="shared" si="23"/>
        <v>3.707186764011336E-2</v>
      </c>
      <c r="AF34">
        <f t="shared" si="24"/>
        <v>1.9000000000000001</v>
      </c>
      <c r="AG34">
        <f t="shared" si="25"/>
        <v>1.9370718676401135</v>
      </c>
      <c r="AJ34">
        <f t="shared" si="26"/>
        <v>1.9000000000000001</v>
      </c>
      <c r="AK34">
        <v>30.8</v>
      </c>
    </row>
    <row r="35" spans="1:37" x14ac:dyDescent="0.2">
      <c r="A35">
        <v>20</v>
      </c>
      <c r="B35">
        <f t="shared" si="4"/>
        <v>2</v>
      </c>
      <c r="C35">
        <f t="shared" si="5"/>
        <v>6.6568163775823808E-2</v>
      </c>
      <c r="D35">
        <f t="shared" si="6"/>
        <v>3.8141873244145423</v>
      </c>
      <c r="E35">
        <f t="shared" si="7"/>
        <v>30.066592756745816</v>
      </c>
      <c r="F35">
        <f t="shared" si="8"/>
        <v>6.6592756745816217E-2</v>
      </c>
      <c r="G35">
        <f t="shared" si="13"/>
        <v>4.3650369942408593</v>
      </c>
      <c r="H35">
        <f t="shared" si="14"/>
        <v>4.3606122154797982</v>
      </c>
      <c r="I35">
        <f t="shared" si="14"/>
        <v>4.3606077255902775</v>
      </c>
      <c r="J35">
        <f t="shared" si="14"/>
        <v>4.3606077210296919</v>
      </c>
      <c r="K35">
        <f t="shared" si="14"/>
        <v>4.36060772102506</v>
      </c>
      <c r="L35">
        <f t="shared" si="14"/>
        <v>4.3606077210250547</v>
      </c>
      <c r="M35">
        <f t="shared" si="14"/>
        <v>4.3606077210250547</v>
      </c>
      <c r="N35">
        <f t="shared" si="28"/>
        <v>4.3606077210250547</v>
      </c>
      <c r="O35">
        <f t="shared" si="28"/>
        <v>4.3606077210250547</v>
      </c>
      <c r="P35">
        <f t="shared" si="28"/>
        <v>4.3606077210250547</v>
      </c>
      <c r="Q35">
        <f t="shared" si="28"/>
        <v>4.3606077210250547</v>
      </c>
      <c r="R35">
        <f t="shared" si="28"/>
        <v>4.3606077210250547</v>
      </c>
      <c r="S35">
        <f t="shared" si="28"/>
        <v>4.3606077210250547</v>
      </c>
      <c r="T35">
        <f t="shared" si="15"/>
        <v>3.1859998106450411E-2</v>
      </c>
      <c r="U35">
        <f t="shared" si="10"/>
        <v>1.8254972653703878</v>
      </c>
      <c r="V35">
        <f t="shared" si="16"/>
        <v>1.2006092933804156</v>
      </c>
      <c r="W35" s="1">
        <f t="shared" si="17"/>
        <v>1.2945142479049985</v>
      </c>
      <c r="X35">
        <f t="shared" si="18"/>
        <v>0.79749999999999988</v>
      </c>
      <c r="Y35">
        <f t="shared" si="27"/>
        <v>4.1899999999999995</v>
      </c>
      <c r="Z35">
        <f t="shared" si="19"/>
        <v>3.2502385482046793E-2</v>
      </c>
      <c r="AA35">
        <f t="shared" si="12"/>
        <v>1.8623044363420094</v>
      </c>
      <c r="AB35">
        <f t="shared" si="20"/>
        <v>1.2006341221550381</v>
      </c>
      <c r="AC35" s="1">
        <f t="shared" si="21"/>
        <v>1.2696251383084929</v>
      </c>
      <c r="AD35" s="2">
        <f t="shared" si="22"/>
        <v>72.746307463163689</v>
      </c>
      <c r="AE35">
        <f t="shared" si="23"/>
        <v>3.9016602658341761E-2</v>
      </c>
      <c r="AF35">
        <f t="shared" si="24"/>
        <v>2</v>
      </c>
      <c r="AG35">
        <f t="shared" si="25"/>
        <v>2.0390166026583416</v>
      </c>
      <c r="AH35">
        <v>3.72</v>
      </c>
      <c r="AI35">
        <f>AH35*$C$3/180</f>
        <v>6.4924333333333348E-2</v>
      </c>
      <c r="AJ35">
        <f t="shared" si="26"/>
        <v>2</v>
      </c>
      <c r="AK35">
        <v>30.8</v>
      </c>
    </row>
    <row r="36" spans="1:37" x14ac:dyDescent="0.2">
      <c r="A36">
        <v>21</v>
      </c>
      <c r="B36">
        <f t="shared" si="4"/>
        <v>2.1</v>
      </c>
      <c r="C36">
        <f t="shared" si="5"/>
        <v>6.9886001634642508E-2</v>
      </c>
      <c r="D36">
        <f t="shared" si="6"/>
        <v>4.0042910374775271</v>
      </c>
      <c r="E36">
        <f t="shared" si="7"/>
        <v>30.07341018241862</v>
      </c>
      <c r="F36">
        <f t="shared" si="8"/>
        <v>7.341018241861974E-2</v>
      </c>
      <c r="G36">
        <f t="shared" si="13"/>
        <v>4.3413302315873379</v>
      </c>
      <c r="H36">
        <f t="shared" si="14"/>
        <v>4.3364541245120067</v>
      </c>
      <c r="I36">
        <f t="shared" si="14"/>
        <v>4.3364486415945063</v>
      </c>
      <c r="J36">
        <f t="shared" si="14"/>
        <v>4.3364486354223235</v>
      </c>
      <c r="K36">
        <f t="shared" si="14"/>
        <v>4.3364486354153753</v>
      </c>
      <c r="L36">
        <f t="shared" si="14"/>
        <v>4.3364486354153673</v>
      </c>
      <c r="M36">
        <f t="shared" si="14"/>
        <v>4.3364486354153673</v>
      </c>
      <c r="N36">
        <f t="shared" si="28"/>
        <v>4.3364486354153673</v>
      </c>
      <c r="O36">
        <f t="shared" si="28"/>
        <v>4.3364486354153673</v>
      </c>
      <c r="P36">
        <f t="shared" si="28"/>
        <v>4.3364486354153673</v>
      </c>
      <c r="Q36">
        <f t="shared" si="28"/>
        <v>4.3364486354153673</v>
      </c>
      <c r="R36">
        <f t="shared" si="28"/>
        <v>4.3364486354153673</v>
      </c>
      <c r="S36">
        <f t="shared" si="28"/>
        <v>4.3364486354153673</v>
      </c>
      <c r="T36">
        <f t="shared" si="15"/>
        <v>3.3539063931846316E-2</v>
      </c>
      <c r="U36">
        <f t="shared" si="10"/>
        <v>1.9217034880574047</v>
      </c>
      <c r="V36">
        <f t="shared" si="16"/>
        <v>1.2006752377628855</v>
      </c>
      <c r="W36" s="1">
        <f t="shared" si="17"/>
        <v>1.2945142479049987</v>
      </c>
      <c r="X36">
        <f t="shared" si="18"/>
        <v>0.79749999999999988</v>
      </c>
      <c r="Y36">
        <f t="shared" si="27"/>
        <v>4.1899999999999995</v>
      </c>
      <c r="Z36">
        <f t="shared" si="19"/>
        <v>3.4120381339418519E-2</v>
      </c>
      <c r="AA36">
        <f t="shared" si="12"/>
        <v>1.9550115044072363</v>
      </c>
      <c r="AB36">
        <f t="shared" si="20"/>
        <v>1.2006988592548014</v>
      </c>
      <c r="AC36" s="1">
        <f t="shared" si="21"/>
        <v>1.2731207861854927</v>
      </c>
      <c r="AD36" s="2">
        <f t="shared" si="22"/>
        <v>72.946599240295626</v>
      </c>
      <c r="AE36">
        <f t="shared" si="23"/>
        <v>4.0960354195020789E-2</v>
      </c>
      <c r="AF36">
        <f t="shared" si="24"/>
        <v>2.1</v>
      </c>
      <c r="AG36">
        <f t="shared" si="25"/>
        <v>2.1409603541950211</v>
      </c>
      <c r="AH36">
        <f t="shared" ref="AH36:AH44" si="29">180/3.1415*AI36</f>
        <v>3.9096788310718456</v>
      </c>
      <c r="AI36">
        <f t="shared" ref="AI36:AI44" si="30">ASIN(AJ36/AK36)</f>
        <v>6.8234755821178911E-2</v>
      </c>
      <c r="AJ36">
        <f t="shared" si="26"/>
        <v>2.1</v>
      </c>
      <c r="AK36">
        <v>30.8</v>
      </c>
    </row>
    <row r="37" spans="1:37" x14ac:dyDescent="0.2">
      <c r="A37">
        <v>22</v>
      </c>
      <c r="B37">
        <f t="shared" si="4"/>
        <v>2.2000000000000002</v>
      </c>
      <c r="C37">
        <f t="shared" si="5"/>
        <v>7.3202299087897063E-2</v>
      </c>
      <c r="D37">
        <f t="shared" si="6"/>
        <v>4.1943064891998949</v>
      </c>
      <c r="E37">
        <f t="shared" si="7"/>
        <v>30.080558505453318</v>
      </c>
      <c r="F37">
        <f t="shared" si="8"/>
        <v>8.0558505453318219E-2</v>
      </c>
      <c r="G37">
        <f t="shared" si="13"/>
        <v>4.3165421414499834</v>
      </c>
      <c r="H37">
        <f t="shared" si="14"/>
        <v>4.3111931294699648</v>
      </c>
      <c r="I37">
        <f t="shared" si="14"/>
        <v>4.3111864928085337</v>
      </c>
      <c r="J37">
        <f t="shared" si="14"/>
        <v>4.311186484564022</v>
      </c>
      <c r="K37">
        <f t="shared" si="14"/>
        <v>4.3111864845537804</v>
      </c>
      <c r="L37">
        <f t="shared" si="14"/>
        <v>4.311186484553768</v>
      </c>
      <c r="M37">
        <f t="shared" si="14"/>
        <v>4.311186484553768</v>
      </c>
      <c r="N37">
        <f t="shared" si="28"/>
        <v>4.311186484553768</v>
      </c>
      <c r="O37">
        <f t="shared" si="28"/>
        <v>4.311186484553768</v>
      </c>
      <c r="P37">
        <f t="shared" si="28"/>
        <v>4.311186484553768</v>
      </c>
      <c r="Q37">
        <f t="shared" si="28"/>
        <v>4.311186484553768</v>
      </c>
      <c r="R37">
        <f t="shared" si="28"/>
        <v>4.311186484553768</v>
      </c>
      <c r="S37">
        <f t="shared" si="28"/>
        <v>4.311186484553768</v>
      </c>
      <c r="T37">
        <f t="shared" si="15"/>
        <v>3.5231264308916141E-2</v>
      </c>
      <c r="U37">
        <f t="shared" si="10"/>
        <v>2.0186622873165381</v>
      </c>
      <c r="V37">
        <f t="shared" si="16"/>
        <v>1.2007451305558201</v>
      </c>
      <c r="W37" s="1">
        <f t="shared" si="17"/>
        <v>1.2945142479049989</v>
      </c>
      <c r="X37">
        <f t="shared" si="18"/>
        <v>0.79749999999999988</v>
      </c>
      <c r="Y37">
        <f t="shared" si="27"/>
        <v>4.1899999999999995</v>
      </c>
      <c r="Z37">
        <f t="shared" si="19"/>
        <v>3.5737339793600616E-2</v>
      </c>
      <c r="AA37">
        <f t="shared" si="12"/>
        <v>2.0476591318949899</v>
      </c>
      <c r="AB37">
        <f t="shared" si="20"/>
        <v>1.2007667024680082</v>
      </c>
      <c r="AC37" s="1">
        <f t="shared" si="21"/>
        <v>1.2767860652130001</v>
      </c>
      <c r="AD37" s="2">
        <f t="shared" si="22"/>
        <v>73.156610453076567</v>
      </c>
      <c r="AE37">
        <f t="shared" si="23"/>
        <v>4.2903073967894043E-2</v>
      </c>
      <c r="AF37">
        <f t="shared" si="24"/>
        <v>2.2000000000000002</v>
      </c>
      <c r="AG37">
        <f t="shared" si="25"/>
        <v>2.2429030739678941</v>
      </c>
      <c r="AH37">
        <f t="shared" si="29"/>
        <v>4.0961645645053943</v>
      </c>
      <c r="AI37">
        <f t="shared" si="30"/>
        <v>7.1489449885520542E-2</v>
      </c>
      <c r="AJ37">
        <f t="shared" si="26"/>
        <v>2.2000000000000002</v>
      </c>
      <c r="AK37">
        <v>30.8</v>
      </c>
    </row>
    <row r="38" spans="1:37" x14ac:dyDescent="0.2">
      <c r="A38">
        <v>23</v>
      </c>
      <c r="B38">
        <f t="shared" si="4"/>
        <v>2.3000000000000003</v>
      </c>
      <c r="C38">
        <f t="shared" si="5"/>
        <v>7.6516984316339146E-2</v>
      </c>
      <c r="D38">
        <f t="shared" si="6"/>
        <v>4.3842295645204663</v>
      </c>
      <c r="E38">
        <f t="shared" si="7"/>
        <v>30.088037490005892</v>
      </c>
      <c r="F38">
        <f t="shared" si="8"/>
        <v>8.8037490005891783E-2</v>
      </c>
      <c r="G38">
        <f t="shared" si="13"/>
        <v>4.2906833937113582</v>
      </c>
      <c r="H38">
        <f t="shared" si="14"/>
        <v>4.2848399623247309</v>
      </c>
      <c r="I38">
        <f t="shared" si="14"/>
        <v>4.2848319933712409</v>
      </c>
      <c r="J38">
        <f t="shared" si="14"/>
        <v>4.2848319824887753</v>
      </c>
      <c r="K38">
        <f t="shared" si="14"/>
        <v>4.2848319824739152</v>
      </c>
      <c r="L38">
        <f t="shared" si="14"/>
        <v>4.2848319824738939</v>
      </c>
      <c r="M38">
        <f t="shared" si="14"/>
        <v>4.2848319824738939</v>
      </c>
      <c r="N38">
        <f t="shared" si="28"/>
        <v>4.2848319824738939</v>
      </c>
      <c r="O38">
        <f t="shared" si="28"/>
        <v>4.2848319824738939</v>
      </c>
      <c r="P38">
        <f t="shared" si="28"/>
        <v>4.2848319824738939</v>
      </c>
      <c r="Q38">
        <f t="shared" si="28"/>
        <v>4.2848319824738939</v>
      </c>
      <c r="R38">
        <f t="shared" si="28"/>
        <v>4.2848319824738939</v>
      </c>
      <c r="S38">
        <f t="shared" si="28"/>
        <v>4.2848319824738939</v>
      </c>
      <c r="T38">
        <f t="shared" si="15"/>
        <v>3.6937358689607049E-2</v>
      </c>
      <c r="U38">
        <f t="shared" si="10"/>
        <v>2.1164171778224632</v>
      </c>
      <c r="V38">
        <f t="shared" si="16"/>
        <v>1.2008190867138604</v>
      </c>
      <c r="W38" s="1">
        <f t="shared" si="17"/>
        <v>1.2945142479049987</v>
      </c>
      <c r="X38">
        <f t="shared" si="18"/>
        <v>0.79749999999999988</v>
      </c>
      <c r="Y38">
        <f t="shared" si="27"/>
        <v>4.1899999999999995</v>
      </c>
      <c r="Z38">
        <f t="shared" si="19"/>
        <v>3.735321263995528E-2</v>
      </c>
      <c r="AA38">
        <f t="shared" si="12"/>
        <v>2.140244556801512</v>
      </c>
      <c r="AB38">
        <f t="shared" si="20"/>
        <v>1.2008376444623796</v>
      </c>
      <c r="AC38" s="1">
        <f t="shared" si="21"/>
        <v>1.2806208492182383</v>
      </c>
      <c r="AD38" s="2">
        <f t="shared" si="22"/>
        <v>73.376333872125699</v>
      </c>
      <c r="AE38">
        <f t="shared" si="23"/>
        <v>4.4844713824002506E-2</v>
      </c>
      <c r="AF38">
        <f t="shared" si="24"/>
        <v>2.3000000000000003</v>
      </c>
      <c r="AG38">
        <f t="shared" si="25"/>
        <v>2.3448447138240027</v>
      </c>
      <c r="AH38">
        <f t="shared" si="29"/>
        <v>4.2826937731443957</v>
      </c>
      <c r="AI38">
        <f t="shared" si="30"/>
        <v>7.4744902712961775E-2</v>
      </c>
      <c r="AJ38">
        <f t="shared" si="26"/>
        <v>2.3000000000000003</v>
      </c>
      <c r="AK38">
        <v>30.8</v>
      </c>
    </row>
    <row r="39" spans="1:37" x14ac:dyDescent="0.2">
      <c r="A39">
        <v>24</v>
      </c>
      <c r="B39">
        <f t="shared" si="4"/>
        <v>2.4000000000000004</v>
      </c>
      <c r="C39">
        <f t="shared" si="5"/>
        <v>7.9829985712237331E-2</v>
      </c>
      <c r="D39">
        <f t="shared" si="6"/>
        <v>4.5740561604974435</v>
      </c>
      <c r="E39">
        <f t="shared" si="7"/>
        <v>30.095846889562686</v>
      </c>
      <c r="F39">
        <f t="shared" si="8"/>
        <v>9.5846889562686499E-2</v>
      </c>
      <c r="G39">
        <f t="shared" si="13"/>
        <v>4.2637651409617652</v>
      </c>
      <c r="H39">
        <f t="shared" si="14"/>
        <v>4.2574058404848181</v>
      </c>
      <c r="I39">
        <f t="shared" si="14"/>
        <v>4.2573963415777198</v>
      </c>
      <c r="J39">
        <f t="shared" si="14"/>
        <v>4.2573963273679469</v>
      </c>
      <c r="K39">
        <f t="shared" si="14"/>
        <v>4.257396327346691</v>
      </c>
      <c r="L39">
        <f t="shared" si="14"/>
        <v>4.2573963273466582</v>
      </c>
      <c r="M39">
        <f t="shared" si="14"/>
        <v>4.2573963273466582</v>
      </c>
      <c r="N39">
        <f t="shared" si="28"/>
        <v>4.2573963273466582</v>
      </c>
      <c r="O39">
        <f t="shared" si="28"/>
        <v>4.2573963273466582</v>
      </c>
      <c r="P39">
        <f t="shared" si="28"/>
        <v>4.2573963273466582</v>
      </c>
      <c r="Q39">
        <f t="shared" si="28"/>
        <v>4.2573963273466582</v>
      </c>
      <c r="R39">
        <f t="shared" si="28"/>
        <v>4.2573963273466582</v>
      </c>
      <c r="S39">
        <f t="shared" si="28"/>
        <v>4.2573963273466582</v>
      </c>
      <c r="T39">
        <f t="shared" si="15"/>
        <v>3.8658127108327604E-2</v>
      </c>
      <c r="U39">
        <f t="shared" si="10"/>
        <v>2.2150128535728055</v>
      </c>
      <c r="V39">
        <f t="shared" si="16"/>
        <v>1.2008972291602429</v>
      </c>
      <c r="W39" s="1">
        <f t="shared" si="17"/>
        <v>1.2945142479049985</v>
      </c>
      <c r="X39">
        <f t="shared" si="18"/>
        <v>0.79749999999999988</v>
      </c>
      <c r="Y39">
        <f t="shared" si="27"/>
        <v>4.1899999999999995</v>
      </c>
      <c r="Z39">
        <f t="shared" si="19"/>
        <v>3.8967951838588977E-2</v>
      </c>
      <c r="AA39">
        <f t="shared" si="12"/>
        <v>2.232765026562475</v>
      </c>
      <c r="AB39">
        <f t="shared" si="20"/>
        <v>1.2009116775800219</v>
      </c>
      <c r="AC39" s="1">
        <f t="shared" si="21"/>
        <v>1.2846250063266269</v>
      </c>
      <c r="AD39" s="2">
        <f t="shared" si="22"/>
        <v>73.605761941363312</v>
      </c>
      <c r="AE39">
        <f t="shared" si="23"/>
        <v>4.6785225745554757E-2</v>
      </c>
      <c r="AF39">
        <f t="shared" si="24"/>
        <v>2.4000000000000004</v>
      </c>
      <c r="AG39">
        <f t="shared" si="25"/>
        <v>2.4467852257455549</v>
      </c>
      <c r="AH39">
        <f t="shared" si="29"/>
        <v>4.4692684656609263</v>
      </c>
      <c r="AI39">
        <f t="shared" si="30"/>
        <v>7.8001149360410013E-2</v>
      </c>
      <c r="AJ39">
        <f t="shared" si="26"/>
        <v>2.4000000000000004</v>
      </c>
      <c r="AK39">
        <v>30.8</v>
      </c>
    </row>
    <row r="40" spans="1:37" x14ac:dyDescent="0.2">
      <c r="A40">
        <v>25</v>
      </c>
      <c r="B40">
        <f t="shared" si="4"/>
        <v>2.5</v>
      </c>
      <c r="C40">
        <f t="shared" si="5"/>
        <v>8.3141231888441219E-2</v>
      </c>
      <c r="D40">
        <f t="shared" si="6"/>
        <v>4.763782186827763</v>
      </c>
      <c r="E40">
        <f t="shared" si="7"/>
        <v>30.103986446980738</v>
      </c>
      <c r="F40">
        <f t="shared" si="8"/>
        <v>0.10398644698073767</v>
      </c>
      <c r="G40">
        <f t="shared" si="13"/>
        <v>4.2357990166751023</v>
      </c>
      <c r="H40">
        <f t="shared" si="14"/>
        <v>4.2289024649509646</v>
      </c>
      <c r="I40">
        <f t="shared" si="14"/>
        <v>4.2288912179605038</v>
      </c>
      <c r="J40">
        <f t="shared" si="14"/>
        <v>4.2288911995887979</v>
      </c>
      <c r="K40">
        <f t="shared" si="14"/>
        <v>4.2288911995587872</v>
      </c>
      <c r="L40">
        <f t="shared" si="14"/>
        <v>4.2288911995587384</v>
      </c>
      <c r="M40">
        <f t="shared" si="14"/>
        <v>4.2288911995587384</v>
      </c>
      <c r="N40">
        <f t="shared" si="28"/>
        <v>4.2288911995587384</v>
      </c>
      <c r="O40">
        <f t="shared" si="28"/>
        <v>4.2288911995587384</v>
      </c>
      <c r="P40">
        <f t="shared" si="28"/>
        <v>4.2288911995587384</v>
      </c>
      <c r="Q40">
        <f t="shared" si="28"/>
        <v>4.2288911995587384</v>
      </c>
      <c r="R40">
        <f t="shared" si="28"/>
        <v>4.2288911995587384</v>
      </c>
      <c r="S40">
        <f t="shared" si="28"/>
        <v>4.2288911995587384</v>
      </c>
      <c r="T40">
        <f t="shared" si="15"/>
        <v>4.0394371581596977E-2</v>
      </c>
      <c r="U40">
        <f t="shared" si="10"/>
        <v>2.3144952680844999</v>
      </c>
      <c r="V40">
        <f t="shared" si="16"/>
        <v>1.2009796892107618</v>
      </c>
      <c r="W40" s="1">
        <f t="shared" si="17"/>
        <v>1.2945142479049989</v>
      </c>
      <c r="X40">
        <f t="shared" si="18"/>
        <v>0.79749999999999988</v>
      </c>
      <c r="Y40">
        <f t="shared" si="27"/>
        <v>4.1899999999999995</v>
      </c>
      <c r="Z40">
        <f t="shared" si="19"/>
        <v>4.0581509521375E-2</v>
      </c>
      <c r="AA40">
        <f t="shared" si="12"/>
        <v>2.3252177984553555</v>
      </c>
      <c r="AB40">
        <f t="shared" si="20"/>
        <v>1.2009887938394912</v>
      </c>
      <c r="AC40" s="1">
        <f t="shared" si="21"/>
        <v>1.2887983989841874</v>
      </c>
      <c r="AD40" s="2">
        <f t="shared" si="22"/>
        <v>73.844886779294512</v>
      </c>
      <c r="AE40">
        <f t="shared" si="23"/>
        <v>4.8724561855758249E-2</v>
      </c>
      <c r="AF40">
        <f t="shared" si="24"/>
        <v>2.5</v>
      </c>
      <c r="AG40">
        <f t="shared" si="25"/>
        <v>2.5487245618557584</v>
      </c>
      <c r="AH40">
        <f t="shared" si="29"/>
        <v>4.6558906551071599</v>
      </c>
      <c r="AI40">
        <f t="shared" si="30"/>
        <v>8.1258224961217471E-2</v>
      </c>
      <c r="AJ40">
        <f t="shared" si="26"/>
        <v>2.5</v>
      </c>
      <c r="AK40">
        <v>30.8</v>
      </c>
    </row>
    <row r="41" spans="1:37" x14ac:dyDescent="0.2">
      <c r="A41">
        <v>26</v>
      </c>
      <c r="B41">
        <f t="shared" si="4"/>
        <v>2.6</v>
      </c>
      <c r="C41">
        <f t="shared" si="5"/>
        <v>8.645065168737405E-2</v>
      </c>
      <c r="D41">
        <f t="shared" si="6"/>
        <v>4.9534035663623515</v>
      </c>
      <c r="E41">
        <f t="shared" si="7"/>
        <v>30.112455894529759</v>
      </c>
      <c r="F41">
        <f t="shared" si="8"/>
        <v>0.11245589452975935</v>
      </c>
      <c r="G41">
        <f t="shared" si="13"/>
        <v>4.206797133309303</v>
      </c>
      <c r="H41">
        <f t="shared" si="14"/>
        <v>4.1993420183946624</v>
      </c>
      <c r="I41">
        <f t="shared" si="14"/>
        <v>4.1993287832882702</v>
      </c>
      <c r="J41">
        <f t="shared" si="14"/>
        <v>4.1993287597501254</v>
      </c>
      <c r="K41">
        <f t="shared" si="14"/>
        <v>4.1993287597082638</v>
      </c>
      <c r="L41">
        <f t="shared" si="14"/>
        <v>4.1993287597081892</v>
      </c>
      <c r="M41">
        <f t="shared" si="14"/>
        <v>4.1993287597081892</v>
      </c>
      <c r="N41">
        <f t="shared" si="28"/>
        <v>4.1993287597081892</v>
      </c>
      <c r="O41">
        <f t="shared" si="28"/>
        <v>4.1993287597081892</v>
      </c>
      <c r="P41">
        <f t="shared" si="28"/>
        <v>4.1993287597081892</v>
      </c>
      <c r="Q41">
        <f t="shared" si="28"/>
        <v>4.1993287597081892</v>
      </c>
      <c r="R41">
        <f t="shared" si="28"/>
        <v>4.1993287597081892</v>
      </c>
      <c r="S41">
        <f t="shared" si="28"/>
        <v>4.1993287597081892</v>
      </c>
      <c r="T41">
        <f t="shared" si="15"/>
        <v>4.2146917581530684E-2</v>
      </c>
      <c r="U41">
        <f t="shared" si="10"/>
        <v>2.4149117188207936</v>
      </c>
      <c r="V41">
        <f t="shared" si="16"/>
        <v>1.2010666070333287</v>
      </c>
      <c r="W41" s="1">
        <f t="shared" si="17"/>
        <v>1.2945142479049987</v>
      </c>
      <c r="X41">
        <f t="shared" si="18"/>
        <v>0.79749999999999988</v>
      </c>
      <c r="Y41">
        <f t="shared" si="27"/>
        <v>4.1899999999999995</v>
      </c>
      <c r="Z41">
        <f t="shared" si="19"/>
        <v>4.2193837998915414E-2</v>
      </c>
      <c r="AA41">
        <f t="shared" si="12"/>
        <v>2.4176001399983367</v>
      </c>
      <c r="AB41">
        <f t="shared" si="20"/>
        <v>1.2010689849379401</v>
      </c>
      <c r="AC41" s="1">
        <f t="shared" si="21"/>
        <v>1.2931408839808756</v>
      </c>
      <c r="AD41" s="2">
        <f t="shared" si="22"/>
        <v>74.09370018034619</v>
      </c>
      <c r="AE41">
        <f t="shared" si="23"/>
        <v>5.0662674424609588E-2</v>
      </c>
      <c r="AF41">
        <f t="shared" si="24"/>
        <v>2.6</v>
      </c>
      <c r="AG41">
        <f t="shared" si="25"/>
        <v>2.6506626744246096</v>
      </c>
      <c r="AH41">
        <f t="shared" si="29"/>
        <v>4.8425623591152842</v>
      </c>
      <c r="AI41">
        <f t="shared" si="30"/>
        <v>8.4516164728670379E-2</v>
      </c>
      <c r="AJ41">
        <f t="shared" si="26"/>
        <v>2.6</v>
      </c>
      <c r="AK41">
        <v>30.8</v>
      </c>
    </row>
    <row r="42" spans="1:37" x14ac:dyDescent="0.2">
      <c r="A42">
        <v>27</v>
      </c>
      <c r="B42">
        <f t="shared" si="4"/>
        <v>2.7</v>
      </c>
      <c r="C42">
        <f t="shared" si="5"/>
        <v>8.9758174189950538E-2</v>
      </c>
      <c r="D42">
        <f t="shared" si="6"/>
        <v>5.1429162356170925</v>
      </c>
      <c r="E42">
        <f t="shared" si="7"/>
        <v>30.121254953935768</v>
      </c>
      <c r="F42">
        <f t="shared" si="8"/>
        <v>0.12125495393576813</v>
      </c>
      <c r="G42">
        <f t="shared" si="13"/>
        <v>4.17677208033213</v>
      </c>
      <c r="H42">
        <f t="shared" si="14"/>
        <v>4.1687371631612145</v>
      </c>
      <c r="I42">
        <f t="shared" si="14"/>
        <v>4.1687216764822956</v>
      </c>
      <c r="J42">
        <f t="shared" si="14"/>
        <v>4.168721646575281</v>
      </c>
      <c r="K42">
        <f t="shared" si="14"/>
        <v>4.1687216465175263</v>
      </c>
      <c r="L42">
        <f t="shared" si="14"/>
        <v>4.1687216465174144</v>
      </c>
      <c r="M42">
        <f t="shared" si="14"/>
        <v>4.1687216465174144</v>
      </c>
      <c r="N42">
        <f t="shared" si="28"/>
        <v>4.1687216465174144</v>
      </c>
      <c r="O42">
        <f t="shared" si="28"/>
        <v>4.1687216465174144</v>
      </c>
      <c r="P42">
        <f t="shared" si="28"/>
        <v>4.1687216465174144</v>
      </c>
      <c r="Q42">
        <f t="shared" si="28"/>
        <v>4.1687216465174144</v>
      </c>
      <c r="R42">
        <f t="shared" si="28"/>
        <v>4.1687216465174144</v>
      </c>
      <c r="S42">
        <f t="shared" si="28"/>
        <v>4.1687216465174144</v>
      </c>
      <c r="T42">
        <f t="shared" si="15"/>
        <v>4.3916615589341179E-2</v>
      </c>
      <c r="U42">
        <f t="shared" si="10"/>
        <v>2.5163109362029004</v>
      </c>
      <c r="V42">
        <f t="shared" si="16"/>
        <v>1.2011581321459888</v>
      </c>
      <c r="W42" s="1">
        <f t="shared" si="17"/>
        <v>1.2945142479049987</v>
      </c>
      <c r="X42">
        <f t="shared" si="18"/>
        <v>0.79749999999999988</v>
      </c>
      <c r="Y42">
        <f t="shared" si="27"/>
        <v>4.1899999999999995</v>
      </c>
      <c r="Z42">
        <f t="shared" si="19"/>
        <v>4.3804889767439958E-2</v>
      </c>
      <c r="AA42">
        <f t="shared" si="12"/>
        <v>2.5099093293455965</v>
      </c>
      <c r="AB42">
        <f t="shared" si="20"/>
        <v>1.2011522422533485</v>
      </c>
      <c r="AC42" s="1">
        <f t="shared" si="21"/>
        <v>1.2976523124748174</v>
      </c>
      <c r="AD42" s="2">
        <f t="shared" si="22"/>
        <v>74.352193616255647</v>
      </c>
      <c r="AE42">
        <f t="shared" si="23"/>
        <v>5.2599515874642358E-2</v>
      </c>
      <c r="AF42">
        <f t="shared" si="24"/>
        <v>2.7</v>
      </c>
      <c r="AG42">
        <f t="shared" si="25"/>
        <v>2.7525995158746426</v>
      </c>
      <c r="AH42">
        <f t="shared" si="29"/>
        <v>5.0292856000986683</v>
      </c>
      <c r="AI42">
        <f t="shared" si="30"/>
        <v>8.7775003959499817E-2</v>
      </c>
      <c r="AJ42">
        <f t="shared" si="26"/>
        <v>2.7</v>
      </c>
      <c r="AK42">
        <v>30.8</v>
      </c>
    </row>
    <row r="43" spans="1:37" x14ac:dyDescent="0.2">
      <c r="A43">
        <v>28</v>
      </c>
      <c r="B43">
        <f t="shared" si="4"/>
        <v>2.8000000000000003</v>
      </c>
      <c r="C43">
        <f t="shared" si="5"/>
        <v>9.3063728724417955E-2</v>
      </c>
      <c r="D43">
        <f t="shared" si="6"/>
        <v>5.3323161452793979</v>
      </c>
      <c r="E43">
        <f t="shared" si="7"/>
        <v>30.13038333642637</v>
      </c>
      <c r="F43">
        <f t="shared" si="8"/>
        <v>0.13038333642636957</v>
      </c>
      <c r="G43">
        <f t="shared" si="13"/>
        <v>4.145736922172925</v>
      </c>
      <c r="H43">
        <f t="shared" si="14"/>
        <v>4.1371010391979519</v>
      </c>
      <c r="I43">
        <f t="shared" si="14"/>
        <v>4.1370830124507076</v>
      </c>
      <c r="J43">
        <f t="shared" si="14"/>
        <v>4.1370829747425342</v>
      </c>
      <c r="K43">
        <f t="shared" si="14"/>
        <v>4.1370829746636568</v>
      </c>
      <c r="L43">
        <f t="shared" si="14"/>
        <v>4.1370829746634907</v>
      </c>
      <c r="M43">
        <f t="shared" si="14"/>
        <v>4.1370829746634907</v>
      </c>
      <c r="N43">
        <f t="shared" si="28"/>
        <v>4.1370829746634907</v>
      </c>
      <c r="O43">
        <f t="shared" si="28"/>
        <v>4.1370829746634907</v>
      </c>
      <c r="P43">
        <f t="shared" si="28"/>
        <v>4.1370829746634907</v>
      </c>
      <c r="Q43">
        <f t="shared" si="28"/>
        <v>4.1370829746634907</v>
      </c>
      <c r="R43">
        <f t="shared" si="28"/>
        <v>4.1370829746634907</v>
      </c>
      <c r="S43">
        <f t="shared" si="28"/>
        <v>4.1370829746634907</v>
      </c>
      <c r="T43">
        <f t="shared" si="15"/>
        <v>4.5704342735535919E-2</v>
      </c>
      <c r="U43">
        <f t="shared" si="10"/>
        <v>2.6187431775891974</v>
      </c>
      <c r="V43">
        <f t="shared" si="16"/>
        <v>1.2012544239565512</v>
      </c>
      <c r="W43" s="1">
        <f t="shared" si="17"/>
        <v>1.2945142479049987</v>
      </c>
      <c r="X43">
        <f t="shared" si="18"/>
        <v>0.79749999999999988</v>
      </c>
      <c r="Y43">
        <f t="shared" si="27"/>
        <v>4.1899999999999995</v>
      </c>
      <c r="Z43">
        <f t="shared" si="19"/>
        <v>4.5414617515639938E-2</v>
      </c>
      <c r="AA43">
        <f t="shared" si="12"/>
        <v>2.6021426556788763</v>
      </c>
      <c r="AB43">
        <f t="shared" si="20"/>
        <v>1.2012385568468318</v>
      </c>
      <c r="AC43" s="1">
        <f t="shared" si="21"/>
        <v>1.302332530017466</v>
      </c>
      <c r="AD43" s="2">
        <f t="shared" si="22"/>
        <v>74.620358237511979</v>
      </c>
      <c r="AE43">
        <f t="shared" si="23"/>
        <v>5.4535038786630873E-2</v>
      </c>
      <c r="AF43">
        <f t="shared" si="24"/>
        <v>2.8000000000000003</v>
      </c>
      <c r="AG43">
        <f t="shared" si="25"/>
        <v>2.8545350387866311</v>
      </c>
      <c r="AH43">
        <f t="shared" si="29"/>
        <v>5.2160624054543101</v>
      </c>
      <c r="AI43">
        <f t="shared" si="30"/>
        <v>9.1034778037415096E-2</v>
      </c>
      <c r="AJ43">
        <f t="shared" si="26"/>
        <v>2.8000000000000003</v>
      </c>
      <c r="AK43">
        <v>30.8</v>
      </c>
    </row>
    <row r="44" spans="1:37" x14ac:dyDescent="0.2">
      <c r="A44">
        <v>29</v>
      </c>
      <c r="B44">
        <f t="shared" si="4"/>
        <v>2.9000000000000004</v>
      </c>
      <c r="C44">
        <f t="shared" si="5"/>
        <v>9.6367244875117317E-2</v>
      </c>
      <c r="D44">
        <f t="shared" si="6"/>
        <v>5.5215992607102065</v>
      </c>
      <c r="E44">
        <f t="shared" si="7"/>
        <v>30.139840742777658</v>
      </c>
      <c r="F44">
        <f t="shared" si="8"/>
        <v>0.13984074277765757</v>
      </c>
      <c r="G44">
        <f t="shared" si="13"/>
        <v>4.1137051961011819</v>
      </c>
      <c r="H44">
        <f t="shared" si="14"/>
        <v>4.1044472619084713</v>
      </c>
      <c r="I44">
        <f t="shared" si="14"/>
        <v>4.1044263798407901</v>
      </c>
      <c r="J44">
        <f t="shared" si="14"/>
        <v>4.1044263326330075</v>
      </c>
      <c r="K44">
        <f t="shared" si="14"/>
        <v>4.1044263325262849</v>
      </c>
      <c r="L44">
        <f t="shared" si="14"/>
        <v>4.1044263325260433</v>
      </c>
      <c r="M44">
        <f t="shared" si="14"/>
        <v>4.1044263325260433</v>
      </c>
      <c r="N44">
        <f t="shared" si="28"/>
        <v>4.1044263325260433</v>
      </c>
      <c r="O44">
        <f t="shared" si="28"/>
        <v>4.1044263325260433</v>
      </c>
      <c r="P44">
        <f t="shared" si="28"/>
        <v>4.1044263325260433</v>
      </c>
      <c r="Q44">
        <f t="shared" si="28"/>
        <v>4.1044263325260433</v>
      </c>
      <c r="R44">
        <f t="shared" si="28"/>
        <v>4.1044263325260433</v>
      </c>
      <c r="S44">
        <f t="shared" si="28"/>
        <v>4.1044263325260433</v>
      </c>
      <c r="T44">
        <f t="shared" si="15"/>
        <v>4.7511004534049002E-2</v>
      </c>
      <c r="U44">
        <f t="shared" si="10"/>
        <v>2.7222603266365812</v>
      </c>
      <c r="V44">
        <f t="shared" si="16"/>
        <v>1.2013556523473221</v>
      </c>
      <c r="W44" s="1">
        <f t="shared" si="17"/>
        <v>1.2945142479049985</v>
      </c>
      <c r="X44">
        <f t="shared" si="18"/>
        <v>0.79749999999999988</v>
      </c>
      <c r="Y44">
        <f t="shared" si="27"/>
        <v>4.1899999999999995</v>
      </c>
      <c r="Z44">
        <f t="shared" si="19"/>
        <v>4.7022974131434622E-2</v>
      </c>
      <c r="AA44">
        <f t="shared" si="12"/>
        <v>2.6942974195951712</v>
      </c>
      <c r="AB44">
        <f t="shared" si="20"/>
        <v>1.201327919465033</v>
      </c>
      <c r="AC44" s="1">
        <f t="shared" si="21"/>
        <v>1.3071813765796518</v>
      </c>
      <c r="AD44" s="2">
        <f t="shared" si="22"/>
        <v>74.898184874848738</v>
      </c>
      <c r="AE44">
        <f t="shared" si="23"/>
        <v>5.6469195905248348E-2</v>
      </c>
      <c r="AF44">
        <f t="shared" si="24"/>
        <v>2.9000000000000004</v>
      </c>
      <c r="AG44">
        <f t="shared" si="25"/>
        <v>2.9564691959052487</v>
      </c>
      <c r="AH44">
        <f t="shared" si="29"/>
        <v>5.4028948077666534</v>
      </c>
      <c r="AI44">
        <f t="shared" si="30"/>
        <v>9.4295522436660797E-2</v>
      </c>
      <c r="AJ44">
        <f t="shared" si="26"/>
        <v>2.9000000000000004</v>
      </c>
      <c r="AK44">
        <v>30.8</v>
      </c>
    </row>
    <row r="45" spans="1:37" x14ac:dyDescent="0.2">
      <c r="A45">
        <v>30</v>
      </c>
      <c r="B45">
        <f t="shared" si="4"/>
        <v>3</v>
      </c>
      <c r="C45">
        <f t="shared" si="5"/>
        <v>9.9668652491162038E-2</v>
      </c>
      <c r="D45">
        <f t="shared" si="6"/>
        <v>5.7107615624412436</v>
      </c>
      <c r="E45">
        <f t="shared" si="7"/>
        <v>30.14962686336267</v>
      </c>
      <c r="F45">
        <f t="shared" si="8"/>
        <v>0.14962686336266984</v>
      </c>
      <c r="G45">
        <f t="shared" si="13"/>
        <v>4.0806909100328932</v>
      </c>
      <c r="H45">
        <f t="shared" si="14"/>
        <v>4.0707899199338833</v>
      </c>
      <c r="I45">
        <f t="shared" si="14"/>
        <v>4.0707658387096322</v>
      </c>
      <c r="J45">
        <f t="shared" si="14"/>
        <v>4.0707657799963872</v>
      </c>
      <c r="K45">
        <f t="shared" si="14"/>
        <v>4.0707657798532368</v>
      </c>
      <c r="L45">
        <f t="shared" si="14"/>
        <v>4.0707657798528878</v>
      </c>
      <c r="M45">
        <f t="shared" si="14"/>
        <v>4.0707657798528869</v>
      </c>
      <c r="N45">
        <f t="shared" si="28"/>
        <v>4.0707657798528869</v>
      </c>
      <c r="O45">
        <f t="shared" si="28"/>
        <v>4.0707657798528869</v>
      </c>
      <c r="P45">
        <f t="shared" si="28"/>
        <v>4.0707657798528869</v>
      </c>
      <c r="Q45">
        <f t="shared" si="28"/>
        <v>4.0707657798528869</v>
      </c>
      <c r="R45">
        <f t="shared" si="28"/>
        <v>4.0707657798528869</v>
      </c>
      <c r="S45">
        <f t="shared" si="28"/>
        <v>4.0707657798528869</v>
      </c>
      <c r="T45">
        <f t="shared" si="15"/>
        <v>4.933753671815469E-2</v>
      </c>
      <c r="U45">
        <f t="shared" si="10"/>
        <v>2.8269159984936638</v>
      </c>
      <c r="V45">
        <f t="shared" si="16"/>
        <v>1.2014619983087846</v>
      </c>
      <c r="W45" s="1">
        <f t="shared" si="17"/>
        <v>1.2945142479049987</v>
      </c>
      <c r="X45">
        <f t="shared" si="18"/>
        <v>0.79749999999999988</v>
      </c>
      <c r="Y45">
        <f t="shared" si="27"/>
        <v>4.1899999999999995</v>
      </c>
      <c r="Z45">
        <f t="shared" si="19"/>
        <v>4.862991270866808E-2</v>
      </c>
      <c r="AA45">
        <f t="shared" si="12"/>
        <v>2.7863709334904518</v>
      </c>
      <c r="AB45">
        <f t="shared" si="20"/>
        <v>1.2014203205425911</v>
      </c>
      <c r="AC45" s="1">
        <f t="shared" si="21"/>
        <v>1.3121986865784958</v>
      </c>
      <c r="AD45" s="2">
        <f t="shared" si="22"/>
        <v>75.185664040786008</v>
      </c>
      <c r="AE45">
        <f t="shared" si="23"/>
        <v>5.840194014467795E-2</v>
      </c>
      <c r="AF45" s="3">
        <f t="shared" si="24"/>
        <v>3</v>
      </c>
      <c r="AG45" s="3">
        <f t="shared" si="25"/>
        <v>3.058401940144678</v>
      </c>
      <c r="AH45">
        <f t="shared" ref="AH45:AH53" si="31">180/3.1415*AI45</f>
        <v>5.5897848450127965</v>
      </c>
      <c r="AI45">
        <f t="shared" ref="AI45:AI53" si="32">ASIN(AJ45/AK45)</f>
        <v>9.7557272725598346E-2</v>
      </c>
      <c r="AJ45">
        <f t="shared" si="26"/>
        <v>3</v>
      </c>
      <c r="AK45">
        <v>30.8</v>
      </c>
    </row>
    <row r="46" spans="1:37" x14ac:dyDescent="0.2">
      <c r="A46">
        <v>31</v>
      </c>
      <c r="B46">
        <f t="shared" si="4"/>
        <v>3.1</v>
      </c>
      <c r="C46">
        <f t="shared" si="5"/>
        <v>0.10296788169503178</v>
      </c>
      <c r="D46">
        <f t="shared" si="6"/>
        <v>5.8997990466674253</v>
      </c>
      <c r="E46">
        <f t="shared" si="7"/>
        <v>30.159741378201506</v>
      </c>
      <c r="F46">
        <f t="shared" si="8"/>
        <v>0.15974137820150602</v>
      </c>
      <c r="G46">
        <f t="shared" si="13"/>
        <v>4.0467085402650333</v>
      </c>
      <c r="H46">
        <f t="shared" si="14"/>
        <v>4.0361435728614214</v>
      </c>
      <c r="I46">
        <f t="shared" si="14"/>
        <v>4.0361159181127171</v>
      </c>
      <c r="J46">
        <f t="shared" si="14"/>
        <v>4.0361158455339536</v>
      </c>
      <c r="K46">
        <f t="shared" si="14"/>
        <v>4.0361158453434713</v>
      </c>
      <c r="L46">
        <f t="shared" si="14"/>
        <v>4.0361158453429713</v>
      </c>
      <c r="M46">
        <f t="shared" si="14"/>
        <v>4.0361158453429704</v>
      </c>
      <c r="N46">
        <f t="shared" si="28"/>
        <v>4.0361158453429704</v>
      </c>
      <c r="O46">
        <f t="shared" si="28"/>
        <v>4.0361158453429704</v>
      </c>
      <c r="P46">
        <f t="shared" si="28"/>
        <v>4.0361158453429704</v>
      </c>
      <c r="Q46">
        <f t="shared" si="28"/>
        <v>4.0361158453429704</v>
      </c>
      <c r="R46">
        <f t="shared" si="28"/>
        <v>4.0361158453429704</v>
      </c>
      <c r="S46">
        <f t="shared" si="28"/>
        <v>4.0361158453429704</v>
      </c>
      <c r="T46">
        <f t="shared" si="15"/>
        <v>5.1184907186693933E-2</v>
      </c>
      <c r="U46">
        <f t="shared" si="10"/>
        <v>2.9327656513146292</v>
      </c>
      <c r="V46">
        <f t="shared" si="16"/>
        <v>1.2015736546264881</v>
      </c>
      <c r="W46" s="1">
        <f t="shared" si="17"/>
        <v>1.2945142479049989</v>
      </c>
      <c r="X46">
        <f t="shared" si="18"/>
        <v>0.69750000000000001</v>
      </c>
      <c r="Y46">
        <f>$AQ$4</f>
        <v>3.79</v>
      </c>
      <c r="Z46">
        <f t="shared" si="19"/>
        <v>5.2822196298237006E-2</v>
      </c>
      <c r="AA46">
        <f t="shared" si="12"/>
        <v>3.0265781740196278</v>
      </c>
      <c r="AB46">
        <f t="shared" si="20"/>
        <v>1.2016760591462374</v>
      </c>
      <c r="AC46" s="1">
        <f t="shared" si="21"/>
        <v>1.2570132766446709</v>
      </c>
      <c r="AD46" s="2">
        <f t="shared" si="22"/>
        <v>72.023679705885968</v>
      </c>
      <c r="AE46">
        <f t="shared" si="23"/>
        <v>6.3445654896389245E-2</v>
      </c>
      <c r="AF46">
        <f t="shared" si="24"/>
        <v>3.1</v>
      </c>
      <c r="AG46">
        <f t="shared" si="25"/>
        <v>3.1634456548963894</v>
      </c>
      <c r="AH46">
        <f t="shared" si="31"/>
        <v>5.7286092412669438</v>
      </c>
      <c r="AI46">
        <f t="shared" si="32"/>
        <v>9.9980144063556139E-2</v>
      </c>
      <c r="AJ46">
        <f t="shared" si="26"/>
        <v>3.1</v>
      </c>
      <c r="AK46">
        <v>31.057873275945905</v>
      </c>
    </row>
    <row r="47" spans="1:37" x14ac:dyDescent="0.2">
      <c r="A47">
        <v>32</v>
      </c>
      <c r="B47">
        <f t="shared" si="4"/>
        <v>3.2</v>
      </c>
      <c r="C47">
        <f t="shared" si="5"/>
        <v>0.10626486289107881</v>
      </c>
      <c r="D47">
        <f t="shared" si="6"/>
        <v>6.0887077257342623</v>
      </c>
      <c r="E47">
        <f t="shared" si="7"/>
        <v>30.170183957012924</v>
      </c>
      <c r="F47">
        <f t="shared" si="8"/>
        <v>0.17018395701292377</v>
      </c>
      <c r="G47">
        <f t="shared" si="13"/>
        <v>4.0117730291396185</v>
      </c>
      <c r="H47">
        <f t="shared" si="14"/>
        <v>4.0005232488618905</v>
      </c>
      <c r="I47">
        <f t="shared" si="14"/>
        <v>4.000491613611092</v>
      </c>
      <c r="J47">
        <f t="shared" si="14"/>
        <v>4.0004915243994548</v>
      </c>
      <c r="K47">
        <f t="shared" si="14"/>
        <v>4.0004915241478756</v>
      </c>
      <c r="L47">
        <f t="shared" si="14"/>
        <v>4.0004915241471659</v>
      </c>
      <c r="M47">
        <f t="shared" si="14"/>
        <v>4.0004915241471641</v>
      </c>
      <c r="N47">
        <f t="shared" si="28"/>
        <v>4.0004915241471641</v>
      </c>
      <c r="O47">
        <f t="shared" si="28"/>
        <v>4.0004915241471641</v>
      </c>
      <c r="P47">
        <f t="shared" si="28"/>
        <v>4.0004915241471641</v>
      </c>
      <c r="Q47">
        <f t="shared" si="28"/>
        <v>4.0004915241471641</v>
      </c>
      <c r="R47">
        <f t="shared" si="28"/>
        <v>4.0004915241471641</v>
      </c>
      <c r="S47">
        <f t="shared" si="28"/>
        <v>4.0004915241471641</v>
      </c>
      <c r="T47">
        <f t="shared" si="15"/>
        <v>5.3054118069888162E-2</v>
      </c>
      <c r="U47">
        <f t="shared" si="10"/>
        <v>3.0398667046251373</v>
      </c>
      <c r="V47">
        <f t="shared" si="16"/>
        <v>1.2016908266258466</v>
      </c>
      <c r="W47" s="1">
        <f t="shared" si="17"/>
        <v>1.2945142479049987</v>
      </c>
      <c r="X47">
        <f t="shared" si="18"/>
        <v>0.69750000000000001</v>
      </c>
      <c r="Y47">
        <f t="shared" ref="Y47:Y55" si="33">$AQ$4</f>
        <v>3.79</v>
      </c>
      <c r="Z47">
        <f t="shared" si="19"/>
        <v>5.4508910370680716E-2</v>
      </c>
      <c r="AA47">
        <f t="shared" si="12"/>
        <v>3.1232226219075372</v>
      </c>
      <c r="AB47">
        <f t="shared" si="20"/>
        <v>1.2017849424948717</v>
      </c>
      <c r="AC47" s="1">
        <f t="shared" si="21"/>
        <v>1.2623722533477106</v>
      </c>
      <c r="AD47" s="2">
        <f t="shared" si="22"/>
        <v>72.330735509338822</v>
      </c>
      <c r="AE47">
        <f t="shared" si="23"/>
        <v>6.5475552746058263E-2</v>
      </c>
      <c r="AF47">
        <f t="shared" si="24"/>
        <v>3.2</v>
      </c>
      <c r="AG47">
        <f t="shared" si="25"/>
        <v>3.2654755527460586</v>
      </c>
      <c r="AH47">
        <f t="shared" si="31"/>
        <v>5.9140517218555617</v>
      </c>
      <c r="AI47">
        <f t="shared" si="32"/>
        <v>0.10321663046782915</v>
      </c>
      <c r="AJ47">
        <f t="shared" si="26"/>
        <v>3.2</v>
      </c>
      <c r="AK47">
        <v>31.057873275945905</v>
      </c>
    </row>
    <row r="48" spans="1:37" x14ac:dyDescent="0.2">
      <c r="A48">
        <v>33</v>
      </c>
      <c r="B48">
        <f t="shared" si="4"/>
        <v>3.3000000000000003</v>
      </c>
      <c r="C48">
        <f t="shared" si="5"/>
        <v>0.10955952677394436</v>
      </c>
      <c r="D48">
        <f t="shared" si="6"/>
        <v>6.2774836286200797</v>
      </c>
      <c r="E48">
        <f t="shared" si="7"/>
        <v>30.180954259267548</v>
      </c>
      <c r="F48">
        <f t="shared" si="8"/>
        <v>0.18095425926754771</v>
      </c>
      <c r="G48">
        <f t="shared" si="13"/>
        <v>3.9758997826376792</v>
      </c>
      <c r="H48">
        <f t="shared" si="14"/>
        <v>3.9639444422562939</v>
      </c>
      <c r="I48">
        <f t="shared" si="14"/>
        <v>3.963908384696528</v>
      </c>
      <c r="J48">
        <f t="shared" si="14"/>
        <v>3.9639082756171784</v>
      </c>
      <c r="K48">
        <f t="shared" si="14"/>
        <v>3.9639082752871952</v>
      </c>
      <c r="L48">
        <f t="shared" si="14"/>
        <v>3.9639082752861965</v>
      </c>
      <c r="M48">
        <f t="shared" si="14"/>
        <v>3.9639082752861938</v>
      </c>
      <c r="N48">
        <f t="shared" ref="N48:S63" si="34">(($F$4*SQRT($G$15)-$F48)/$F$4)^2*(COS(ASIN(SIN($C48)/SQRT(M48))))^2</f>
        <v>3.9639082752861938</v>
      </c>
      <c r="O48">
        <f t="shared" si="34"/>
        <v>3.9639082752861938</v>
      </c>
      <c r="P48">
        <f t="shared" si="34"/>
        <v>3.9639082752861938</v>
      </c>
      <c r="Q48">
        <f t="shared" si="34"/>
        <v>3.9639082752861938</v>
      </c>
      <c r="R48">
        <f t="shared" si="34"/>
        <v>3.9639082752861938</v>
      </c>
      <c r="S48">
        <f t="shared" si="34"/>
        <v>3.9639082752861938</v>
      </c>
      <c r="T48">
        <f t="shared" si="15"/>
        <v>5.4946207924852358E-2</v>
      </c>
      <c r="U48">
        <f t="shared" si="10"/>
        <v>3.1482786651196641</v>
      </c>
      <c r="V48">
        <f t="shared" si="16"/>
        <v>1.2018137329800604</v>
      </c>
      <c r="W48" s="1">
        <f t="shared" si="17"/>
        <v>1.2945142479049987</v>
      </c>
      <c r="X48">
        <f t="shared" si="18"/>
        <v>0.69750000000000001</v>
      </c>
      <c r="Y48">
        <f t="shared" si="33"/>
        <v>3.79</v>
      </c>
      <c r="Z48">
        <f t="shared" si="19"/>
        <v>5.6194001473013774E-2</v>
      </c>
      <c r="AA48">
        <f t="shared" si="12"/>
        <v>3.219774077715257</v>
      </c>
      <c r="AB48">
        <f t="shared" si="20"/>
        <v>1.2018971555574882</v>
      </c>
      <c r="AC48" s="1">
        <f t="shared" si="21"/>
        <v>1.2678993272708865</v>
      </c>
      <c r="AD48" s="2">
        <f t="shared" si="22"/>
        <v>72.647422858112222</v>
      </c>
      <c r="AE48">
        <f t="shared" si="23"/>
        <v>6.7503870534817073E-2</v>
      </c>
      <c r="AF48">
        <f t="shared" si="24"/>
        <v>3.3000000000000003</v>
      </c>
      <c r="AG48">
        <f t="shared" si="25"/>
        <v>3.3675038705348173</v>
      </c>
      <c r="AH48">
        <f t="shared" si="31"/>
        <v>6.0995563932748915</v>
      </c>
      <c r="AI48">
        <f t="shared" si="32"/>
        <v>0.1064542022748504</v>
      </c>
      <c r="AJ48">
        <f t="shared" si="26"/>
        <v>3.3000000000000003</v>
      </c>
      <c r="AK48">
        <v>31.057873275945905</v>
      </c>
    </row>
    <row r="49" spans="1:37" x14ac:dyDescent="0.2">
      <c r="A49">
        <v>34</v>
      </c>
      <c r="B49">
        <f t="shared" si="4"/>
        <v>3.4000000000000004</v>
      </c>
      <c r="C49">
        <f t="shared" si="5"/>
        <v>0.11285180433688263</v>
      </c>
      <c r="D49">
        <f t="shared" si="6"/>
        <v>6.4661228014129781</v>
      </c>
      <c r="E49">
        <f t="shared" si="7"/>
        <v>30.19205193424256</v>
      </c>
      <c r="F49">
        <f t="shared" si="8"/>
        <v>0.19205193424255995</v>
      </c>
      <c r="G49">
        <f t="shared" si="13"/>
        <v>3.9391046679043966</v>
      </c>
      <c r="H49">
        <f t="shared" si="14"/>
        <v>3.9264231110129142</v>
      </c>
      <c r="I49">
        <f t="shared" si="14"/>
        <v>3.9263821521349107</v>
      </c>
      <c r="J49">
        <f t="shared" si="14"/>
        <v>3.9263820194173222</v>
      </c>
      <c r="K49">
        <f t="shared" si="14"/>
        <v>3.9263820189872778</v>
      </c>
      <c r="L49">
        <f t="shared" si="14"/>
        <v>3.9263820189858842</v>
      </c>
      <c r="M49">
        <f t="shared" si="14"/>
        <v>3.9263820189858798</v>
      </c>
      <c r="N49">
        <f t="shared" si="34"/>
        <v>3.9263820189858798</v>
      </c>
      <c r="O49">
        <f t="shared" si="34"/>
        <v>3.9263820189858798</v>
      </c>
      <c r="P49">
        <f t="shared" si="34"/>
        <v>3.9263820189858798</v>
      </c>
      <c r="Q49">
        <f t="shared" si="34"/>
        <v>3.9263820189858798</v>
      </c>
      <c r="R49">
        <f t="shared" si="34"/>
        <v>3.9263820189858798</v>
      </c>
      <c r="S49">
        <f t="shared" si="34"/>
        <v>3.9263820189858798</v>
      </c>
      <c r="T49">
        <f t="shared" si="15"/>
        <v>5.6862254071835067E-2</v>
      </c>
      <c r="U49">
        <f t="shared" si="10"/>
        <v>3.2580632605221429</v>
      </c>
      <c r="V49">
        <f t="shared" si="16"/>
        <v>1.2019426065869305</v>
      </c>
      <c r="W49" s="1">
        <f t="shared" si="17"/>
        <v>1.2945142479049987</v>
      </c>
      <c r="X49">
        <f t="shared" si="18"/>
        <v>0.69750000000000001</v>
      </c>
      <c r="Y49">
        <f t="shared" si="33"/>
        <v>3.79</v>
      </c>
      <c r="Z49">
        <f t="shared" si="19"/>
        <v>5.7877421631452999E-2</v>
      </c>
      <c r="AA49">
        <f t="shared" si="12"/>
        <v>3.3162297926664137</v>
      </c>
      <c r="AB49">
        <f t="shared" si="20"/>
        <v>1.2020126866707193</v>
      </c>
      <c r="AC49" s="1">
        <f t="shared" si="21"/>
        <v>1.273594310588644</v>
      </c>
      <c r="AD49" s="2">
        <f t="shared" si="22"/>
        <v>72.973730990277232</v>
      </c>
      <c r="AE49">
        <f t="shared" si="23"/>
        <v>6.9530561031540719E-2</v>
      </c>
      <c r="AF49">
        <f t="shared" si="24"/>
        <v>3.4000000000000004</v>
      </c>
      <c r="AG49">
        <f t="shared" si="25"/>
        <v>3.469530561031541</v>
      </c>
      <c r="AH49">
        <f t="shared" si="31"/>
        <v>6.2851252645670659</v>
      </c>
      <c r="AI49">
        <f t="shared" si="32"/>
        <v>0.10969289454798578</v>
      </c>
      <c r="AJ49">
        <f t="shared" si="26"/>
        <v>3.4000000000000004</v>
      </c>
      <c r="AK49">
        <v>31.057873275945905</v>
      </c>
    </row>
    <row r="50" spans="1:37" x14ac:dyDescent="0.2">
      <c r="A50">
        <v>35</v>
      </c>
      <c r="B50">
        <f t="shared" si="4"/>
        <v>3.5</v>
      </c>
      <c r="C50">
        <f t="shared" si="5"/>
        <v>0.11614162687999023</v>
      </c>
      <c r="D50">
        <f t="shared" si="6"/>
        <v>6.654621307782346</v>
      </c>
      <c r="E50">
        <f t="shared" si="7"/>
        <v>30.203476621077911</v>
      </c>
      <c r="F50">
        <f t="shared" si="8"/>
        <v>0.20347662107791109</v>
      </c>
      <c r="G50">
        <f t="shared" si="13"/>
        <v>3.9014040107061443</v>
      </c>
      <c r="H50">
        <f t="shared" si="14"/>
        <v>3.8879756741755882</v>
      </c>
      <c r="I50">
        <f t="shared" si="14"/>
        <v>3.8879292952274955</v>
      </c>
      <c r="J50">
        <f t="shared" si="14"/>
        <v>3.8879291344881706</v>
      </c>
      <c r="K50">
        <f t="shared" si="14"/>
        <v>3.8879291339310762</v>
      </c>
      <c r="L50">
        <f t="shared" si="14"/>
        <v>3.8879291339291457</v>
      </c>
      <c r="M50">
        <f t="shared" si="14"/>
        <v>3.8879291339291391</v>
      </c>
      <c r="N50">
        <f t="shared" si="34"/>
        <v>3.8879291339291391</v>
      </c>
      <c r="O50">
        <f t="shared" si="34"/>
        <v>3.8879291339291391</v>
      </c>
      <c r="P50">
        <f t="shared" si="34"/>
        <v>3.8879291339291391</v>
      </c>
      <c r="Q50">
        <f t="shared" si="34"/>
        <v>3.8879291339291391</v>
      </c>
      <c r="R50">
        <f t="shared" si="34"/>
        <v>3.8879291339291391</v>
      </c>
      <c r="S50">
        <f t="shared" si="34"/>
        <v>3.8879291339291391</v>
      </c>
      <c r="T50">
        <f t="shared" si="15"/>
        <v>5.8803375083238157E-2</v>
      </c>
      <c r="U50">
        <f t="shared" si="10"/>
        <v>3.3692845822004993</v>
      </c>
      <c r="V50">
        <f t="shared" si="16"/>
        <v>1.2020776955209691</v>
      </c>
      <c r="W50" s="1">
        <f t="shared" si="17"/>
        <v>1.2945142479049987</v>
      </c>
      <c r="X50">
        <f t="shared" si="18"/>
        <v>0.69750000000000001</v>
      </c>
      <c r="Y50">
        <f t="shared" si="33"/>
        <v>3.79</v>
      </c>
      <c r="Z50">
        <f t="shared" si="19"/>
        <v>5.9559123118677643E-2</v>
      </c>
      <c r="AA50">
        <f t="shared" si="12"/>
        <v>3.4125870321063108</v>
      </c>
      <c r="AB50">
        <f t="shared" si="20"/>
        <v>1.2021315238476484</v>
      </c>
      <c r="AC50" s="1">
        <f t="shared" si="21"/>
        <v>1.2794570100598348</v>
      </c>
      <c r="AD50" s="2">
        <f t="shared" si="22"/>
        <v>73.309648833605038</v>
      </c>
      <c r="AE50">
        <f t="shared" si="23"/>
        <v>7.1555577198912437E-2</v>
      </c>
      <c r="AF50">
        <f t="shared" si="24"/>
        <v>3.5</v>
      </c>
      <c r="AG50">
        <f t="shared" si="25"/>
        <v>3.5715555771989123</v>
      </c>
      <c r="AH50">
        <f t="shared" si="31"/>
        <v>6.4707603509482343</v>
      </c>
      <c r="AI50">
        <f t="shared" si="32"/>
        <v>0.11293274245835488</v>
      </c>
      <c r="AJ50">
        <f t="shared" si="26"/>
        <v>3.5</v>
      </c>
      <c r="AK50">
        <v>31.057873275945905</v>
      </c>
    </row>
    <row r="51" spans="1:37" x14ac:dyDescent="0.2">
      <c r="A51">
        <v>36</v>
      </c>
      <c r="B51">
        <f t="shared" si="4"/>
        <v>3.6</v>
      </c>
      <c r="C51">
        <f t="shared" si="5"/>
        <v>0.11942892601833846</v>
      </c>
      <c r="D51">
        <f t="shared" si="6"/>
        <v>6.8429752294448267</v>
      </c>
      <c r="E51">
        <f t="shared" si="7"/>
        <v>30.215227948834009</v>
      </c>
      <c r="F51">
        <f t="shared" si="8"/>
        <v>0.2152279488340092</v>
      </c>
      <c r="G51">
        <f t="shared" si="13"/>
        <v>3.8628145928204249</v>
      </c>
      <c r="H51">
        <f t="shared" si="14"/>
        <v>3.8486190092242101</v>
      </c>
      <c r="I51">
        <f t="shared" si="14"/>
        <v>3.8485666489897592</v>
      </c>
      <c r="J51">
        <f t="shared" si="14"/>
        <v>3.8485664551446868</v>
      </c>
      <c r="K51">
        <f t="shared" si="14"/>
        <v>3.848566454427035</v>
      </c>
      <c r="L51">
        <f t="shared" si="14"/>
        <v>3.8485664544243781</v>
      </c>
      <c r="M51">
        <f t="shared" si="14"/>
        <v>3.8485664544243683</v>
      </c>
      <c r="N51">
        <f t="shared" si="34"/>
        <v>3.8485664544243683</v>
      </c>
      <c r="O51">
        <f t="shared" si="34"/>
        <v>3.8485664544243683</v>
      </c>
      <c r="P51">
        <f t="shared" si="34"/>
        <v>3.8485664544243683</v>
      </c>
      <c r="Q51">
        <f t="shared" si="34"/>
        <v>3.8485664544243683</v>
      </c>
      <c r="R51">
        <f t="shared" si="34"/>
        <v>3.8485664544243683</v>
      </c>
      <c r="S51">
        <f t="shared" si="34"/>
        <v>3.8485664544243683</v>
      </c>
      <c r="T51">
        <f t="shared" si="15"/>
        <v>6.077073343860212E-2</v>
      </c>
      <c r="U51">
        <f t="shared" si="10"/>
        <v>3.4820092372905878</v>
      </c>
      <c r="V51">
        <f t="shared" si="16"/>
        <v>1.2022192640679121</v>
      </c>
      <c r="W51" s="1">
        <f t="shared" si="17"/>
        <v>1.2945142479049989</v>
      </c>
      <c r="X51">
        <f t="shared" si="18"/>
        <v>0.69750000000000001</v>
      </c>
      <c r="Y51">
        <f t="shared" si="33"/>
        <v>3.79</v>
      </c>
      <c r="Z51">
        <f t="shared" si="19"/>
        <v>6.1239058460285739E-2</v>
      </c>
      <c r="AA51">
        <f t="shared" si="12"/>
        <v>3.5088430758718552</v>
      </c>
      <c r="AB51">
        <f t="shared" si="20"/>
        <v>1.202253654780898</v>
      </c>
      <c r="AC51" s="1">
        <f t="shared" si="21"/>
        <v>1.2854872270597584</v>
      </c>
      <c r="AD51" s="2">
        <f t="shared" si="22"/>
        <v>73.655165007402985</v>
      </c>
      <c r="AE51">
        <f t="shared" si="23"/>
        <v>7.3578872198662132E-2</v>
      </c>
      <c r="AF51">
        <f t="shared" si="24"/>
        <v>3.6</v>
      </c>
      <c r="AG51">
        <f t="shared" si="25"/>
        <v>3.6735788721986622</v>
      </c>
      <c r="AH51">
        <f t="shared" si="31"/>
        <v>6.6564636740142484</v>
      </c>
      <c r="AI51">
        <f t="shared" si="32"/>
        <v>0.1161737812884209</v>
      </c>
      <c r="AJ51">
        <f t="shared" si="26"/>
        <v>3.6</v>
      </c>
      <c r="AK51">
        <v>31.057873275945905</v>
      </c>
    </row>
    <row r="52" spans="1:37" x14ac:dyDescent="0.2">
      <c r="A52">
        <v>37</v>
      </c>
      <c r="B52">
        <f t="shared" si="4"/>
        <v>3.7</v>
      </c>
      <c r="C52">
        <f t="shared" si="5"/>
        <v>0.12271363369000639</v>
      </c>
      <c r="D52">
        <f t="shared" si="6"/>
        <v>7.0311806666245902</v>
      </c>
      <c r="E52">
        <f t="shared" si="7"/>
        <v>30.22730553655089</v>
      </c>
      <c r="F52">
        <f t="shared" si="8"/>
        <v>0.22730553655089025</v>
      </c>
      <c r="G52">
        <f t="shared" si="13"/>
        <v>3.823353649359583</v>
      </c>
      <c r="H52">
        <f t="shared" si="14"/>
        <v>3.8083704493683381</v>
      </c>
      <c r="I52">
        <f t="shared" si="14"/>
        <v>3.8083115012473612</v>
      </c>
      <c r="J52">
        <f t="shared" si="14"/>
        <v>3.8083112684128446</v>
      </c>
      <c r="K52">
        <f t="shared" si="14"/>
        <v>3.8083112674931758</v>
      </c>
      <c r="L52">
        <f t="shared" si="14"/>
        <v>3.8083112674895432</v>
      </c>
      <c r="M52">
        <f t="shared" si="14"/>
        <v>3.808311267489529</v>
      </c>
      <c r="N52">
        <f t="shared" si="34"/>
        <v>3.808311267489529</v>
      </c>
      <c r="O52">
        <f t="shared" si="34"/>
        <v>3.808311267489529</v>
      </c>
      <c r="P52">
        <f t="shared" si="34"/>
        <v>3.808311267489529</v>
      </c>
      <c r="Q52">
        <f t="shared" si="34"/>
        <v>3.808311267489529</v>
      </c>
      <c r="R52">
        <f t="shared" si="34"/>
        <v>3.808311267489529</v>
      </c>
      <c r="S52">
        <f t="shared" si="34"/>
        <v>3.808311267489529</v>
      </c>
      <c r="T52">
        <f t="shared" si="15"/>
        <v>6.276553836000659E-2</v>
      </c>
      <c r="U52">
        <f t="shared" si="10"/>
        <v>3.5963065111574681</v>
      </c>
      <c r="V52">
        <f t="shared" si="16"/>
        <v>1.2023675938495337</v>
      </c>
      <c r="W52" s="1">
        <f t="shared" si="17"/>
        <v>1.2945142479049987</v>
      </c>
      <c r="X52">
        <f t="shared" si="18"/>
        <v>0.69750000000000001</v>
      </c>
      <c r="Y52">
        <f t="shared" si="33"/>
        <v>3.79</v>
      </c>
      <c r="Z52">
        <f t="shared" si="19"/>
        <v>6.2917180441164317E-2</v>
      </c>
      <c r="AA52">
        <f t="shared" si="12"/>
        <v>3.6049952186565575</v>
      </c>
      <c r="AB52">
        <f t="shared" si="20"/>
        <v>1.2023790668457881</v>
      </c>
      <c r="AC52" s="1">
        <f t="shared" si="21"/>
        <v>1.2916847576130153</v>
      </c>
      <c r="AD52" s="2">
        <f t="shared" si="22"/>
        <v>74.010267824396863</v>
      </c>
      <c r="AE52">
        <f t="shared" si="23"/>
        <v>7.5600399396750118E-2</v>
      </c>
      <c r="AF52">
        <f t="shared" si="24"/>
        <v>3.7</v>
      </c>
      <c r="AG52">
        <f t="shared" si="25"/>
        <v>3.7756003993967502</v>
      </c>
      <c r="AH52">
        <f t="shared" si="31"/>
        <v>6.8422372619480898</v>
      </c>
      <c r="AI52">
        <f t="shared" si="32"/>
        <v>0.1194160464356107</v>
      </c>
      <c r="AJ52">
        <f t="shared" si="26"/>
        <v>3.7</v>
      </c>
      <c r="AK52">
        <v>31.057873275945905</v>
      </c>
    </row>
    <row r="53" spans="1:37" x14ac:dyDescent="0.2">
      <c r="A53">
        <v>38</v>
      </c>
      <c r="B53">
        <f t="shared" si="4"/>
        <v>3.8000000000000003</v>
      </c>
      <c r="C53">
        <f t="shared" si="5"/>
        <v>0.12599568216401255</v>
      </c>
      <c r="D53">
        <f t="shared" si="6"/>
        <v>7.2192337385078016</v>
      </c>
      <c r="E53">
        <f t="shared" si="7"/>
        <v>30.239708993308781</v>
      </c>
      <c r="F53">
        <f t="shared" si="8"/>
        <v>0.23970899330878126</v>
      </c>
      <c r="G53">
        <f t="shared" si="13"/>
        <v>3.7830388660294951</v>
      </c>
      <c r="H53">
        <f t="shared" si="14"/>
        <v>3.7672477807751319</v>
      </c>
      <c r="I53">
        <f t="shared" si="14"/>
        <v>3.7671815896488714</v>
      </c>
      <c r="J53">
        <f t="shared" si="14"/>
        <v>3.7671813110291774</v>
      </c>
      <c r="K53">
        <f t="shared" si="14"/>
        <v>3.7671813098563569</v>
      </c>
      <c r="L53">
        <f t="shared" si="14"/>
        <v>3.7671813098514195</v>
      </c>
      <c r="M53">
        <f t="shared" si="14"/>
        <v>3.7671813098513995</v>
      </c>
      <c r="N53">
        <f t="shared" si="34"/>
        <v>3.7671813098513995</v>
      </c>
      <c r="O53">
        <f t="shared" si="34"/>
        <v>3.7671813098513995</v>
      </c>
      <c r="P53">
        <f t="shared" si="34"/>
        <v>3.7671813098513995</v>
      </c>
      <c r="Q53">
        <f t="shared" si="34"/>
        <v>3.7671813098513995</v>
      </c>
      <c r="R53">
        <f t="shared" si="34"/>
        <v>3.7671813098513995</v>
      </c>
      <c r="S53">
        <f t="shared" si="34"/>
        <v>3.7671813098513995</v>
      </c>
      <c r="T53">
        <f t="shared" si="15"/>
        <v>6.4789048843737262E-2</v>
      </c>
      <c r="U53">
        <f t="shared" si="10"/>
        <v>3.7122485411022463</v>
      </c>
      <c r="V53">
        <f t="shared" si="16"/>
        <v>1.2025229850475521</v>
      </c>
      <c r="W53" s="1">
        <f t="shared" si="17"/>
        <v>1.2945142479049987</v>
      </c>
      <c r="X53">
        <f t="shared" si="18"/>
        <v>0.69750000000000001</v>
      </c>
      <c r="Y53">
        <f t="shared" si="33"/>
        <v>3.79</v>
      </c>
      <c r="Z53">
        <f t="shared" si="19"/>
        <v>6.4593442111771926E-2</v>
      </c>
      <c r="AA53">
        <f t="shared" si="12"/>
        <v>3.7010407703705064</v>
      </c>
      <c r="AB53">
        <f t="shared" si="20"/>
        <v>1.2025077471035677</v>
      </c>
      <c r="AC53" s="1">
        <f t="shared" si="21"/>
        <v>1.2980493924271337</v>
      </c>
      <c r="AD53" s="2">
        <f t="shared" si="22"/>
        <v>74.374945292657657</v>
      </c>
      <c r="AE53">
        <f t="shared" si="23"/>
        <v>7.7620112368495295E-2</v>
      </c>
      <c r="AF53">
        <f t="shared" si="24"/>
        <v>3.8000000000000003</v>
      </c>
      <c r="AG53">
        <f t="shared" si="25"/>
        <v>3.8776201123684957</v>
      </c>
      <c r="AH53">
        <f t="shared" si="31"/>
        <v>7.0280831497290901</v>
      </c>
      <c r="AI53">
        <f t="shared" si="32"/>
        <v>0.12265957341596632</v>
      </c>
      <c r="AJ53">
        <f t="shared" si="26"/>
        <v>3.8000000000000003</v>
      </c>
      <c r="AK53">
        <v>31.057873275945905</v>
      </c>
    </row>
    <row r="54" spans="1:37" x14ac:dyDescent="0.2">
      <c r="A54">
        <v>39</v>
      </c>
      <c r="B54">
        <f t="shared" si="4"/>
        <v>3.9000000000000004</v>
      </c>
      <c r="C54">
        <f t="shared" si="5"/>
        <v>0.12927500404814307</v>
      </c>
      <c r="D54">
        <f t="shared" si="6"/>
        <v>7.4071305836911518</v>
      </c>
      <c r="E54">
        <f t="shared" si="7"/>
        <v>30.252437918290155</v>
      </c>
      <c r="F54">
        <f t="shared" si="8"/>
        <v>0.25243791829015549</v>
      </c>
      <c r="G54">
        <f t="shared" si="13"/>
        <v>3.7418883763238284</v>
      </c>
      <c r="H54">
        <f t="shared" si="14"/>
        <v>3.7252692397322265</v>
      </c>
      <c r="I54">
        <f t="shared" si="14"/>
        <v>3.7251950985941562</v>
      </c>
      <c r="J54">
        <f t="shared" si="14"/>
        <v>3.7251947663542135</v>
      </c>
      <c r="K54">
        <f t="shared" si="14"/>
        <v>3.7251947648653561</v>
      </c>
      <c r="L54">
        <f t="shared" si="14"/>
        <v>3.7251947648586841</v>
      </c>
      <c r="M54">
        <f t="shared" si="14"/>
        <v>3.7251947648586543</v>
      </c>
      <c r="N54">
        <f t="shared" si="34"/>
        <v>3.7251947648586543</v>
      </c>
      <c r="O54">
        <f t="shared" si="34"/>
        <v>3.7251947648586543</v>
      </c>
      <c r="P54">
        <f t="shared" si="34"/>
        <v>3.7251947648586543</v>
      </c>
      <c r="Q54">
        <f t="shared" si="34"/>
        <v>3.7251947648586543</v>
      </c>
      <c r="R54">
        <f t="shared" si="34"/>
        <v>3.7251947648586543</v>
      </c>
      <c r="S54">
        <f t="shared" si="34"/>
        <v>3.7251947648586543</v>
      </c>
      <c r="T54">
        <f t="shared" si="15"/>
        <v>6.6842576905643117E-2</v>
      </c>
      <c r="U54">
        <f t="shared" si="10"/>
        <v>3.8299105023128313</v>
      </c>
      <c r="V54">
        <f t="shared" si="16"/>
        <v>1.2026857577364158</v>
      </c>
      <c r="W54" s="1">
        <f t="shared" si="17"/>
        <v>1.2945142479049987</v>
      </c>
      <c r="X54">
        <f t="shared" si="18"/>
        <v>0.69750000000000001</v>
      </c>
      <c r="Y54">
        <f t="shared" si="33"/>
        <v>3.79</v>
      </c>
      <c r="Z54">
        <f t="shared" si="19"/>
        <v>6.6267796794331466E-2</v>
      </c>
      <c r="AA54">
        <f t="shared" si="12"/>
        <v>3.7969770564951975</v>
      </c>
      <c r="AB54">
        <f t="shared" si="20"/>
        <v>1.2026396823047185</v>
      </c>
      <c r="AC54" s="1">
        <f t="shared" si="21"/>
        <v>1.3045809169270157</v>
      </c>
      <c r="AD54" s="2">
        <f t="shared" si="22"/>
        <v>74.749185117575308</v>
      </c>
      <c r="AE54">
        <f t="shared" si="23"/>
        <v>7.9637964903646205E-2</v>
      </c>
      <c r="AF54">
        <f t="shared" si="24"/>
        <v>3.9000000000000004</v>
      </c>
      <c r="AG54">
        <f t="shared" si="25"/>
        <v>3.9796379649036466</v>
      </c>
      <c r="AH54">
        <f>180/3.1415*AI54</f>
        <v>7.2140033793440006</v>
      </c>
      <c r="AI54">
        <f>ASIN(AJ54/AK54)</f>
        <v>0.12590439786782878</v>
      </c>
      <c r="AJ54">
        <f t="shared" si="26"/>
        <v>3.9000000000000004</v>
      </c>
      <c r="AK54">
        <v>31.057873275945905</v>
      </c>
    </row>
    <row r="55" spans="1:37" x14ac:dyDescent="0.2">
      <c r="A55">
        <v>40</v>
      </c>
      <c r="B55">
        <f t="shared" si="4"/>
        <v>4</v>
      </c>
      <c r="C55">
        <f t="shared" si="5"/>
        <v>0.13255153229667402</v>
      </c>
      <c r="D55">
        <f t="shared" si="6"/>
        <v>7.5948673606243258</v>
      </c>
      <c r="E55">
        <f t="shared" si="7"/>
        <v>30.265491900843113</v>
      </c>
      <c r="F55">
        <f t="shared" si="8"/>
        <v>0.26549190084311292</v>
      </c>
      <c r="G55">
        <f t="shared" si="13"/>
        <v>3.6999207586553755</v>
      </c>
      <c r="H55">
        <f t="shared" si="14"/>
        <v>3.682453509747079</v>
      </c>
      <c r="I55">
        <f t="shared" si="14"/>
        <v>3.6823706560780187</v>
      </c>
      <c r="J55">
        <f t="shared" ref="I55:N70" si="35">(($F$4*SQRT($G$15)-$F55)/$F$4)^2*(COS(ASIN(SIN($C55)/SQRT(I55))))^2</f>
        <v>3.6823702611991416</v>
      </c>
      <c r="K55">
        <f t="shared" si="35"/>
        <v>3.6823702593171141</v>
      </c>
      <c r="L55">
        <f t="shared" si="35"/>
        <v>3.6823702593081444</v>
      </c>
      <c r="M55">
        <f t="shared" si="35"/>
        <v>3.6823702593081018</v>
      </c>
      <c r="N55">
        <f t="shared" si="34"/>
        <v>3.6823702593081018</v>
      </c>
      <c r="O55">
        <f t="shared" si="34"/>
        <v>3.6823702593081018</v>
      </c>
      <c r="P55">
        <f t="shared" si="34"/>
        <v>3.6823702593081018</v>
      </c>
      <c r="Q55">
        <f t="shared" si="34"/>
        <v>3.6823702593081018</v>
      </c>
      <c r="R55">
        <f t="shared" si="34"/>
        <v>3.6823702593081018</v>
      </c>
      <c r="S55">
        <f t="shared" si="34"/>
        <v>3.6823702593081018</v>
      </c>
      <c r="T55">
        <f t="shared" si="15"/>
        <v>6.8927491059347562E-2</v>
      </c>
      <c r="U55">
        <f t="shared" si="10"/>
        <v>3.9493708071566327</v>
      </c>
      <c r="V55">
        <f t="shared" si="16"/>
        <v>1.2028562533358982</v>
      </c>
      <c r="W55" s="1">
        <f t="shared" si="17"/>
        <v>1.2945142479049987</v>
      </c>
      <c r="X55">
        <f t="shared" si="18"/>
        <v>0.69750000000000001</v>
      </c>
      <c r="Y55">
        <f t="shared" si="33"/>
        <v>3.79</v>
      </c>
      <c r="Z55">
        <f t="shared" si="19"/>
        <v>6.7940198088931619E-2</v>
      </c>
      <c r="AA55">
        <f t="shared" si="12"/>
        <v>3.8928014184331343</v>
      </c>
      <c r="AB55">
        <f t="shared" si="20"/>
        <v>1.2027748588923266</v>
      </c>
      <c r="AC55" s="1">
        <f t="shared" si="21"/>
        <v>1.3112791112901185</v>
      </c>
      <c r="AD55" s="2">
        <f t="shared" si="22"/>
        <v>75.132974703874368</v>
      </c>
      <c r="AE55">
        <f t="shared" si="23"/>
        <v>8.1653911011393757E-2</v>
      </c>
      <c r="AF55" s="3">
        <f t="shared" si="24"/>
        <v>4</v>
      </c>
      <c r="AG55" s="3">
        <f t="shared" si="25"/>
        <v>4.0816539110113936</v>
      </c>
      <c r="AH55">
        <v>7.4</v>
      </c>
      <c r="AI55">
        <f>AH55*$C$3/180</f>
        <v>0.12915055555555557</v>
      </c>
      <c r="AJ55">
        <f t="shared" si="26"/>
        <v>4</v>
      </c>
      <c r="AK55">
        <f>AJ55/SIN(AI55)</f>
        <v>31.057873275945905</v>
      </c>
    </row>
    <row r="56" spans="1:37" x14ac:dyDescent="0.2">
      <c r="A56">
        <v>41</v>
      </c>
      <c r="B56">
        <f t="shared" si="4"/>
        <v>4.1000000000000005</v>
      </c>
      <c r="C56">
        <f t="shared" si="5"/>
        <v>0.13582520021798644</v>
      </c>
      <c r="D56">
        <f t="shared" si="6"/>
        <v>7.7824402480463339</v>
      </c>
      <c r="E56">
        <f t="shared" si="7"/>
        <v>30.278870520546171</v>
      </c>
      <c r="F56">
        <f t="shared" si="8"/>
        <v>0.27887052054617101</v>
      </c>
      <c r="G56">
        <f t="shared" si="13"/>
        <v>3.6571550334251164</v>
      </c>
      <c r="H56">
        <f t="shared" si="14"/>
        <v>3.638819718583437</v>
      </c>
      <c r="I56">
        <f t="shared" si="35"/>
        <v>3.6387273304476282</v>
      </c>
      <c r="J56">
        <f t="shared" si="35"/>
        <v>3.6387268625639506</v>
      </c>
      <c r="K56">
        <f t="shared" si="35"/>
        <v>3.638726860194375</v>
      </c>
      <c r="L56">
        <f t="shared" si="35"/>
        <v>3.6387268601823739</v>
      </c>
      <c r="M56">
        <f t="shared" si="35"/>
        <v>3.6387268601823131</v>
      </c>
      <c r="N56">
        <f t="shared" si="34"/>
        <v>3.6387268601823131</v>
      </c>
      <c r="O56">
        <f t="shared" si="34"/>
        <v>3.6387268601823131</v>
      </c>
      <c r="P56">
        <f t="shared" si="34"/>
        <v>3.6387268601823131</v>
      </c>
      <c r="Q56">
        <f t="shared" si="34"/>
        <v>3.6387268601823131</v>
      </c>
      <c r="R56">
        <f t="shared" si="34"/>
        <v>3.6387268601823131</v>
      </c>
      <c r="S56">
        <f t="shared" si="34"/>
        <v>3.6387268601823131</v>
      </c>
      <c r="T56">
        <f t="shared" si="15"/>
        <v>7.1045220048439564E-2</v>
      </c>
      <c r="U56">
        <f t="shared" si="10"/>
        <v>4.0707113190256639</v>
      </c>
      <c r="V56">
        <f t="shared" si="16"/>
        <v>1.2030348361956955</v>
      </c>
      <c r="W56" s="1">
        <f t="shared" si="17"/>
        <v>1.2945142479049987</v>
      </c>
      <c r="X56">
        <f t="shared" si="18"/>
        <v>0.609375</v>
      </c>
      <c r="Y56">
        <f>$AQ$5</f>
        <v>3.4375</v>
      </c>
      <c r="Z56">
        <f t="shared" si="19"/>
        <v>7.3098702959968051E-2</v>
      </c>
      <c r="AA56">
        <f t="shared" si="12"/>
        <v>4.1883706932338844</v>
      </c>
      <c r="AB56">
        <f t="shared" si="20"/>
        <v>1.203213205804545</v>
      </c>
      <c r="AC56" s="1">
        <f t="shared" si="21"/>
        <v>1.2623108704465911</v>
      </c>
      <c r="AD56" s="2">
        <f t="shared" si="22"/>
        <v>72.327218424442592</v>
      </c>
      <c r="AE56">
        <f t="shared" si="23"/>
        <v>8.7875017055194099E-2</v>
      </c>
      <c r="AF56">
        <f t="shared" si="24"/>
        <v>4.1000000000000005</v>
      </c>
      <c r="AG56">
        <f t="shared" si="25"/>
        <v>4.1878750170551946</v>
      </c>
      <c r="AJ56">
        <f t="shared" si="26"/>
        <v>4.1000000000000005</v>
      </c>
    </row>
    <row r="57" spans="1:37" x14ac:dyDescent="0.2">
      <c r="A57">
        <v>42</v>
      </c>
      <c r="B57">
        <f t="shared" si="4"/>
        <v>4.2</v>
      </c>
      <c r="C57">
        <f t="shared" si="5"/>
        <v>0.13909594148207133</v>
      </c>
      <c r="D57">
        <f t="shared" si="6"/>
        <v>7.9698454454155137</v>
      </c>
      <c r="E57">
        <f t="shared" si="7"/>
        <v>30.292573347274409</v>
      </c>
      <c r="F57">
        <f t="shared" si="8"/>
        <v>0.2925733472744092</v>
      </c>
      <c r="G57">
        <f t="shared" si="13"/>
        <v>3.6136106600302109</v>
      </c>
      <c r="H57">
        <f t="shared" si="14"/>
        <v>3.594387435236174</v>
      </c>
      <c r="I57">
        <f t="shared" si="35"/>
        <v>3.5942846270725743</v>
      </c>
      <c r="J57">
        <f t="shared" si="35"/>
        <v>3.5942840742855351</v>
      </c>
      <c r="K57">
        <f t="shared" si="35"/>
        <v>3.5942840713131803</v>
      </c>
      <c r="L57">
        <f t="shared" si="35"/>
        <v>3.5942840712971984</v>
      </c>
      <c r="M57">
        <f t="shared" si="35"/>
        <v>3.5942840712971122</v>
      </c>
      <c r="N57">
        <f t="shared" si="34"/>
        <v>3.5942840712971114</v>
      </c>
      <c r="O57">
        <f t="shared" si="34"/>
        <v>3.5942840712971114</v>
      </c>
      <c r="P57">
        <f t="shared" si="34"/>
        <v>3.5942840712971114</v>
      </c>
      <c r="Q57">
        <f t="shared" si="34"/>
        <v>3.5942840712971114</v>
      </c>
      <c r="R57">
        <f t="shared" si="34"/>
        <v>3.5942840712971114</v>
      </c>
      <c r="S57">
        <f t="shared" si="34"/>
        <v>3.5942840712971114</v>
      </c>
      <c r="T57">
        <f t="shared" si="15"/>
        <v>7.3197256855953019E-2</v>
      </c>
      <c r="U57">
        <f t="shared" si="10"/>
        <v>4.1940175820695664</v>
      </c>
      <c r="V57">
        <f t="shared" si="16"/>
        <v>1.2032218953256772</v>
      </c>
      <c r="W57" s="1">
        <f t="shared" si="17"/>
        <v>1.2945142479049989</v>
      </c>
      <c r="X57">
        <f t="shared" si="18"/>
        <v>0.609375</v>
      </c>
      <c r="Y57">
        <f t="shared" ref="Y57:Y65" si="36">$AQ$5</f>
        <v>3.4375</v>
      </c>
      <c r="Z57">
        <f t="shared" si="19"/>
        <v>7.4850960755214691E-2</v>
      </c>
      <c r="AA57">
        <f t="shared" si="12"/>
        <v>4.2887706305709514</v>
      </c>
      <c r="AB57">
        <f t="shared" si="20"/>
        <v>1.2033694651835933</v>
      </c>
      <c r="AC57" s="1">
        <f t="shared" si="21"/>
        <v>1.269348772370577</v>
      </c>
      <c r="AD57" s="2">
        <f t="shared" si="22"/>
        <v>72.730472394303305</v>
      </c>
      <c r="AE57">
        <f t="shared" si="23"/>
        <v>8.9989275673535138E-2</v>
      </c>
      <c r="AF57">
        <f t="shared" si="24"/>
        <v>4.2</v>
      </c>
      <c r="AG57">
        <f t="shared" si="25"/>
        <v>4.2899892756735349</v>
      </c>
      <c r="AJ57">
        <f t="shared" si="26"/>
        <v>4.2</v>
      </c>
    </row>
    <row r="58" spans="1:37" x14ac:dyDescent="0.2">
      <c r="A58">
        <v>43</v>
      </c>
      <c r="B58">
        <f t="shared" si="4"/>
        <v>4.3</v>
      </c>
      <c r="C58">
        <f t="shared" si="5"/>
        <v>0.14236369012792366</v>
      </c>
      <c r="D58">
        <f t="shared" si="6"/>
        <v>8.1570791733332033</v>
      </c>
      <c r="E58">
        <f t="shared" si="7"/>
        <v>30.306599941266917</v>
      </c>
      <c r="F58">
        <f t="shared" si="8"/>
        <v>0.30659994126691714</v>
      </c>
      <c r="G58">
        <f t="shared" si="13"/>
        <v>3.5693075338120401</v>
      </c>
      <c r="H58">
        <f t="shared" si="14"/>
        <v>3.549176666845606</v>
      </c>
      <c r="I58">
        <f t="shared" si="35"/>
        <v>3.5490624849260057</v>
      </c>
      <c r="J58">
        <f t="shared" si="35"/>
        <v>3.5490618335938433</v>
      </c>
      <c r="K58">
        <f t="shared" si="35"/>
        <v>3.5490618298783048</v>
      </c>
      <c r="L58">
        <f t="shared" si="35"/>
        <v>3.5490618298571097</v>
      </c>
      <c r="M58">
        <f t="shared" si="35"/>
        <v>3.5490618298569885</v>
      </c>
      <c r="N58">
        <f t="shared" si="34"/>
        <v>3.549061829856988</v>
      </c>
      <c r="O58">
        <f t="shared" si="34"/>
        <v>3.549061829856988</v>
      </c>
      <c r="P58">
        <f t="shared" si="34"/>
        <v>3.549061829856988</v>
      </c>
      <c r="Q58">
        <f t="shared" si="34"/>
        <v>3.549061829856988</v>
      </c>
      <c r="R58">
        <f t="shared" si="34"/>
        <v>3.549061829856988</v>
      </c>
      <c r="S58">
        <f t="shared" si="34"/>
        <v>3.549061829856988</v>
      </c>
      <c r="T58">
        <f t="shared" si="15"/>
        <v>7.5385163016896586E-2</v>
      </c>
      <c r="U58">
        <f t="shared" si="10"/>
        <v>4.3193790682926574</v>
      </c>
      <c r="V58">
        <f t="shared" si="16"/>
        <v>1.203417846287075</v>
      </c>
      <c r="W58" s="1">
        <f t="shared" si="17"/>
        <v>1.2945142479049989</v>
      </c>
      <c r="X58">
        <f t="shared" si="18"/>
        <v>0.609375</v>
      </c>
      <c r="Y58">
        <f t="shared" si="36"/>
        <v>3.4375</v>
      </c>
      <c r="Z58">
        <f t="shared" si="19"/>
        <v>7.6601044024751083E-2</v>
      </c>
      <c r="AA58">
        <f t="shared" si="12"/>
        <v>4.3890459730877591</v>
      </c>
      <c r="AB58">
        <f t="shared" si="20"/>
        <v>1.2035292600900807</v>
      </c>
      <c r="AC58" s="1">
        <f t="shared" si="21"/>
        <v>1.2765528182618897</v>
      </c>
      <c r="AD58" s="2">
        <f t="shared" si="22"/>
        <v>73.143245993041589</v>
      </c>
      <c r="AE58">
        <f t="shared" si="23"/>
        <v>9.2101465205377056E-2</v>
      </c>
      <c r="AF58">
        <f t="shared" si="24"/>
        <v>4.3</v>
      </c>
      <c r="AG58">
        <f t="shared" si="25"/>
        <v>4.3921014652053767</v>
      </c>
      <c r="AJ58">
        <f t="shared" si="26"/>
        <v>4.3</v>
      </c>
    </row>
    <row r="59" spans="1:37" x14ac:dyDescent="0.2">
      <c r="A59">
        <v>44</v>
      </c>
      <c r="B59">
        <f t="shared" si="4"/>
        <v>4.4000000000000004</v>
      </c>
      <c r="C59">
        <f t="shared" si="5"/>
        <v>0.14562838057082264</v>
      </c>
      <c r="D59">
        <f t="shared" si="6"/>
        <v>8.3441376739608693</v>
      </c>
      <c r="E59">
        <f t="shared" si="7"/>
        <v>30.320949853195561</v>
      </c>
      <c r="F59">
        <f t="shared" si="8"/>
        <v>0.32094985319556102</v>
      </c>
      <c r="G59">
        <f t="shared" si="13"/>
        <v>3.5242659829452894</v>
      </c>
      <c r="H59">
        <f t="shared" si="14"/>
        <v>3.5032078555523198</v>
      </c>
      <c r="I59">
        <f t="shared" si="35"/>
        <v>3.5030812730748933</v>
      </c>
      <c r="J59">
        <f t="shared" si="35"/>
        <v>3.5030805075736526</v>
      </c>
      <c r="K59">
        <f t="shared" si="35"/>
        <v>3.5030805029441541</v>
      </c>
      <c r="L59">
        <f t="shared" si="35"/>
        <v>3.503080502916156</v>
      </c>
      <c r="M59">
        <f t="shared" si="35"/>
        <v>3.5030805029159864</v>
      </c>
      <c r="N59">
        <f t="shared" si="34"/>
        <v>3.5030805029159859</v>
      </c>
      <c r="O59">
        <f t="shared" si="34"/>
        <v>3.5030805029159859</v>
      </c>
      <c r="P59">
        <f t="shared" si="34"/>
        <v>3.5030805029159859</v>
      </c>
      <c r="Q59">
        <f t="shared" si="34"/>
        <v>3.5030805029159859</v>
      </c>
      <c r="R59">
        <f t="shared" si="34"/>
        <v>3.5030805029159859</v>
      </c>
      <c r="S59">
        <f t="shared" si="34"/>
        <v>3.5030805029159859</v>
      </c>
      <c r="T59">
        <f t="shared" si="15"/>
        <v>7.7610573262349838E-2</v>
      </c>
      <c r="U59">
        <f t="shared" si="10"/>
        <v>4.4468894436488844</v>
      </c>
      <c r="V59">
        <f t="shared" si="16"/>
        <v>1.2036231332617551</v>
      </c>
      <c r="W59" s="1">
        <f t="shared" si="17"/>
        <v>1.2945142479049987</v>
      </c>
      <c r="X59">
        <f t="shared" si="18"/>
        <v>0.609375</v>
      </c>
      <c r="Y59">
        <f t="shared" si="36"/>
        <v>3.4375</v>
      </c>
      <c r="Z59">
        <f t="shared" si="19"/>
        <v>7.8348905691209433E-2</v>
      </c>
      <c r="AA59">
        <f t="shared" si="12"/>
        <v>4.4891940233702678</v>
      </c>
      <c r="AB59">
        <f t="shared" si="20"/>
        <v>1.2036925746413369</v>
      </c>
      <c r="AC59" s="1">
        <f t="shared" si="21"/>
        <v>1.2839227673083256</v>
      </c>
      <c r="AD59" s="2">
        <f t="shared" si="22"/>
        <v>73.565525422727546</v>
      </c>
      <c r="AE59">
        <f t="shared" si="23"/>
        <v>9.4211539880688075E-2</v>
      </c>
      <c r="AF59">
        <f t="shared" si="24"/>
        <v>4.4000000000000004</v>
      </c>
      <c r="AG59">
        <f t="shared" si="25"/>
        <v>4.4942115398806886</v>
      </c>
      <c r="AJ59">
        <f t="shared" si="26"/>
        <v>4.4000000000000004</v>
      </c>
    </row>
    <row r="60" spans="1:37" x14ac:dyDescent="0.2">
      <c r="A60">
        <v>45</v>
      </c>
      <c r="B60">
        <f t="shared" si="4"/>
        <v>4.5</v>
      </c>
      <c r="C60">
        <f t="shared" si="5"/>
        <v>0.14888994760949725</v>
      </c>
      <c r="D60">
        <f t="shared" si="6"/>
        <v>8.5310172114306884</v>
      </c>
      <c r="E60">
        <f t="shared" si="7"/>
        <v>30.335622624235025</v>
      </c>
      <c r="F60">
        <f t="shared" si="8"/>
        <v>0.33562262423502531</v>
      </c>
      <c r="G60">
        <f t="shared" si="13"/>
        <v>3.478506765269219</v>
      </c>
      <c r="H60">
        <f t="shared" si="14"/>
        <v>3.4565018752936694</v>
      </c>
      <c r="I60">
        <f t="shared" si="35"/>
        <v>3.4563617870772276</v>
      </c>
      <c r="J60">
        <f t="shared" si="35"/>
        <v>3.4563608895292597</v>
      </c>
      <c r="K60">
        <f t="shared" si="35"/>
        <v>3.4563608837784177</v>
      </c>
      <c r="L60">
        <f t="shared" si="35"/>
        <v>3.4563608837415707</v>
      </c>
      <c r="M60">
        <f t="shared" si="35"/>
        <v>3.456360883741334</v>
      </c>
      <c r="N60">
        <f t="shared" si="34"/>
        <v>3.4563608837413327</v>
      </c>
      <c r="O60">
        <f t="shared" si="34"/>
        <v>3.4563608837413327</v>
      </c>
      <c r="P60">
        <f t="shared" si="34"/>
        <v>3.4563608837413327</v>
      </c>
      <c r="Q60">
        <f t="shared" si="34"/>
        <v>3.4563608837413327</v>
      </c>
      <c r="R60">
        <f t="shared" si="34"/>
        <v>3.4563608837413327</v>
      </c>
      <c r="S60">
        <f t="shared" si="34"/>
        <v>3.4563608837413327</v>
      </c>
      <c r="T60">
        <f t="shared" si="15"/>
        <v>7.9875200526738438E-2</v>
      </c>
      <c r="U60">
        <f t="shared" si="10"/>
        <v>4.5766468549460191</v>
      </c>
      <c r="V60">
        <f t="shared" si="16"/>
        <v>1.2038382313188425</v>
      </c>
      <c r="W60" s="1">
        <f t="shared" si="17"/>
        <v>1.2945142479049987</v>
      </c>
      <c r="X60">
        <f t="shared" si="18"/>
        <v>0.609375</v>
      </c>
      <c r="Y60">
        <f t="shared" si="36"/>
        <v>3.4375</v>
      </c>
      <c r="Z60">
        <f t="shared" si="19"/>
        <v>8.0094498993970614E-2</v>
      </c>
      <c r="AA60">
        <f t="shared" si="12"/>
        <v>4.5892121021533372</v>
      </c>
      <c r="AB60">
        <f t="shared" si="20"/>
        <v>1.2038593926414869</v>
      </c>
      <c r="AC60" s="1">
        <f t="shared" si="21"/>
        <v>1.2914583736287544</v>
      </c>
      <c r="AD60" s="2">
        <f t="shared" si="22"/>
        <v>73.99729659499468</v>
      </c>
      <c r="AE60">
        <f t="shared" si="23"/>
        <v>9.631945416752373E-2</v>
      </c>
      <c r="AF60">
        <f t="shared" si="24"/>
        <v>4.5</v>
      </c>
      <c r="AG60">
        <f t="shared" si="25"/>
        <v>4.5963194541675234</v>
      </c>
      <c r="AJ60">
        <f t="shared" si="26"/>
        <v>4.5</v>
      </c>
    </row>
    <row r="61" spans="1:37" x14ac:dyDescent="0.2">
      <c r="A61">
        <v>46</v>
      </c>
      <c r="B61">
        <f t="shared" si="4"/>
        <v>4.6000000000000005</v>
      </c>
      <c r="C61">
        <f t="shared" si="5"/>
        <v>0.15214832643317483</v>
      </c>
      <c r="D61">
        <f t="shared" si="6"/>
        <v>8.7177140722493931</v>
      </c>
      <c r="E61">
        <f t="shared" si="7"/>
        <v>30.350617786134105</v>
      </c>
      <c r="F61">
        <f t="shared" si="8"/>
        <v>0.3506177861341051</v>
      </c>
      <c r="G61">
        <f t="shared" si="13"/>
        <v>3.4320510650622507</v>
      </c>
      <c r="H61">
        <f t="shared" si="14"/>
        <v>3.4090800285430789</v>
      </c>
      <c r="I61">
        <f t="shared" si="35"/>
        <v>3.4089252452835646</v>
      </c>
      <c r="J61">
        <f t="shared" si="35"/>
        <v>3.4089241952488734</v>
      </c>
      <c r="K61">
        <f t="shared" si="35"/>
        <v>3.4089241881252144</v>
      </c>
      <c r="L61">
        <f t="shared" si="35"/>
        <v>3.4089241880768859</v>
      </c>
      <c r="M61">
        <f t="shared" si="35"/>
        <v>3.4089241880765582</v>
      </c>
      <c r="N61">
        <f t="shared" si="34"/>
        <v>3.4089241880765555</v>
      </c>
      <c r="O61">
        <f t="shared" si="34"/>
        <v>3.4089241880765555</v>
      </c>
      <c r="P61">
        <f t="shared" si="34"/>
        <v>3.4089241880765555</v>
      </c>
      <c r="Q61">
        <f t="shared" si="34"/>
        <v>3.4089241880765555</v>
      </c>
      <c r="R61">
        <f t="shared" si="34"/>
        <v>3.4089241880765555</v>
      </c>
      <c r="S61">
        <f t="shared" si="34"/>
        <v>3.4089241880765555</v>
      </c>
      <c r="T61">
        <f t="shared" si="15"/>
        <v>8.218084135338774E-2</v>
      </c>
      <c r="U61">
        <f t="shared" si="10"/>
        <v>4.7087542395702027</v>
      </c>
      <c r="V61">
        <f t="shared" si="16"/>
        <v>1.2040636489003744</v>
      </c>
      <c r="W61" s="1">
        <f t="shared" si="17"/>
        <v>1.2945142479049987</v>
      </c>
      <c r="X61">
        <f t="shared" si="18"/>
        <v>0.609375</v>
      </c>
      <c r="Y61">
        <f t="shared" si="36"/>
        <v>3.4375</v>
      </c>
      <c r="Z61">
        <f t="shared" si="19"/>
        <v>8.1837777494870909E-2</v>
      </c>
      <c r="AA61">
        <f t="shared" si="12"/>
        <v>4.6890975486477044</v>
      </c>
      <c r="AB61">
        <f t="shared" si="20"/>
        <v>1.2040296975854041</v>
      </c>
      <c r="AC61" s="1">
        <f t="shared" si="21"/>
        <v>1.2991593863126685</v>
      </c>
      <c r="AD61" s="2">
        <f t="shared" si="22"/>
        <v>74.438545133305837</v>
      </c>
      <c r="AE61">
        <f t="shared" si="23"/>
        <v>9.8425162776597935E-2</v>
      </c>
      <c r="AF61">
        <f t="shared" si="24"/>
        <v>4.6000000000000005</v>
      </c>
      <c r="AG61">
        <f t="shared" si="25"/>
        <v>4.6984251627765987</v>
      </c>
      <c r="AJ61">
        <f t="shared" si="26"/>
        <v>4.6000000000000005</v>
      </c>
    </row>
    <row r="62" spans="1:37" x14ac:dyDescent="0.2">
      <c r="A62">
        <v>47</v>
      </c>
      <c r="B62">
        <f t="shared" si="4"/>
        <v>4.7</v>
      </c>
      <c r="C62">
        <f t="shared" si="5"/>
        <v>0.15540345262851127</v>
      </c>
      <c r="D62">
        <f t="shared" si="6"/>
        <v>8.9042245656953778</v>
      </c>
      <c r="E62">
        <f t="shared" si="7"/>
        <v>30.365934861288235</v>
      </c>
      <c r="F62">
        <f t="shared" si="8"/>
        <v>0.36593486128823471</v>
      </c>
      <c r="G62">
        <f t="shared" si="13"/>
        <v>3.3849204897609644</v>
      </c>
      <c r="H62">
        <f t="shared" si="14"/>
        <v>3.3609640429932952</v>
      </c>
      <c r="I62">
        <f t="shared" si="35"/>
        <v>3.3607932850398061</v>
      </c>
      <c r="J62">
        <f t="shared" si="35"/>
        <v>3.3607920591649152</v>
      </c>
      <c r="K62">
        <f t="shared" si="35"/>
        <v>3.3607920503638837</v>
      </c>
      <c r="L62">
        <f t="shared" si="35"/>
        <v>3.3607920503006974</v>
      </c>
      <c r="M62">
        <f t="shared" si="35"/>
        <v>3.360792050300244</v>
      </c>
      <c r="N62">
        <f t="shared" si="34"/>
        <v>3.3607920503002404</v>
      </c>
      <c r="O62">
        <f t="shared" si="34"/>
        <v>3.3607920503002404</v>
      </c>
      <c r="P62">
        <f t="shared" si="34"/>
        <v>3.3607920503002404</v>
      </c>
      <c r="Q62">
        <f t="shared" si="34"/>
        <v>3.3607920503002404</v>
      </c>
      <c r="R62">
        <f t="shared" si="34"/>
        <v>3.3607920503002404</v>
      </c>
      <c r="S62">
        <f t="shared" si="34"/>
        <v>3.3607920503002404</v>
      </c>
      <c r="T62">
        <f t="shared" si="15"/>
        <v>8.4529381737393605E-2</v>
      </c>
      <c r="U62">
        <f t="shared" si="10"/>
        <v>4.8433196602676585</v>
      </c>
      <c r="V62">
        <f t="shared" si="16"/>
        <v>1.2042999305504245</v>
      </c>
      <c r="W62" s="1">
        <f t="shared" si="17"/>
        <v>1.2945142479049987</v>
      </c>
      <c r="X62">
        <f t="shared" si="18"/>
        <v>0.609375</v>
      </c>
      <c r="Y62">
        <f t="shared" si="36"/>
        <v>3.4375</v>
      </c>
      <c r="Z62">
        <f t="shared" si="19"/>
        <v>8.3578695083804236E-2</v>
      </c>
      <c r="AA62">
        <f t="shared" si="12"/>
        <v>4.7888477208609777</v>
      </c>
      <c r="AB62">
        <f t="shared" si="20"/>
        <v>1.2042034726627251</v>
      </c>
      <c r="AC62" s="1">
        <f t="shared" si="21"/>
        <v>1.3070255494604031</v>
      </c>
      <c r="AD62" s="2">
        <f t="shared" si="22"/>
        <v>74.889256375257858</v>
      </c>
      <c r="AE62">
        <f t="shared" si="23"/>
        <v>0.10052862066579218</v>
      </c>
      <c r="AF62">
        <f t="shared" si="24"/>
        <v>4.7</v>
      </c>
      <c r="AG62">
        <f t="shared" si="25"/>
        <v>4.8005286206657924</v>
      </c>
      <c r="AJ62">
        <f t="shared" si="26"/>
        <v>4.7</v>
      </c>
    </row>
    <row r="63" spans="1:37" x14ac:dyDescent="0.2">
      <c r="A63">
        <v>48</v>
      </c>
      <c r="B63">
        <f t="shared" si="4"/>
        <v>4.8000000000000007</v>
      </c>
      <c r="C63">
        <f t="shared" si="5"/>
        <v>0.15865526218640144</v>
      </c>
      <c r="D63">
        <f t="shared" si="6"/>
        <v>9.0905450242088985</v>
      </c>
      <c r="E63">
        <f t="shared" si="7"/>
        <v>30.381573362813189</v>
      </c>
      <c r="F63">
        <f t="shared" si="8"/>
        <v>0.38157336281318877</v>
      </c>
      <c r="G63">
        <f t="shared" si="13"/>
        <v>3.3371370666247837</v>
      </c>
      <c r="H63">
        <f t="shared" si="14"/>
        <v>3.3121760681848458</v>
      </c>
      <c r="I63">
        <f t="shared" si="35"/>
        <v>3.311987958787793</v>
      </c>
      <c r="J63">
        <f t="shared" si="35"/>
        <v>3.3119865304059362</v>
      </c>
      <c r="K63">
        <f t="shared" si="35"/>
        <v>3.3119865195591012</v>
      </c>
      <c r="L63">
        <f t="shared" si="35"/>
        <v>3.3119865194767328</v>
      </c>
      <c r="M63">
        <f t="shared" si="35"/>
        <v>3.3119865194761076</v>
      </c>
      <c r="N63">
        <f t="shared" si="34"/>
        <v>3.3119865194761031</v>
      </c>
      <c r="O63">
        <f t="shared" si="34"/>
        <v>3.3119865194761031</v>
      </c>
      <c r="P63">
        <f t="shared" si="34"/>
        <v>3.3119865194761031</v>
      </c>
      <c r="Q63">
        <f t="shared" si="34"/>
        <v>3.3119865194761031</v>
      </c>
      <c r="R63">
        <f t="shared" si="34"/>
        <v>3.3119865194761031</v>
      </c>
      <c r="S63">
        <f t="shared" si="34"/>
        <v>3.3119865194761031</v>
      </c>
      <c r="T63">
        <f t="shared" si="15"/>
        <v>8.6922803449295552E-2</v>
      </c>
      <c r="U63">
        <f t="shared" si="10"/>
        <v>4.9804566674751545</v>
      </c>
      <c r="V63">
        <f t="shared" si="16"/>
        <v>1.2045476599152891</v>
      </c>
      <c r="W63" s="1">
        <f t="shared" si="17"/>
        <v>1.2945142479049989</v>
      </c>
      <c r="X63">
        <f t="shared" si="18"/>
        <v>0.609375</v>
      </c>
      <c r="Y63">
        <f t="shared" si="36"/>
        <v>3.4375</v>
      </c>
      <c r="Z63">
        <f t="shared" si="19"/>
        <v>8.5317205984218145E-2</v>
      </c>
      <c r="AA63">
        <f t="shared" si="12"/>
        <v>4.8884599959125463</v>
      </c>
      <c r="AB63">
        <f t="shared" si="20"/>
        <v>1.2043807007619236</v>
      </c>
      <c r="AC63" s="1">
        <f t="shared" si="21"/>
        <v>1.3150566022240073</v>
      </c>
      <c r="AD63" s="2">
        <f t="shared" si="22"/>
        <v>75.349415374923225</v>
      </c>
      <c r="AE63">
        <f t="shared" si="23"/>
        <v>0.10262978304460135</v>
      </c>
      <c r="AF63">
        <f t="shared" si="24"/>
        <v>4.8000000000000007</v>
      </c>
      <c r="AG63">
        <f t="shared" si="25"/>
        <v>4.9026297830446017</v>
      </c>
      <c r="AJ63">
        <f t="shared" si="26"/>
        <v>4.8000000000000007</v>
      </c>
    </row>
    <row r="64" spans="1:37" x14ac:dyDescent="0.2">
      <c r="A64">
        <v>49</v>
      </c>
      <c r="B64">
        <f t="shared" si="4"/>
        <v>4.9000000000000004</v>
      </c>
      <c r="C64">
        <f t="shared" si="5"/>
        <v>0.16190369150866787</v>
      </c>
      <c r="D64">
        <f t="shared" si="6"/>
        <v>9.2766718037753346</v>
      </c>
      <c r="E64">
        <f t="shared" si="7"/>
        <v>30.397532794620027</v>
      </c>
      <c r="F64">
        <f t="shared" si="8"/>
        <v>0.39753279462002666</v>
      </c>
      <c r="G64">
        <f t="shared" si="13"/>
        <v>3.2887232393472008</v>
      </c>
      <c r="H64">
        <f t="shared" si="14"/>
        <v>3.2627386720806131</v>
      </c>
      <c r="I64">
        <f t="shared" si="35"/>
        <v>3.2625317300592336</v>
      </c>
      <c r="J64">
        <f t="shared" si="35"/>
        <v>3.2625300687347396</v>
      </c>
      <c r="K64">
        <f t="shared" si="35"/>
        <v>3.2625300553968222</v>
      </c>
      <c r="L64">
        <f t="shared" si="35"/>
        <v>3.2625300552897389</v>
      </c>
      <c r="M64">
        <f t="shared" si="35"/>
        <v>3.2625300552888796</v>
      </c>
      <c r="N64">
        <f t="shared" si="35"/>
        <v>3.262530055288873</v>
      </c>
      <c r="O64">
        <f t="shared" ref="O64:S73" si="37">(($F$4*SQRT($G$15)-$F64)/$F$4)^2*(COS(ASIN(SIN($C64)/SQRT(N64))))^2</f>
        <v>3.262530055288873</v>
      </c>
      <c r="P64">
        <f t="shared" si="37"/>
        <v>3.262530055288873</v>
      </c>
      <c r="Q64">
        <f t="shared" si="37"/>
        <v>3.262530055288873</v>
      </c>
      <c r="R64">
        <f t="shared" si="37"/>
        <v>3.262530055288873</v>
      </c>
      <c r="S64">
        <f t="shared" si="37"/>
        <v>3.262530055288873</v>
      </c>
      <c r="T64">
        <f t="shared" si="15"/>
        <v>8.9363190888084587E-2</v>
      </c>
      <c r="U64">
        <f t="shared" si="10"/>
        <v>5.120284691980018</v>
      </c>
      <c r="V64">
        <f t="shared" si="16"/>
        <v>1.2048074630459509</v>
      </c>
      <c r="W64" s="1">
        <f t="shared" si="17"/>
        <v>1.2945142479049987</v>
      </c>
      <c r="X64">
        <f t="shared" si="18"/>
        <v>0.609375</v>
      </c>
      <c r="Y64">
        <f t="shared" si="36"/>
        <v>3.4375</v>
      </c>
      <c r="Z64">
        <f t="shared" si="19"/>
        <v>8.7053264758502558E-2</v>
      </c>
      <c r="AA64">
        <f t="shared" si="12"/>
        <v>4.9879317703423398</v>
      </c>
      <c r="AB64">
        <f t="shared" si="20"/>
        <v>1.2045613644744417</v>
      </c>
      <c r="AC64" s="1">
        <f t="shared" si="21"/>
        <v>1.3232522788487919</v>
      </c>
      <c r="AD64" s="2">
        <f t="shared" si="22"/>
        <v>75.819006905230793</v>
      </c>
      <c r="AE64">
        <f t="shared" si="23"/>
        <v>0.10472860537851535</v>
      </c>
      <c r="AF64">
        <f t="shared" si="24"/>
        <v>4.9000000000000004</v>
      </c>
      <c r="AG64">
        <f t="shared" si="25"/>
        <v>5.0047286053785154</v>
      </c>
      <c r="AJ64">
        <f t="shared" si="26"/>
        <v>4.9000000000000004</v>
      </c>
    </row>
    <row r="65" spans="1:37" x14ac:dyDescent="0.2">
      <c r="A65">
        <v>50</v>
      </c>
      <c r="B65">
        <f t="shared" si="4"/>
        <v>5</v>
      </c>
      <c r="C65">
        <f t="shared" si="5"/>
        <v>0.16514867741462683</v>
      </c>
      <c r="D65">
        <f t="shared" si="6"/>
        <v>9.4626012843013942</v>
      </c>
      <c r="E65">
        <f t="shared" si="7"/>
        <v>30.413812651491099</v>
      </c>
      <c r="F65">
        <f t="shared" si="8"/>
        <v>0.41381265149109936</v>
      </c>
      <c r="G65">
        <f t="shared" si="13"/>
        <v>3.239701864615204</v>
      </c>
      <c r="H65">
        <f t="shared" si="14"/>
        <v>3.2126748375881773</v>
      </c>
      <c r="I65">
        <f t="shared" si="35"/>
        <v>3.2124474693586342</v>
      </c>
      <c r="J65">
        <f t="shared" si="35"/>
        <v>3.2124455403672165</v>
      </c>
      <c r="K65">
        <f t="shared" si="35"/>
        <v>3.2124455240004908</v>
      </c>
      <c r="L65">
        <f t="shared" si="35"/>
        <v>3.2124455238616254</v>
      </c>
      <c r="M65">
        <f t="shared" si="35"/>
        <v>3.2124455238604477</v>
      </c>
      <c r="N65">
        <f t="shared" si="35"/>
        <v>3.2124455238604375</v>
      </c>
      <c r="O65">
        <f t="shared" si="37"/>
        <v>3.212445523860437</v>
      </c>
      <c r="P65">
        <f t="shared" si="37"/>
        <v>3.212445523860437</v>
      </c>
      <c r="Q65">
        <f t="shared" si="37"/>
        <v>3.212445523860437</v>
      </c>
      <c r="R65">
        <f t="shared" si="37"/>
        <v>3.212445523860437</v>
      </c>
      <c r="S65">
        <f t="shared" si="37"/>
        <v>3.212445523860437</v>
      </c>
      <c r="T65">
        <f t="shared" si="15"/>
        <v>9.1852738517788593E-2</v>
      </c>
      <c r="U65">
        <f t="shared" si="10"/>
        <v>5.2629294710176504</v>
      </c>
      <c r="V65">
        <f t="shared" si="16"/>
        <v>1.2050800120381915</v>
      </c>
      <c r="W65" s="1">
        <f t="shared" si="17"/>
        <v>1.2945142479049987</v>
      </c>
      <c r="X65">
        <f t="shared" si="18"/>
        <v>0.609375</v>
      </c>
      <c r="Y65">
        <f t="shared" si="36"/>
        <v>3.4375</v>
      </c>
      <c r="Z65">
        <f t="shared" si="19"/>
        <v>8.8786826313269909E-2</v>
      </c>
      <c r="AA65">
        <f t="shared" si="12"/>
        <v>5.087260460413364</v>
      </c>
      <c r="AB65">
        <f t="shared" si="20"/>
        <v>1.2047454460988793</v>
      </c>
      <c r="AC65" s="1">
        <f t="shared" si="21"/>
        <v>1.3316123087154652</v>
      </c>
      <c r="AD65" s="2">
        <f t="shared" si="22"/>
        <v>76.298015460379986</v>
      </c>
      <c r="AE65">
        <f t="shared" si="23"/>
        <v>0.10682504339333597</v>
      </c>
      <c r="AF65" s="3">
        <f t="shared" si="24"/>
        <v>5</v>
      </c>
      <c r="AG65" s="3">
        <f t="shared" si="25"/>
        <v>5.1068250433933358</v>
      </c>
      <c r="AH65">
        <v>9.3000000000000007</v>
      </c>
      <c r="AI65">
        <f>AH65*$C$3/180</f>
        <v>0.16231083333333335</v>
      </c>
      <c r="AJ65">
        <f t="shared" si="26"/>
        <v>5</v>
      </c>
      <c r="AK65">
        <f>AJ65/SIN(AI65)</f>
        <v>30.940766967287299</v>
      </c>
    </row>
    <row r="66" spans="1:37" x14ac:dyDescent="0.2">
      <c r="A66">
        <v>51</v>
      </c>
      <c r="B66">
        <f t="shared" si="4"/>
        <v>5.1000000000000005</v>
      </c>
      <c r="C66">
        <f t="shared" si="5"/>
        <v>0.16839015714752992</v>
      </c>
      <c r="D66">
        <f t="shared" si="6"/>
        <v>9.6483298699842059</v>
      </c>
      <c r="E66">
        <f t="shared" si="7"/>
        <v>30.430412419157253</v>
      </c>
      <c r="F66">
        <f t="shared" si="8"/>
        <v>0.43041241915725337</v>
      </c>
      <c r="G66">
        <f t="shared" si="13"/>
        <v>3.1900962086175886</v>
      </c>
      <c r="H66">
        <f t="shared" si="14"/>
        <v>3.1620079590306509</v>
      </c>
      <c r="I66">
        <f t="shared" si="35"/>
        <v>3.1617584499291307</v>
      </c>
      <c r="J66">
        <f t="shared" si="35"/>
        <v>3.161756213664463</v>
      </c>
      <c r="K66">
        <f t="shared" si="35"/>
        <v>3.1617561936199921</v>
      </c>
      <c r="L66">
        <f t="shared" si="35"/>
        <v>3.1617561934403269</v>
      </c>
      <c r="M66">
        <f t="shared" si="35"/>
        <v>3.1617561934387157</v>
      </c>
      <c r="N66">
        <f t="shared" si="35"/>
        <v>3.1617561934387011</v>
      </c>
      <c r="O66">
        <f t="shared" si="37"/>
        <v>3.1617561934387011</v>
      </c>
      <c r="P66">
        <f t="shared" si="37"/>
        <v>3.1617561934387011</v>
      </c>
      <c r="Q66">
        <f t="shared" si="37"/>
        <v>3.1617561934387011</v>
      </c>
      <c r="R66">
        <f t="shared" si="37"/>
        <v>3.1617561934387011</v>
      </c>
      <c r="S66">
        <f t="shared" si="37"/>
        <v>3.1617561934387011</v>
      </c>
      <c r="T66">
        <f t="shared" si="15"/>
        <v>9.4393758948395232E-2</v>
      </c>
      <c r="U66">
        <f t="shared" si="10"/>
        <v>5.4085235112879646</v>
      </c>
      <c r="V66">
        <f t="shared" si="16"/>
        <v>1.2053660290505159</v>
      </c>
      <c r="W66" s="1">
        <f t="shared" si="17"/>
        <v>1.2945142479049987</v>
      </c>
      <c r="X66">
        <f t="shared" si="18"/>
        <v>0.51</v>
      </c>
      <c r="Y66">
        <f>$AQ$6</f>
        <v>3.04</v>
      </c>
      <c r="Z66">
        <f t="shared" si="19"/>
        <v>9.6271248636383394E-2</v>
      </c>
      <c r="AA66">
        <f t="shared" si="12"/>
        <v>5.5160989191625047</v>
      </c>
      <c r="AB66">
        <f t="shared" si="20"/>
        <v>1.2055824478992321</v>
      </c>
      <c r="AC66" s="1">
        <f t="shared" si="21"/>
        <v>1.2737433650421666</v>
      </c>
      <c r="AD66" s="2">
        <f t="shared" si="22"/>
        <v>72.982271433261175</v>
      </c>
      <c r="AE66">
        <f t="shared" si="23"/>
        <v>0.11588372915428964</v>
      </c>
      <c r="AF66">
        <f t="shared" si="24"/>
        <v>5.1000000000000005</v>
      </c>
      <c r="AG66">
        <f t="shared" si="25"/>
        <v>5.2158837291542905</v>
      </c>
      <c r="AJ66">
        <f t="shared" si="26"/>
        <v>5.1000000000000005</v>
      </c>
    </row>
    <row r="67" spans="1:37" x14ac:dyDescent="0.2">
      <c r="A67">
        <v>52</v>
      </c>
      <c r="B67">
        <f t="shared" si="4"/>
        <v>5.2</v>
      </c>
      <c r="C67">
        <f t="shared" si="5"/>
        <v>0.17162806838087999</v>
      </c>
      <c r="D67">
        <f t="shared" si="6"/>
        <v>9.8338539896732122</v>
      </c>
      <c r="E67">
        <f t="shared" si="7"/>
        <v>30.447331574376101</v>
      </c>
      <c r="F67">
        <f t="shared" si="8"/>
        <v>0.4473315743761006</v>
      </c>
      <c r="G67">
        <f t="shared" si="13"/>
        <v>3.1399299435036836</v>
      </c>
      <c r="H67">
        <f t="shared" si="14"/>
        <v>3.1107618385675426</v>
      </c>
      <c r="I67">
        <f t="shared" si="35"/>
        <v>3.1104883433950681</v>
      </c>
      <c r="J67">
        <f t="shared" si="35"/>
        <v>3.1104857546904632</v>
      </c>
      <c r="K67">
        <f t="shared" si="35"/>
        <v>3.1104857301855104</v>
      </c>
      <c r="L67">
        <f t="shared" si="35"/>
        <v>3.1104857299535436</v>
      </c>
      <c r="M67">
        <f t="shared" si="35"/>
        <v>3.110485729951348</v>
      </c>
      <c r="N67">
        <f t="shared" si="35"/>
        <v>3.1104857299513271</v>
      </c>
      <c r="O67">
        <f t="shared" si="37"/>
        <v>3.1104857299513262</v>
      </c>
      <c r="P67">
        <f t="shared" si="37"/>
        <v>3.1104857299513262</v>
      </c>
      <c r="Q67">
        <f t="shared" si="37"/>
        <v>3.1104857299513262</v>
      </c>
      <c r="R67">
        <f t="shared" si="37"/>
        <v>3.1104857299513262</v>
      </c>
      <c r="S67">
        <f t="shared" si="37"/>
        <v>3.1104857299513262</v>
      </c>
      <c r="T67">
        <f t="shared" si="15"/>
        <v>9.6988691729274115E-2</v>
      </c>
      <c r="U67">
        <f t="shared" si="10"/>
        <v>5.5572065927962253</v>
      </c>
      <c r="V67">
        <f t="shared" si="16"/>
        <v>1.2056662907455786</v>
      </c>
      <c r="W67" s="1">
        <f t="shared" si="17"/>
        <v>1.2945142479049987</v>
      </c>
      <c r="X67">
        <f t="shared" si="18"/>
        <v>0.51</v>
      </c>
      <c r="Y67">
        <f t="shared" ref="Y67:Y75" si="38">$AQ$6</f>
        <v>3.04</v>
      </c>
      <c r="Z67">
        <f t="shared" si="19"/>
        <v>9.8110223275460665E-2</v>
      </c>
      <c r="AA67">
        <f t="shared" si="12"/>
        <v>5.6214675122021065</v>
      </c>
      <c r="AB67">
        <f t="shared" si="20"/>
        <v>1.2057986236924696</v>
      </c>
      <c r="AC67" s="1">
        <f t="shared" si="21"/>
        <v>1.2824428616297014</v>
      </c>
      <c r="AD67" s="2">
        <f t="shared" si="22"/>
        <v>73.480730572448266</v>
      </c>
      <c r="AE67">
        <f t="shared" si="23"/>
        <v>0.11811147657469112</v>
      </c>
      <c r="AF67">
        <f t="shared" si="24"/>
        <v>5.2</v>
      </c>
      <c r="AG67">
        <f t="shared" si="25"/>
        <v>5.3181114765746909</v>
      </c>
      <c r="AJ67">
        <f t="shared" si="26"/>
        <v>5.2</v>
      </c>
    </row>
    <row r="68" spans="1:37" x14ac:dyDescent="0.2">
      <c r="A68">
        <v>53</v>
      </c>
      <c r="B68">
        <f t="shared" si="4"/>
        <v>5.3000000000000007</v>
      </c>
      <c r="C68">
        <f t="shared" si="5"/>
        <v>0.17486234922462071</v>
      </c>
      <c r="D68">
        <f t="shared" si="6"/>
        <v>10.019170097224805</v>
      </c>
      <c r="E68">
        <f t="shared" si="7"/>
        <v>30.464569585011372</v>
      </c>
      <c r="F68">
        <f t="shared" si="8"/>
        <v>0.4645695850113718</v>
      </c>
      <c r="G68">
        <f t="shared" si="13"/>
        <v>3.0892271437935559</v>
      </c>
      <c r="H68">
        <f t="shared" si="14"/>
        <v>3.058960682566735</v>
      </c>
      <c r="I68">
        <f t="shared" si="35"/>
        <v>3.0586612152736725</v>
      </c>
      <c r="J68">
        <f t="shared" si="35"/>
        <v>3.0586582226258336</v>
      </c>
      <c r="K68">
        <f t="shared" si="35"/>
        <v>3.0586581927166354</v>
      </c>
      <c r="L68">
        <f t="shared" si="35"/>
        <v>3.0586581924177159</v>
      </c>
      <c r="M68">
        <f t="shared" si="35"/>
        <v>3.0586581924147289</v>
      </c>
      <c r="N68">
        <f t="shared" si="35"/>
        <v>3.0586581924146987</v>
      </c>
      <c r="O68">
        <f t="shared" si="37"/>
        <v>3.0586581924146978</v>
      </c>
      <c r="P68">
        <f t="shared" si="37"/>
        <v>3.0586581924146978</v>
      </c>
      <c r="Q68">
        <f t="shared" si="37"/>
        <v>3.0586581924146978</v>
      </c>
      <c r="R68">
        <f t="shared" si="37"/>
        <v>3.0586581924146978</v>
      </c>
      <c r="S68">
        <f t="shared" si="37"/>
        <v>3.0586581924146978</v>
      </c>
      <c r="T68">
        <f t="shared" si="15"/>
        <v>9.9640112931732458E-2</v>
      </c>
      <c r="U68">
        <f t="shared" si="10"/>
        <v>5.7091263179092282</v>
      </c>
      <c r="V68">
        <f t="shared" si="16"/>
        <v>1.205981633207198</v>
      </c>
      <c r="W68" s="1">
        <f t="shared" si="17"/>
        <v>1.2945142479049987</v>
      </c>
      <c r="X68">
        <f t="shared" si="18"/>
        <v>0.51</v>
      </c>
      <c r="Y68">
        <f t="shared" si="38"/>
        <v>3.04</v>
      </c>
      <c r="Z68">
        <f t="shared" si="19"/>
        <v>9.9946438038153423E-2</v>
      </c>
      <c r="AA68">
        <f t="shared" si="12"/>
        <v>5.7266779713091243</v>
      </c>
      <c r="AB68">
        <f t="shared" si="20"/>
        <v>1.2060186225194485</v>
      </c>
      <c r="AC68" s="1">
        <f t="shared" si="21"/>
        <v>1.2913060872974289</v>
      </c>
      <c r="AD68" s="2">
        <f t="shared" si="22"/>
        <v>73.988570973591337</v>
      </c>
      <c r="AE68">
        <f t="shared" si="23"/>
        <v>0.12033668544424868</v>
      </c>
      <c r="AF68">
        <f t="shared" si="24"/>
        <v>5.3000000000000007</v>
      </c>
      <c r="AG68">
        <f t="shared" si="25"/>
        <v>5.4203366854442496</v>
      </c>
      <c r="AJ68">
        <f t="shared" si="26"/>
        <v>5.3000000000000007</v>
      </c>
    </row>
    <row r="69" spans="1:37" x14ac:dyDescent="0.2">
      <c r="A69">
        <v>54</v>
      </c>
      <c r="B69">
        <f t="shared" si="4"/>
        <v>5.4</v>
      </c>
      <c r="C69">
        <f t="shared" si="5"/>
        <v>0.17809293823119757</v>
      </c>
      <c r="D69">
        <f t="shared" si="6"/>
        <v>10.204274671849614</v>
      </c>
      <c r="E69">
        <f t="shared" si="7"/>
        <v>30.482125910113293</v>
      </c>
      <c r="F69">
        <f t="shared" si="8"/>
        <v>0.48212591011329309</v>
      </c>
      <c r="G69">
        <f t="shared" si="13"/>
        <v>3.0380122827410125</v>
      </c>
      <c r="H69">
        <f t="shared" si="14"/>
        <v>3.0066290979289239</v>
      </c>
      <c r="I69">
        <f t="shared" si="35"/>
        <v>3.0063015203472303</v>
      </c>
      <c r="J69">
        <f t="shared" si="35"/>
        <v>3.0062980650268676</v>
      </c>
      <c r="K69">
        <f t="shared" si="35"/>
        <v>3.0062980285757979</v>
      </c>
      <c r="L69">
        <f t="shared" si="35"/>
        <v>3.0062980281912655</v>
      </c>
      <c r="M69">
        <f t="shared" si="35"/>
        <v>3.0062980281872091</v>
      </c>
      <c r="N69">
        <f t="shared" si="35"/>
        <v>3.0062980281871661</v>
      </c>
      <c r="O69">
        <f t="shared" si="37"/>
        <v>3.0062980281871656</v>
      </c>
      <c r="P69">
        <f t="shared" si="37"/>
        <v>3.0062980281871656</v>
      </c>
      <c r="Q69">
        <f t="shared" si="37"/>
        <v>3.0062980281871656</v>
      </c>
      <c r="R69">
        <f t="shared" si="37"/>
        <v>3.0062980281871656</v>
      </c>
      <c r="S69">
        <f t="shared" si="37"/>
        <v>3.0062980281871656</v>
      </c>
      <c r="T69">
        <f t="shared" si="15"/>
        <v>0.10235074560702188</v>
      </c>
      <c r="U69">
        <f t="shared" si="10"/>
        <v>5.8644387105726361</v>
      </c>
      <c r="V69">
        <f t="shared" si="16"/>
        <v>1.2063129573924645</v>
      </c>
      <c r="W69" s="1">
        <f t="shared" si="17"/>
        <v>1.2945142479049987</v>
      </c>
      <c r="X69">
        <f t="shared" si="18"/>
        <v>0.51</v>
      </c>
      <c r="Y69">
        <f t="shared" si="38"/>
        <v>3.04</v>
      </c>
      <c r="Z69">
        <f t="shared" si="19"/>
        <v>0.10177984702831913</v>
      </c>
      <c r="AA69">
        <f t="shared" si="12"/>
        <v>5.8317276667507372</v>
      </c>
      <c r="AB69">
        <f t="shared" si="20"/>
        <v>1.2062424237829992</v>
      </c>
      <c r="AC69" s="1">
        <f t="shared" si="21"/>
        <v>1.300332751897918</v>
      </c>
      <c r="AD69" s="2">
        <f t="shared" si="22"/>
        <v>74.505776011976835</v>
      </c>
      <c r="AE69">
        <f t="shared" si="23"/>
        <v>0.12255931190197202</v>
      </c>
      <c r="AF69">
        <f t="shared" si="24"/>
        <v>5.4</v>
      </c>
      <c r="AG69">
        <f t="shared" si="25"/>
        <v>5.522559311901972</v>
      </c>
      <c r="AJ69">
        <f t="shared" si="26"/>
        <v>5.4</v>
      </c>
    </row>
    <row r="70" spans="1:37" x14ac:dyDescent="0.2">
      <c r="A70">
        <v>55</v>
      </c>
      <c r="B70">
        <f t="shared" si="4"/>
        <v>5.5</v>
      </c>
      <c r="C70">
        <f t="shared" si="5"/>
        <v>0.18131977440149022</v>
      </c>
      <c r="D70">
        <f t="shared" si="6"/>
        <v>10.389164218452407</v>
      </c>
      <c r="E70">
        <f t="shared" si="7"/>
        <v>30.5</v>
      </c>
      <c r="F70">
        <f t="shared" si="8"/>
        <v>0.5</v>
      </c>
      <c r="G70">
        <f t="shared" si="13"/>
        <v>2.9863102286505105</v>
      </c>
      <c r="H70">
        <f t="shared" si="14"/>
        <v>2.953792088365641</v>
      </c>
      <c r="I70">
        <f t="shared" si="35"/>
        <v>2.9534340978856228</v>
      </c>
      <c r="J70">
        <f t="shared" si="35"/>
        <v>2.9534301129171281</v>
      </c>
      <c r="K70">
        <f t="shared" si="35"/>
        <v>2.9534300685530428</v>
      </c>
      <c r="L70">
        <f t="shared" si="35"/>
        <v>2.9534300680591428</v>
      </c>
      <c r="M70">
        <f t="shared" si="35"/>
        <v>2.9534300680536445</v>
      </c>
      <c r="N70">
        <f t="shared" si="35"/>
        <v>2.9534300680535828</v>
      </c>
      <c r="O70">
        <f t="shared" si="37"/>
        <v>2.9534300680535823</v>
      </c>
      <c r="P70">
        <f t="shared" si="37"/>
        <v>2.9534300680535823</v>
      </c>
      <c r="Q70">
        <f t="shared" si="37"/>
        <v>2.9534300680535823</v>
      </c>
      <c r="R70">
        <f t="shared" si="37"/>
        <v>2.9534300680535823</v>
      </c>
      <c r="S70">
        <f t="shared" si="37"/>
        <v>2.9534300680535823</v>
      </c>
      <c r="T70">
        <f t="shared" si="15"/>
        <v>0.10512347121723509</v>
      </c>
      <c r="U70">
        <f t="shared" si="10"/>
        <v>6.0233088712724223</v>
      </c>
      <c r="V70">
        <f t="shared" si="16"/>
        <v>1.2066612351870676</v>
      </c>
      <c r="W70" s="1">
        <f t="shared" si="17"/>
        <v>1.2945142479049985</v>
      </c>
      <c r="X70">
        <f t="shared" si="18"/>
        <v>0.51</v>
      </c>
      <c r="Y70">
        <f t="shared" si="38"/>
        <v>3.04</v>
      </c>
      <c r="Z70">
        <f t="shared" si="19"/>
        <v>0.10361040473287834</v>
      </c>
      <c r="AA70">
        <f t="shared" si="12"/>
        <v>5.9366139907426705</v>
      </c>
      <c r="AB70">
        <f t="shared" si="20"/>
        <v>1.2064700065861937</v>
      </c>
      <c r="AC70" s="1">
        <f t="shared" si="21"/>
        <v>1.3095225606288339</v>
      </c>
      <c r="AD70" s="2">
        <f t="shared" si="22"/>
        <v>75.032328796177012</v>
      </c>
      <c r="AE70">
        <f t="shared" si="23"/>
        <v>0.12477931235621825</v>
      </c>
      <c r="AF70">
        <f t="shared" si="24"/>
        <v>5.5</v>
      </c>
      <c r="AG70">
        <f t="shared" si="25"/>
        <v>5.6247793123562184</v>
      </c>
      <c r="AJ70">
        <f t="shared" si="26"/>
        <v>5.5</v>
      </c>
    </row>
    <row r="71" spans="1:37" x14ac:dyDescent="0.2">
      <c r="A71">
        <v>56</v>
      </c>
      <c r="B71">
        <f t="shared" si="4"/>
        <v>5.6000000000000005</v>
      </c>
      <c r="C71">
        <f t="shared" si="5"/>
        <v>0.18454279719061453</v>
      </c>
      <c r="D71">
        <f t="shared" si="6"/>
        <v>10.573835267964546</v>
      </c>
      <c r="E71">
        <f t="shared" si="7"/>
        <v>30.51819129633996</v>
      </c>
      <c r="F71">
        <f t="shared" si="8"/>
        <v>0.51819129633996042</v>
      </c>
      <c r="G71">
        <f t="shared" si="13"/>
        <v>2.9341462411492114</v>
      </c>
      <c r="H71">
        <f t="shared" si="14"/>
        <v>2.9004750506321182</v>
      </c>
      <c r="I71">
        <f t="shared" ref="I71:N80" si="39">(($F$4*SQRT($G$15)-$F71)/$F$4)^2*(COS(ASIN(SIN($C71)/SQRT(H71))))^2</f>
        <v>2.9000841667075719</v>
      </c>
      <c r="J71">
        <f t="shared" si="39"/>
        <v>2.9000795756969082</v>
      </c>
      <c r="K71">
        <f t="shared" si="39"/>
        <v>2.9000795217672075</v>
      </c>
      <c r="L71">
        <f t="shared" si="39"/>
        <v>2.9000795211337049</v>
      </c>
      <c r="M71">
        <f t="shared" si="39"/>
        <v>2.9000795211262629</v>
      </c>
      <c r="N71">
        <f t="shared" si="39"/>
        <v>2.9000795211261758</v>
      </c>
      <c r="O71">
        <f t="shared" si="37"/>
        <v>2.9000795211261745</v>
      </c>
      <c r="P71">
        <f t="shared" si="37"/>
        <v>2.9000795211261745</v>
      </c>
      <c r="Q71">
        <f t="shared" si="37"/>
        <v>2.9000795211261745</v>
      </c>
      <c r="R71">
        <f t="shared" si="37"/>
        <v>2.9000795211261745</v>
      </c>
      <c r="S71">
        <f t="shared" si="37"/>
        <v>2.9000795211261745</v>
      </c>
      <c r="T71">
        <f t="shared" si="15"/>
        <v>0.10796134214931154</v>
      </c>
      <c r="U71">
        <f t="shared" si="10"/>
        <v>6.1859116940557293</v>
      </c>
      <c r="V71">
        <f t="shared" si="16"/>
        <v>1.2070275161420234</v>
      </c>
      <c r="W71" s="1">
        <f t="shared" si="17"/>
        <v>1.2945142479049987</v>
      </c>
      <c r="X71">
        <f t="shared" si="18"/>
        <v>0.51</v>
      </c>
      <c r="Y71">
        <f t="shared" si="38"/>
        <v>3.04</v>
      </c>
      <c r="Z71">
        <f t="shared" si="19"/>
        <v>0.10543806602661931</v>
      </c>
      <c r="AA71">
        <f t="shared" si="12"/>
        <v>6.0413343577244873</v>
      </c>
      <c r="AB71">
        <f t="shared" si="20"/>
        <v>1.2067013497371037</v>
      </c>
      <c r="AC71" s="1">
        <f t="shared" si="21"/>
        <v>1.3188752140785662</v>
      </c>
      <c r="AD71" s="2">
        <f t="shared" si="22"/>
        <v>75.568212170664296</v>
      </c>
      <c r="AE71">
        <f t="shared" si="23"/>
        <v>0.12699664348851189</v>
      </c>
      <c r="AF71">
        <f t="shared" si="24"/>
        <v>5.6000000000000005</v>
      </c>
      <c r="AG71">
        <f t="shared" si="25"/>
        <v>5.726996643488512</v>
      </c>
      <c r="AJ71">
        <f t="shared" si="26"/>
        <v>5.6000000000000005</v>
      </c>
    </row>
    <row r="72" spans="1:37" x14ac:dyDescent="0.2">
      <c r="A72">
        <v>57</v>
      </c>
      <c r="B72">
        <f t="shared" si="4"/>
        <v>5.7</v>
      </c>
      <c r="C72">
        <f t="shared" si="5"/>
        <v>0.18776194651359343</v>
      </c>
      <c r="D72">
        <f t="shared" si="6"/>
        <v>10.758284377668888</v>
      </c>
      <c r="E72">
        <f t="shared" si="7"/>
        <v>30.5366992322353</v>
      </c>
      <c r="F72">
        <f t="shared" si="8"/>
        <v>0.53669923223529992</v>
      </c>
      <c r="G72">
        <f t="shared" si="13"/>
        <v>2.8815459674156489</v>
      </c>
      <c r="H72">
        <f t="shared" si="14"/>
        <v>2.8467037707164886</v>
      </c>
      <c r="I72">
        <f t="shared" si="39"/>
        <v>2.8462773200673865</v>
      </c>
      <c r="J72">
        <f t="shared" si="39"/>
        <v>2.8462720358537061</v>
      </c>
      <c r="K72">
        <f t="shared" si="39"/>
        <v>2.8462719703662929</v>
      </c>
      <c r="L72">
        <f t="shared" si="39"/>
        <v>2.8462719695547043</v>
      </c>
      <c r="M72">
        <f t="shared" si="39"/>
        <v>2.8462719695446461</v>
      </c>
      <c r="N72">
        <f t="shared" si="39"/>
        <v>2.8462719695445213</v>
      </c>
      <c r="O72">
        <f t="shared" si="37"/>
        <v>2.8462719695445196</v>
      </c>
      <c r="P72">
        <f t="shared" si="37"/>
        <v>2.8462719695445196</v>
      </c>
      <c r="Q72">
        <f t="shared" si="37"/>
        <v>2.8462719695445196</v>
      </c>
      <c r="R72">
        <f t="shared" si="37"/>
        <v>2.8462719695445196</v>
      </c>
      <c r="S72">
        <f t="shared" si="37"/>
        <v>2.8462719695445196</v>
      </c>
      <c r="T72">
        <f t="shared" si="15"/>
        <v>0.11086759543710616</v>
      </c>
      <c r="U72">
        <f t="shared" si="10"/>
        <v>6.3524326527706858</v>
      </c>
      <c r="V72">
        <f t="shared" si="16"/>
        <v>1.2074129349817271</v>
      </c>
      <c r="W72" s="1">
        <f t="shared" si="17"/>
        <v>1.2945142479049987</v>
      </c>
      <c r="X72">
        <f t="shared" si="18"/>
        <v>0.51</v>
      </c>
      <c r="Y72">
        <f t="shared" si="38"/>
        <v>3.04</v>
      </c>
      <c r="Z72">
        <f t="shared" si="19"/>
        <v>0.10726278617688374</v>
      </c>
      <c r="AA72">
        <f t="shared" si="12"/>
        <v>6.1458862046280673</v>
      </c>
      <c r="AB72">
        <f t="shared" si="20"/>
        <v>1.2069364317536051</v>
      </c>
      <c r="AC72" s="1">
        <f t="shared" si="21"/>
        <v>1.3283904082723537</v>
      </c>
      <c r="AD72" s="2">
        <f t="shared" si="22"/>
        <v>76.113408718454124</v>
      </c>
      <c r="AE72">
        <f t="shared" si="23"/>
        <v>0.12921126225730026</v>
      </c>
      <c r="AF72">
        <f t="shared" si="24"/>
        <v>5.7</v>
      </c>
      <c r="AG72">
        <f t="shared" si="25"/>
        <v>5.8292112622573002</v>
      </c>
      <c r="AJ72">
        <f t="shared" si="26"/>
        <v>5.7</v>
      </c>
    </row>
    <row r="73" spans="1:37" x14ac:dyDescent="0.2">
      <c r="A73">
        <v>58</v>
      </c>
      <c r="B73">
        <f t="shared" si="4"/>
        <v>5.8000000000000007</v>
      </c>
      <c r="C73">
        <f t="shared" si="5"/>
        <v>0.19097716275089588</v>
      </c>
      <c r="D73">
        <f t="shared" si="6"/>
        <v>10.942508131517192</v>
      </c>
      <c r="E73">
        <f t="shared" si="7"/>
        <v>30.555523232306136</v>
      </c>
      <c r="F73">
        <f t="shared" si="8"/>
        <v>0.55552323230613609</v>
      </c>
      <c r="G73">
        <f t="shared" si="13"/>
        <v>2.8285354383658783</v>
      </c>
      <c r="H73">
        <f t="shared" si="14"/>
        <v>2.7925044199862028</v>
      </c>
      <c r="I73">
        <f t="shared" si="39"/>
        <v>2.7920395203512429</v>
      </c>
      <c r="J73">
        <f t="shared" si="39"/>
        <v>2.7920334434533918</v>
      </c>
      <c r="K73">
        <f t="shared" si="39"/>
        <v>2.7920333640063149</v>
      </c>
      <c r="L73">
        <f t="shared" si="39"/>
        <v>2.7920333629676515</v>
      </c>
      <c r="M73">
        <f t="shared" si="39"/>
        <v>2.7920333629540721</v>
      </c>
      <c r="N73">
        <f t="shared" si="39"/>
        <v>2.7920333629538949</v>
      </c>
      <c r="O73">
        <f t="shared" si="37"/>
        <v>2.7920333629538927</v>
      </c>
      <c r="P73">
        <f t="shared" si="37"/>
        <v>2.7920333629538927</v>
      </c>
      <c r="Q73">
        <f t="shared" si="37"/>
        <v>2.7920333629538927</v>
      </c>
      <c r="R73">
        <f t="shared" si="37"/>
        <v>2.7920333629538927</v>
      </c>
      <c r="S73">
        <f t="shared" si="37"/>
        <v>2.7920333629538927</v>
      </c>
      <c r="T73">
        <f t="shared" si="15"/>
        <v>0.11384566783352411</v>
      </c>
      <c r="U73">
        <f t="shared" si="10"/>
        <v>6.523068664661575</v>
      </c>
      <c r="V73">
        <f t="shared" si="16"/>
        <v>1.2078187199870276</v>
      </c>
      <c r="W73" s="1">
        <f t="shared" si="17"/>
        <v>1.2945142479049987</v>
      </c>
      <c r="X73">
        <f t="shared" si="18"/>
        <v>0.51</v>
      </c>
      <c r="Y73">
        <f t="shared" si="38"/>
        <v>3.04</v>
      </c>
      <c r="Z73">
        <f t="shared" si="19"/>
        <v>0.10908452084813298</v>
      </c>
      <c r="AA73">
        <f t="shared" si="12"/>
        <v>6.2502669911392443</v>
      </c>
      <c r="AB73">
        <f t="shared" si="20"/>
        <v>1.2071752308682278</v>
      </c>
      <c r="AC73" s="1">
        <f t="shared" si="21"/>
        <v>1.3380678347189554</v>
      </c>
      <c r="AD73" s="2">
        <f t="shared" si="22"/>
        <v>76.667900763779073</v>
      </c>
      <c r="AE73">
        <f t="shared" si="23"/>
        <v>0.13142312590164443</v>
      </c>
      <c r="AF73">
        <f t="shared" si="24"/>
        <v>5.8000000000000007</v>
      </c>
      <c r="AG73">
        <f t="shared" si="25"/>
        <v>5.9314231259016452</v>
      </c>
      <c r="AJ73">
        <f t="shared" si="26"/>
        <v>5.8000000000000007</v>
      </c>
    </row>
    <row r="74" spans="1:37" x14ac:dyDescent="0.2">
      <c r="A74">
        <v>59</v>
      </c>
      <c r="B74">
        <f t="shared" si="4"/>
        <v>5.9</v>
      </c>
      <c r="C74">
        <f t="shared" si="5"/>
        <v>0.19418838675384306</v>
      </c>
      <c r="D74">
        <f t="shared" si="6"/>
        <v>11.126503140439837</v>
      </c>
      <c r="E74">
        <f t="shared" si="7"/>
        <v>30.574662712775755</v>
      </c>
      <c r="F74">
        <f t="shared" si="8"/>
        <v>0.57466271277575487</v>
      </c>
      <c r="G74">
        <f t="shared" si="13"/>
        <v>2.7751410647987629</v>
      </c>
      <c r="H74">
        <f t="shared" si="14"/>
        <v>2.7379035512933445</v>
      </c>
      <c r="I74">
        <f t="shared" si="39"/>
        <v>2.7373970935653467</v>
      </c>
      <c r="J74">
        <f t="shared" si="39"/>
        <v>2.7373901103892626</v>
      </c>
      <c r="K74">
        <f t="shared" si="39"/>
        <v>2.7373900140852823</v>
      </c>
      <c r="L74">
        <f t="shared" si="39"/>
        <v>2.7373900127571646</v>
      </c>
      <c r="M74">
        <f t="shared" si="39"/>
        <v>2.7373900127388486</v>
      </c>
      <c r="N74">
        <f t="shared" si="39"/>
        <v>2.7373900127385959</v>
      </c>
      <c r="O74">
        <f t="shared" ref="O74:S80" si="40">(($F$4*SQRT($G$15)-$F74)/$F$4)^2*(COS(ASIN(SIN($C74)/SQRT(N74))))^2</f>
        <v>2.7373900127385928</v>
      </c>
      <c r="P74">
        <f t="shared" si="40"/>
        <v>2.7373900127385928</v>
      </c>
      <c r="Q74">
        <f t="shared" si="40"/>
        <v>2.7373900127385928</v>
      </c>
      <c r="R74">
        <f t="shared" si="40"/>
        <v>2.7373900127385928</v>
      </c>
      <c r="S74">
        <f t="shared" si="40"/>
        <v>2.7373900127385928</v>
      </c>
      <c r="T74">
        <f t="shared" si="15"/>
        <v>0.11689921239445936</v>
      </c>
      <c r="U74">
        <f t="shared" si="10"/>
        <v>6.6980290405865617</v>
      </c>
      <c r="V74">
        <f t="shared" si="16"/>
        <v>1.2082462023731972</v>
      </c>
      <c r="W74" s="1">
        <f t="shared" si="17"/>
        <v>1.2945142479049985</v>
      </c>
      <c r="X74">
        <f t="shared" si="18"/>
        <v>0.51</v>
      </c>
      <c r="Y74">
        <f t="shared" si="38"/>
        <v>3.04</v>
      </c>
      <c r="Z74">
        <f t="shared" si="19"/>
        <v>0.1109032261063938</v>
      </c>
      <c r="AA74">
        <f t="shared" si="12"/>
        <v>6.3544741999525334</v>
      </c>
      <c r="AB74">
        <f t="shared" si="20"/>
        <v>1.2074177250330489</v>
      </c>
      <c r="AC74" s="1">
        <f t="shared" si="21"/>
        <v>1.3479071804577836</v>
      </c>
      <c r="AD74" s="2">
        <f t="shared" si="22"/>
        <v>77.231670374789445</v>
      </c>
      <c r="AE74">
        <f t="shared" si="23"/>
        <v>0.13363219194484427</v>
      </c>
      <c r="AF74">
        <f t="shared" si="24"/>
        <v>5.9</v>
      </c>
      <c r="AG74">
        <f t="shared" si="25"/>
        <v>6.0336321919448448</v>
      </c>
      <c r="AJ74">
        <f t="shared" si="26"/>
        <v>5.9</v>
      </c>
    </row>
    <row r="75" spans="1:37" x14ac:dyDescent="0.2">
      <c r="A75">
        <v>60</v>
      </c>
      <c r="B75">
        <f t="shared" si="4"/>
        <v>6</v>
      </c>
      <c r="C75">
        <f t="shared" si="5"/>
        <v>0.19739555984988078</v>
      </c>
      <c r="D75">
        <f t="shared" si="6"/>
        <v>11.31026604264795</v>
      </c>
      <c r="E75">
        <f t="shared" si="7"/>
        <v>30.594117081556711</v>
      </c>
      <c r="F75">
        <f t="shared" si="8"/>
        <v>0.5941170815567105</v>
      </c>
      <c r="G75">
        <f t="shared" si="13"/>
        <v>2.7213896335013428</v>
      </c>
      <c r="H75">
        <f t="shared" si="14"/>
        <v>2.6829280950398045</v>
      </c>
      <c r="I75">
        <f t="shared" si="39"/>
        <v>2.6823767235947167</v>
      </c>
      <c r="J75">
        <f t="shared" si="39"/>
        <v>2.6823687043615032</v>
      </c>
      <c r="K75">
        <f t="shared" si="39"/>
        <v>2.6823685877041883</v>
      </c>
      <c r="L75">
        <f t="shared" si="39"/>
        <v>2.6823685860071471</v>
      </c>
      <c r="M75">
        <f t="shared" si="39"/>
        <v>2.6823685859824602</v>
      </c>
      <c r="N75">
        <f t="shared" si="39"/>
        <v>2.6823685859821005</v>
      </c>
      <c r="O75">
        <f t="shared" si="40"/>
        <v>2.6823685859820956</v>
      </c>
      <c r="P75">
        <f t="shared" si="40"/>
        <v>2.6823685859820956</v>
      </c>
      <c r="Q75">
        <f t="shared" si="40"/>
        <v>2.6823685859820956</v>
      </c>
      <c r="R75">
        <f t="shared" si="40"/>
        <v>2.6823685859820956</v>
      </c>
      <c r="S75">
        <f t="shared" si="40"/>
        <v>2.6823685859820956</v>
      </c>
      <c r="T75">
        <f t="shared" si="15"/>
        <v>0.12003211675924662</v>
      </c>
      <c r="U75">
        <f t="shared" si="10"/>
        <v>6.8775365324413142</v>
      </c>
      <c r="V75">
        <f t="shared" si="16"/>
        <v>1.2086968268017522</v>
      </c>
      <c r="W75" s="1">
        <f t="shared" si="17"/>
        <v>1.2945142479049989</v>
      </c>
      <c r="X75">
        <f t="shared" si="18"/>
        <v>0.51</v>
      </c>
      <c r="Y75">
        <f t="shared" si="38"/>
        <v>3.04</v>
      </c>
      <c r="Z75">
        <f t="shared" si="19"/>
        <v>0.11271885842358317</v>
      </c>
      <c r="AA75">
        <f t="shared" si="12"/>
        <v>6.4585053370189307</v>
      </c>
      <c r="AB75">
        <f t="shared" si="20"/>
        <v>1.2076638919246256</v>
      </c>
      <c r="AC75" s="1">
        <f t="shared" si="21"/>
        <v>1.3579081281065346</v>
      </c>
      <c r="AD75" s="2">
        <f t="shared" si="22"/>
        <v>77.804699366282421</v>
      </c>
      <c r="AE75">
        <f t="shared" si="23"/>
        <v>0.13583841819799758</v>
      </c>
      <c r="AF75" s="3">
        <f t="shared" si="24"/>
        <v>6</v>
      </c>
      <c r="AG75" s="3">
        <f t="shared" si="25"/>
        <v>6.1358384181979977</v>
      </c>
      <c r="AJ75">
        <f t="shared" si="26"/>
        <v>6</v>
      </c>
    </row>
    <row r="76" spans="1:37" x14ac:dyDescent="0.2">
      <c r="A76">
        <v>61</v>
      </c>
      <c r="B76">
        <f t="shared" si="4"/>
        <v>6.1000000000000005</v>
      </c>
      <c r="C76">
        <f t="shared" si="5"/>
        <v>0.20059862384771762</v>
      </c>
      <c r="D76">
        <f t="shared" si="6"/>
        <v>11.493793503927794</v>
      </c>
      <c r="E76">
        <f t="shared" si="7"/>
        <v>30.613885738337757</v>
      </c>
      <c r="F76">
        <f t="shared" si="8"/>
        <v>0.61388573833775695</v>
      </c>
      <c r="G76">
        <f t="shared" si="13"/>
        <v>2.6673083033157412</v>
      </c>
      <c r="H76">
        <f t="shared" si="14"/>
        <v>2.6276053552037921</v>
      </c>
      <c r="I76">
        <f t="shared" si="39"/>
        <v>2.6270054462084556</v>
      </c>
      <c r="J76">
        <f t="shared" si="39"/>
        <v>2.6269962425554709</v>
      </c>
      <c r="K76">
        <f t="shared" si="39"/>
        <v>2.6269961013226011</v>
      </c>
      <c r="L76">
        <f t="shared" si="39"/>
        <v>2.6269960991553316</v>
      </c>
      <c r="M76">
        <f t="shared" si="39"/>
        <v>2.6269960991220742</v>
      </c>
      <c r="N76">
        <f t="shared" si="39"/>
        <v>2.626996099121564</v>
      </c>
      <c r="O76">
        <f t="shared" si="40"/>
        <v>2.626996099121556</v>
      </c>
      <c r="P76">
        <f t="shared" si="40"/>
        <v>2.626996099121556</v>
      </c>
      <c r="Q76">
        <f t="shared" si="40"/>
        <v>2.626996099121556</v>
      </c>
      <c r="R76">
        <f t="shared" si="40"/>
        <v>2.626996099121556</v>
      </c>
      <c r="S76">
        <f t="shared" si="40"/>
        <v>2.626996099121556</v>
      </c>
      <c r="T76">
        <f t="shared" si="15"/>
        <v>0.12324852333909476</v>
      </c>
      <c r="U76">
        <f t="shared" si="10"/>
        <v>7.0618284899051584</v>
      </c>
      <c r="V76">
        <f t="shared" si="16"/>
        <v>1.2091721631876329</v>
      </c>
      <c r="W76" s="1">
        <f t="shared" si="17"/>
        <v>1.2945142479049987</v>
      </c>
      <c r="X76">
        <f t="shared" si="18"/>
        <v>0.41222222222222227</v>
      </c>
      <c r="Y76">
        <f>$AQ$7</f>
        <v>2.6488888888888891</v>
      </c>
      <c r="Z76">
        <f t="shared" si="19"/>
        <v>0.12273556476597403</v>
      </c>
      <c r="AA76">
        <f t="shared" si="12"/>
        <v>7.0324372617779165</v>
      </c>
      <c r="AB76">
        <f t="shared" si="20"/>
        <v>1.2090954921538337</v>
      </c>
      <c r="AC76" s="1">
        <f t="shared" si="21"/>
        <v>1.2985504488934021</v>
      </c>
      <c r="AD76" s="2">
        <f t="shared" si="22"/>
        <v>74.403654560182204</v>
      </c>
      <c r="AE76">
        <f t="shared" si="23"/>
        <v>0.14802671767867231</v>
      </c>
      <c r="AF76">
        <f t="shared" si="24"/>
        <v>6.1000000000000005</v>
      </c>
      <c r="AG76">
        <f t="shared" si="25"/>
        <v>6.2480267176786732</v>
      </c>
      <c r="AH76">
        <v>11.2</v>
      </c>
      <c r="AI76">
        <f>AH76*$C$3/180</f>
        <v>0.19547111111111112</v>
      </c>
      <c r="AJ76">
        <f t="shared" si="26"/>
        <v>6.1000000000000005</v>
      </c>
      <c r="AK76">
        <f>AJ76/SIN(AI76)</f>
        <v>31.40627584265755</v>
      </c>
    </row>
    <row r="77" spans="1:37" x14ac:dyDescent="0.2">
      <c r="A77">
        <v>62</v>
      </c>
      <c r="B77">
        <f t="shared" si="4"/>
        <v>6.2</v>
      </c>
      <c r="C77">
        <f t="shared" si="5"/>
        <v>0.20379752104232826</v>
      </c>
      <c r="D77">
        <f t="shared" si="6"/>
        <v>11.677082217927451</v>
      </c>
      <c r="E77">
        <f t="shared" si="7"/>
        <v>30.633968074671618</v>
      </c>
      <c r="F77">
        <f t="shared" si="8"/>
        <v>0.63396807467161764</v>
      </c>
      <c r="G77">
        <f t="shared" si="13"/>
        <v>2.6129246011687766</v>
      </c>
      <c r="H77">
        <f t="shared" si="14"/>
        <v>2.5719630053288722</v>
      </c>
      <c r="I77">
        <f t="shared" si="39"/>
        <v>2.5713106427831138</v>
      </c>
      <c r="J77">
        <f t="shared" si="39"/>
        <v>2.5713000849814311</v>
      </c>
      <c r="K77">
        <f t="shared" si="39"/>
        <v>2.5712999140704631</v>
      </c>
      <c r="L77">
        <f t="shared" si="39"/>
        <v>2.5712999113037243</v>
      </c>
      <c r="M77">
        <f t="shared" si="39"/>
        <v>2.5712999112589356</v>
      </c>
      <c r="N77">
        <f t="shared" si="39"/>
        <v>2.5712999112582104</v>
      </c>
      <c r="O77">
        <f t="shared" si="40"/>
        <v>2.5712999112581989</v>
      </c>
      <c r="P77">
        <f t="shared" si="40"/>
        <v>2.5712999112581985</v>
      </c>
      <c r="Q77">
        <f t="shared" si="40"/>
        <v>2.5712999112581985</v>
      </c>
      <c r="R77">
        <f t="shared" si="40"/>
        <v>2.5712999112581985</v>
      </c>
      <c r="S77">
        <f t="shared" si="40"/>
        <v>2.5712999112581985</v>
      </c>
      <c r="T77">
        <f t="shared" si="15"/>
        <v>0.12655285165628144</v>
      </c>
      <c r="U77">
        <f t="shared" si="10"/>
        <v>7.2511581404203911</v>
      </c>
      <c r="V77">
        <f t="shared" si="16"/>
        <v>1.2096739199900266</v>
      </c>
      <c r="W77" s="1">
        <f t="shared" si="17"/>
        <v>1.2945142479049985</v>
      </c>
      <c r="X77">
        <f t="shared" si="18"/>
        <v>0.41222222222222227</v>
      </c>
      <c r="Y77">
        <f t="shared" ref="Y77:Y85" si="41">$AQ$7</f>
        <v>2.6488888888888891</v>
      </c>
      <c r="Z77">
        <f t="shared" si="19"/>
        <v>0.12467582868920245</v>
      </c>
      <c r="AA77">
        <f t="shared" si="12"/>
        <v>7.1436094744728438</v>
      </c>
      <c r="AB77">
        <f t="shared" si="20"/>
        <v>1.2093872260770075</v>
      </c>
      <c r="AC77" s="1">
        <f t="shared" si="21"/>
        <v>1.3088901855052346</v>
      </c>
      <c r="AD77" s="2">
        <f t="shared" si="22"/>
        <v>74.996095301907445</v>
      </c>
      <c r="AE77">
        <f t="shared" si="23"/>
        <v>0.15039103230658124</v>
      </c>
      <c r="AF77">
        <f t="shared" si="24"/>
        <v>6.2</v>
      </c>
      <c r="AG77">
        <f t="shared" si="25"/>
        <v>6.3503910323065815</v>
      </c>
      <c r="AJ77">
        <f t="shared" si="26"/>
        <v>6.2</v>
      </c>
    </row>
    <row r="78" spans="1:37" x14ac:dyDescent="0.2">
      <c r="A78">
        <v>63</v>
      </c>
      <c r="B78">
        <f t="shared" si="4"/>
        <v>6.3000000000000007</v>
      </c>
      <c r="C78">
        <f t="shared" si="5"/>
        <v>0.20699219421982104</v>
      </c>
      <c r="D78">
        <f t="shared" si="6"/>
        <v>11.86012890643571</v>
      </c>
      <c r="E78">
        <f t="shared" si="7"/>
        <v>30.654363474063523</v>
      </c>
      <c r="F78">
        <f t="shared" si="8"/>
        <v>0.65436347406352269</v>
      </c>
      <c r="G78">
        <f t="shared" si="13"/>
        <v>2.5582664180656756</v>
      </c>
      <c r="H78">
        <f t="shared" si="14"/>
        <v>2.5160290844769388</v>
      </c>
      <c r="I78">
        <f t="shared" si="39"/>
        <v>2.5153200337113124</v>
      </c>
      <c r="J78">
        <f t="shared" si="39"/>
        <v>2.515307927432072</v>
      </c>
      <c r="K78">
        <f t="shared" si="39"/>
        <v>2.5153077206711116</v>
      </c>
      <c r="L78">
        <f t="shared" si="39"/>
        <v>2.5153077171398608</v>
      </c>
      <c r="M78">
        <f t="shared" si="39"/>
        <v>2.5153077170795508</v>
      </c>
      <c r="N78">
        <f t="shared" si="39"/>
        <v>2.5153077170785214</v>
      </c>
      <c r="O78">
        <f t="shared" si="40"/>
        <v>2.5153077170785036</v>
      </c>
      <c r="P78">
        <f t="shared" si="40"/>
        <v>2.5153077170785036</v>
      </c>
      <c r="Q78">
        <f t="shared" si="40"/>
        <v>2.5153077170785036</v>
      </c>
      <c r="R78">
        <f t="shared" si="40"/>
        <v>2.5153077170785036</v>
      </c>
      <c r="S78">
        <f t="shared" si="40"/>
        <v>2.5153077170785036</v>
      </c>
      <c r="T78">
        <f t="shared" si="15"/>
        <v>0.129949823113619</v>
      </c>
      <c r="U78">
        <f t="shared" si="10"/>
        <v>7.4457960084199959</v>
      </c>
      <c r="V78">
        <f t="shared" si="16"/>
        <v>1.2102039592069664</v>
      </c>
      <c r="W78" s="1">
        <f t="shared" si="17"/>
        <v>1.2945142479049989</v>
      </c>
      <c r="X78">
        <f t="shared" si="18"/>
        <v>0.41222222222222227</v>
      </c>
      <c r="Y78">
        <f t="shared" si="41"/>
        <v>2.6488888888888891</v>
      </c>
      <c r="Z78">
        <f t="shared" si="19"/>
        <v>0.12661272133645482</v>
      </c>
      <c r="AA78">
        <f t="shared" si="12"/>
        <v>7.2545885215858243</v>
      </c>
      <c r="AB78">
        <f t="shared" si="20"/>
        <v>1.2096831367837886</v>
      </c>
      <c r="AC78" s="1">
        <f t="shared" si="21"/>
        <v>1.3193908042765126</v>
      </c>
      <c r="AD78" s="2">
        <f t="shared" si="22"/>
        <v>75.597754184234361</v>
      </c>
      <c r="AE78">
        <f t="shared" si="23"/>
        <v>0.15275238596848925</v>
      </c>
      <c r="AF78">
        <f t="shared" si="24"/>
        <v>6.3000000000000007</v>
      </c>
      <c r="AG78">
        <f t="shared" si="25"/>
        <v>6.4527523859684903</v>
      </c>
      <c r="AJ78">
        <f t="shared" si="26"/>
        <v>6.3000000000000007</v>
      </c>
    </row>
    <row r="79" spans="1:37" x14ac:dyDescent="0.2">
      <c r="A79">
        <v>64</v>
      </c>
      <c r="B79">
        <f t="shared" si="4"/>
        <v>6.4</v>
      </c>
      <c r="C79">
        <f t="shared" si="5"/>
        <v>0.21018258666216955</v>
      </c>
      <c r="D79">
        <f t="shared" si="6"/>
        <v>12.042930319653196</v>
      </c>
      <c r="E79">
        <f t="shared" si="7"/>
        <v>30.675071312060545</v>
      </c>
      <c r="F79">
        <f t="shared" si="8"/>
        <v>0.67507131206054538</v>
      </c>
      <c r="G79">
        <f t="shared" si="13"/>
        <v>2.5033620050489991</v>
      </c>
      <c r="H79">
        <f t="shared" si="14"/>
        <v>2.4598319931462616</v>
      </c>
      <c r="I79">
        <f t="shared" si="39"/>
        <v>2.4590616714570031</v>
      </c>
      <c r="J79">
        <f t="shared" si="39"/>
        <v>2.4590477940060214</v>
      </c>
      <c r="K79">
        <f t="shared" si="39"/>
        <v>2.4590475439221096</v>
      </c>
      <c r="L79">
        <f t="shared" si="39"/>
        <v>2.4590475394153506</v>
      </c>
      <c r="M79">
        <f t="shared" si="39"/>
        <v>2.4590475393341342</v>
      </c>
      <c r="N79">
        <f t="shared" si="39"/>
        <v>2.459047539332671</v>
      </c>
      <c r="O79">
        <f t="shared" si="40"/>
        <v>2.4590475393326447</v>
      </c>
      <c r="P79">
        <f t="shared" si="40"/>
        <v>2.4590475393326439</v>
      </c>
      <c r="Q79">
        <f t="shared" si="40"/>
        <v>2.4590475393326439</v>
      </c>
      <c r="R79">
        <f t="shared" si="40"/>
        <v>2.4590475393326439</v>
      </c>
      <c r="S79">
        <f t="shared" si="40"/>
        <v>2.4590475393326439</v>
      </c>
      <c r="T79">
        <f t="shared" si="15"/>
        <v>0.13344448851695753</v>
      </c>
      <c r="U79">
        <f t="shared" si="10"/>
        <v>7.6460314922974231</v>
      </c>
      <c r="V79">
        <f t="shared" si="16"/>
        <v>1.2107643133319146</v>
      </c>
      <c r="W79" s="1">
        <f t="shared" si="17"/>
        <v>1.2945142479049987</v>
      </c>
      <c r="X79">
        <f t="shared" si="18"/>
        <v>0.41222222222222227</v>
      </c>
      <c r="Y79">
        <f t="shared" si="41"/>
        <v>2.6488888888888891</v>
      </c>
      <c r="Z79">
        <f t="shared" si="19"/>
        <v>0.12854619847615509</v>
      </c>
      <c r="AA79">
        <f t="shared" si="12"/>
        <v>7.3653718687594827</v>
      </c>
      <c r="AB79">
        <f t="shared" si="20"/>
        <v>1.2099831985629772</v>
      </c>
      <c r="AC79" s="1">
        <f t="shared" si="21"/>
        <v>1.3300519700753102</v>
      </c>
      <c r="AD79" s="2">
        <f>AC79*180/$C$3</f>
        <v>76.208612004951718</v>
      </c>
      <c r="AE79">
        <f t="shared" si="23"/>
        <v>0.15511073723212415</v>
      </c>
      <c r="AF79">
        <f t="shared" si="24"/>
        <v>6.4</v>
      </c>
      <c r="AG79">
        <f t="shared" si="25"/>
        <v>6.5551107372321242</v>
      </c>
      <c r="AJ79">
        <f t="shared" si="26"/>
        <v>6.4</v>
      </c>
    </row>
    <row r="80" spans="1:37" x14ac:dyDescent="0.2">
      <c r="A80">
        <v>65</v>
      </c>
      <c r="B80">
        <f t="shared" ref="B80:B115" si="42">A80*0.1</f>
        <v>6.5</v>
      </c>
      <c r="C80">
        <f t="shared" ref="C80:C115" si="43">ATAN(B80/$F$3)</f>
        <v>0.21336864215180798</v>
      </c>
      <c r="D80">
        <f t="shared" ref="D80:D115" si="44">C80*180/$C$3</f>
        <v>12.225483236455652</v>
      </c>
      <c r="E80">
        <f t="shared" ref="E80:E115" si="45">$F$3/COS(C80)</f>
        <v>30.696090956341656</v>
      </c>
      <c r="F80">
        <f t="shared" ref="F80:F115" si="46">E80-$F$3</f>
        <v>0.69609095634165641</v>
      </c>
      <c r="G80">
        <f t="shared" si="13"/>
        <v>2.4482399691242072</v>
      </c>
      <c r="H80">
        <f t="shared" si="14"/>
        <v>2.4034004891560459</v>
      </c>
      <c r="I80">
        <f t="shared" si="39"/>
        <v>2.4025639332125457</v>
      </c>
      <c r="J80">
        <f t="shared" si="39"/>
        <v>2.4025480291365753</v>
      </c>
      <c r="K80">
        <f t="shared" si="39"/>
        <v>2.4025477266709947</v>
      </c>
      <c r="L80">
        <f t="shared" si="39"/>
        <v>2.4025477209186299</v>
      </c>
      <c r="M80">
        <f t="shared" si="39"/>
        <v>2.4025477208092298</v>
      </c>
      <c r="N80">
        <f t="shared" si="39"/>
        <v>2.4025477208071497</v>
      </c>
      <c r="O80">
        <f t="shared" si="40"/>
        <v>2.4025477208071098</v>
      </c>
      <c r="P80">
        <f t="shared" si="40"/>
        <v>2.4025477208071089</v>
      </c>
      <c r="Q80">
        <f t="shared" si="40"/>
        <v>2.4025477208071089</v>
      </c>
      <c r="R80">
        <f t="shared" si="40"/>
        <v>2.4025477208071089</v>
      </c>
      <c r="S80">
        <f t="shared" si="40"/>
        <v>2.4025477208071089</v>
      </c>
      <c r="T80">
        <f t="shared" si="15"/>
        <v>0.13704225872458492</v>
      </c>
      <c r="U80">
        <f t="shared" ref="U80:U115" si="47">T80*180/$C$3</f>
        <v>7.8521746205396417</v>
      </c>
      <c r="V80">
        <f t="shared" si="16"/>
        <v>1.2113572045761796</v>
      </c>
      <c r="W80" s="1">
        <f t="shared" si="17"/>
        <v>1.2945142479049987</v>
      </c>
      <c r="X80">
        <f t="shared" si="18"/>
        <v>0.41222222222222227</v>
      </c>
      <c r="Y80">
        <f t="shared" si="41"/>
        <v>2.6488888888888891</v>
      </c>
      <c r="Z80">
        <f t="shared" si="19"/>
        <v>0.13047621631933978</v>
      </c>
      <c r="AA80">
        <f t="shared" ref="AA80:AA115" si="48">Z80*180/$C$3</f>
        <v>7.4759570069970263</v>
      </c>
      <c r="AB80">
        <f t="shared" si="20"/>
        <v>1.210287385422169</v>
      </c>
      <c r="AC80" s="1">
        <f t="shared" si="21"/>
        <v>1.3408733435820415</v>
      </c>
      <c r="AD80" s="2">
        <f t="shared" si="22"/>
        <v>76.828649321905928</v>
      </c>
      <c r="AE80">
        <f t="shared" si="23"/>
        <v>0.15746604494947394</v>
      </c>
      <c r="AF80">
        <f t="shared" si="24"/>
        <v>6.5</v>
      </c>
      <c r="AG80">
        <f t="shared" si="25"/>
        <v>6.6574660449494738</v>
      </c>
      <c r="AJ80">
        <f t="shared" si="26"/>
        <v>6.5</v>
      </c>
    </row>
    <row r="81" spans="1:37" x14ac:dyDescent="0.2">
      <c r="A81">
        <v>66</v>
      </c>
      <c r="B81">
        <f t="shared" si="42"/>
        <v>6.6000000000000005</v>
      </c>
      <c r="C81">
        <f t="shared" si="43"/>
        <v>0.21655030497608929</v>
      </c>
      <c r="D81">
        <f t="shared" si="44"/>
        <v>12.407784464649394</v>
      </c>
      <c r="E81">
        <f t="shared" si="45"/>
        <v>30.717421766808489</v>
      </c>
      <c r="F81">
        <f t="shared" si="46"/>
        <v>0.71742176680848857</v>
      </c>
      <c r="G81">
        <f t="shared" ref="G81:G115" si="49">(($F$4*SQRT($G$15)-F81)/$F$4)^2</f>
        <v>2.3929292691530826</v>
      </c>
      <c r="H81">
        <f t="shared" ref="H81:M115" si="50">(($F$4*SQRT($G$15)-$F81)/$F$4)^2*(COS(ASIN(SIN($C81)/SQRT(G81))))^2</f>
        <v>2.346763683498752</v>
      </c>
      <c r="I81">
        <f t="shared" si="50"/>
        <v>2.3458555131048633</v>
      </c>
      <c r="J81">
        <f t="shared" si="50"/>
        <v>2.3458372890534105</v>
      </c>
      <c r="K81">
        <f t="shared" si="50"/>
        <v>2.3458369232110421</v>
      </c>
      <c r="L81">
        <f t="shared" si="50"/>
        <v>2.345836915866808</v>
      </c>
      <c r="M81">
        <f t="shared" si="50"/>
        <v>2.3458369157193739</v>
      </c>
      <c r="N81">
        <f t="shared" ref="N81:S81" si="51">(($F$4*SQRT($G$15)-$F81)/$F$4)^2*(COS(ASIN(SIN($C81)/SQRT(M81))))^2</f>
        <v>2.3458369157164141</v>
      </c>
      <c r="O81">
        <f t="shared" si="51"/>
        <v>2.3458369157163546</v>
      </c>
      <c r="P81">
        <f t="shared" si="51"/>
        <v>2.3458369157163537</v>
      </c>
      <c r="Q81">
        <f t="shared" si="51"/>
        <v>2.3458369157163537</v>
      </c>
      <c r="R81">
        <f t="shared" si="51"/>
        <v>2.3458369157163537</v>
      </c>
      <c r="S81">
        <f t="shared" si="51"/>
        <v>2.3458369157163537</v>
      </c>
      <c r="T81">
        <f t="shared" ref="T81:T115" si="52">ASIN(SIN($C81)/SQRT(S81))</f>
        <v>0.14074893885799347</v>
      </c>
      <c r="U81">
        <f t="shared" si="47"/>
        <v>8.064558011917498</v>
      </c>
      <c r="V81">
        <f t="shared" ref="V81:V115" si="53">$F$4/COS(T81)</f>
        <v>1.2119850667159564</v>
      </c>
      <c r="W81" s="1">
        <f t="shared" ref="W81:W115" si="54">(V81*SQRT(S81)+F81)/$C$6*2*$C$3</f>
        <v>1.2945142479049987</v>
      </c>
      <c r="X81">
        <f t="shared" ref="X81:X115" si="55">(Y81-1)/($F$5-1)</f>
        <v>0.41222222222222227</v>
      </c>
      <c r="Y81">
        <f t="shared" si="41"/>
        <v>2.6488888888888891</v>
      </c>
      <c r="Z81">
        <f t="shared" ref="Z81:Z115" si="56">ASIN(SIN($C81)/SQRT(Y81))</f>
        <v>0.13240273152342541</v>
      </c>
      <c r="AA81">
        <f t="shared" si="48"/>
        <v>7.5863414528781066</v>
      </c>
      <c r="AB81">
        <f t="shared" ref="AB81:AB115" si="57">$F$4/COS(Z81)</f>
        <v>1.2105956710931913</v>
      </c>
      <c r="AC81" s="1">
        <f t="shared" ref="AC81:AC115" si="58">(AB81*SQRT(Y81)+F81)/$C$6*2*$C$3</f>
        <v>1.3518545813395648</v>
      </c>
      <c r="AD81" s="2">
        <f t="shared" ref="AD81:AD115" si="59">AC81*180/$C$3</f>
        <v>77.45784645587193</v>
      </c>
      <c r="AE81">
        <f t="shared" ref="AE81:AE115" si="60">$F$4*TAN(Z81)</f>
        <v>0.15981826825984088</v>
      </c>
      <c r="AF81">
        <f t="shared" ref="AF81:AF115" si="61">A81*0.1</f>
        <v>6.6000000000000005</v>
      </c>
      <c r="AG81">
        <f t="shared" ref="AG81:AG115" si="62">AE81+B81</f>
        <v>6.7598182682598411</v>
      </c>
      <c r="AJ81">
        <f t="shared" ref="AJ81:AJ115" si="63">A81*0.1</f>
        <v>6.6000000000000005</v>
      </c>
    </row>
    <row r="82" spans="1:37" x14ac:dyDescent="0.2">
      <c r="A82">
        <v>67</v>
      </c>
      <c r="B82">
        <f t="shared" si="42"/>
        <v>6.7</v>
      </c>
      <c r="C82">
        <f t="shared" si="43"/>
        <v>0.21972751993160636</v>
      </c>
      <c r="D82">
        <f t="shared" si="44"/>
        <v>12.589830841218889</v>
      </c>
      <c r="E82">
        <f t="shared" si="45"/>
        <v>30.739063095676809</v>
      </c>
      <c r="F82">
        <f t="shared" si="46"/>
        <v>0.7390630956768085</v>
      </c>
      <c r="G82">
        <f t="shared" si="49"/>
        <v>2.3374592117162392</v>
      </c>
      <c r="H82">
        <f t="shared" si="50"/>
        <v>2.2899510361614124</v>
      </c>
      <c r="I82">
        <f t="shared" si="50"/>
        <v>2.2889654138887496</v>
      </c>
      <c r="J82">
        <f t="shared" si="50"/>
        <v>2.2889445325914899</v>
      </c>
      <c r="K82">
        <f t="shared" si="50"/>
        <v>2.2889440900078357</v>
      </c>
      <c r="L82">
        <f t="shared" si="50"/>
        <v>2.2889440806270911</v>
      </c>
      <c r="M82">
        <f t="shared" si="50"/>
        <v>2.2889440804282621</v>
      </c>
      <c r="N82">
        <f t="shared" ref="N82:S82" si="64">(($F$4*SQRT($G$15)-$F82)/$F$4)^2*(COS(ASIN(SIN($C82)/SQRT(M82))))^2</f>
        <v>2.2889440804240477</v>
      </c>
      <c r="O82">
        <f t="shared" si="64"/>
        <v>2.288944080423958</v>
      </c>
      <c r="P82">
        <f t="shared" si="64"/>
        <v>2.2889440804239571</v>
      </c>
      <c r="Q82">
        <f t="shared" si="64"/>
        <v>2.2889440804239563</v>
      </c>
      <c r="R82">
        <f t="shared" si="64"/>
        <v>2.2889440804239563</v>
      </c>
      <c r="S82">
        <f t="shared" si="64"/>
        <v>2.2889440804239563</v>
      </c>
      <c r="T82">
        <f t="shared" si="52"/>
        <v>0.14457076658063975</v>
      </c>
      <c r="U82">
        <f t="shared" si="47"/>
        <v>8.2835390687617867</v>
      </c>
      <c r="V82">
        <f t="shared" si="53"/>
        <v>1.2126505699891914</v>
      </c>
      <c r="W82" s="1">
        <f t="shared" si="54"/>
        <v>1.2945142479049987</v>
      </c>
      <c r="X82">
        <f t="shared" si="55"/>
        <v>0.41222222222222227</v>
      </c>
      <c r="Y82">
        <f t="shared" si="41"/>
        <v>2.6488888888888891</v>
      </c>
      <c r="Z82">
        <f t="shared" si="56"/>
        <v>0.13432570119584825</v>
      </c>
      <c r="AA82">
        <f t="shared" si="48"/>
        <v>7.6965227487673671</v>
      </c>
      <c r="AB82">
        <f t="shared" si="57"/>
        <v>1.2109080290375709</v>
      </c>
      <c r="AC82" s="1">
        <f t="shared" si="58"/>
        <v>1.3629953358036651</v>
      </c>
      <c r="AD82" s="2">
        <f t="shared" si="59"/>
        <v>78.096183493445707</v>
      </c>
      <c r="AE82">
        <f t="shared" si="60"/>
        <v>0.16216736659283429</v>
      </c>
      <c r="AF82">
        <f t="shared" si="61"/>
        <v>6.7</v>
      </c>
      <c r="AG82">
        <f t="shared" si="62"/>
        <v>6.8621673665928347</v>
      </c>
      <c r="AJ82">
        <f t="shared" si="63"/>
        <v>6.7</v>
      </c>
    </row>
    <row r="83" spans="1:37" x14ac:dyDescent="0.2">
      <c r="A83">
        <v>68</v>
      </c>
      <c r="B83">
        <f t="shared" si="42"/>
        <v>6.8000000000000007</v>
      </c>
      <c r="C83">
        <f t="shared" si="43"/>
        <v>0.22290023232837577</v>
      </c>
      <c r="D83">
        <f t="shared" si="44"/>
        <v>12.771619232566492</v>
      </c>
      <c r="E83">
        <f t="shared" si="45"/>
        <v>30.761014287568607</v>
      </c>
      <c r="F83">
        <f t="shared" si="46"/>
        <v>0.76101428756860656</v>
      </c>
      <c r="G83">
        <f t="shared" si="49"/>
        <v>2.2818594469461422</v>
      </c>
      <c r="H83">
        <f t="shared" si="50"/>
        <v>2.2329923519173973</v>
      </c>
      <c r="I83">
        <f t="shared" si="50"/>
        <v>2.2319229380546499</v>
      </c>
      <c r="J83">
        <f t="shared" si="50"/>
        <v>2.2318990112451909</v>
      </c>
      <c r="K83">
        <f t="shared" si="50"/>
        <v>2.2318984756502469</v>
      </c>
      <c r="L83">
        <f t="shared" si="50"/>
        <v>2.2318984636609729</v>
      </c>
      <c r="M83">
        <f t="shared" si="50"/>
        <v>2.2318984633925933</v>
      </c>
      <c r="N83">
        <f t="shared" ref="N83:S83" si="65">(($F$4*SQRT($G$15)-$F83)/$F$4)^2*(COS(ASIN(SIN($C83)/SQRT(M83))))^2</f>
        <v>2.2318984633865857</v>
      </c>
      <c r="O83">
        <f t="shared" si="65"/>
        <v>2.2318984633864507</v>
      </c>
      <c r="P83">
        <f t="shared" si="65"/>
        <v>2.2318984633864476</v>
      </c>
      <c r="Q83">
        <f t="shared" si="65"/>
        <v>2.2318984633864476</v>
      </c>
      <c r="R83">
        <f t="shared" si="65"/>
        <v>2.2318984633864476</v>
      </c>
      <c r="S83">
        <f t="shared" si="65"/>
        <v>2.2318984633864476</v>
      </c>
      <c r="T83">
        <f t="shared" si="52"/>
        <v>0.14851445503758162</v>
      </c>
      <c r="U83">
        <f t="shared" si="47"/>
        <v>8.5095024372957795</v>
      </c>
      <c r="V83">
        <f t="shared" si="53"/>
        <v>1.2133566495480688</v>
      </c>
      <c r="W83" s="1">
        <f t="shared" si="54"/>
        <v>1.2945142479049985</v>
      </c>
      <c r="X83">
        <f t="shared" si="55"/>
        <v>0.41222222222222227</v>
      </c>
      <c r="Y83">
        <f t="shared" si="41"/>
        <v>2.6488888888888891</v>
      </c>
      <c r="Z83">
        <f t="shared" si="56"/>
        <v>0.13624508289757722</v>
      </c>
      <c r="AA83">
        <f t="shared" si="48"/>
        <v>7.8064984630157248</v>
      </c>
      <c r="AB83">
        <f t="shared" si="57"/>
        <v>1.2112244324520292</v>
      </c>
      <c r="AC83" s="1">
        <f t="shared" si="58"/>
        <v>1.3742952553938732</v>
      </c>
      <c r="AD83" s="2">
        <f t="shared" si="59"/>
        <v>78.743640289956133</v>
      </c>
      <c r="AE83">
        <f t="shared" si="60"/>
        <v>0.16451329967130368</v>
      </c>
      <c r="AF83">
        <f t="shared" si="61"/>
        <v>6.8000000000000007</v>
      </c>
      <c r="AG83">
        <f t="shared" si="62"/>
        <v>6.9645132996713048</v>
      </c>
      <c r="AJ83">
        <f t="shared" si="63"/>
        <v>6.8000000000000007</v>
      </c>
    </row>
    <row r="84" spans="1:37" x14ac:dyDescent="0.2">
      <c r="A84">
        <v>69</v>
      </c>
      <c r="B84">
        <f t="shared" si="42"/>
        <v>6.9</v>
      </c>
      <c r="C84">
        <f t="shared" si="43"/>
        <v>0.2260683879938839</v>
      </c>
      <c r="D84">
        <f t="shared" si="44"/>
        <v>12.953146534744262</v>
      </c>
      <c r="E84">
        <f t="shared" si="45"/>
        <v>30.78327467960483</v>
      </c>
      <c r="F84">
        <f t="shared" si="46"/>
        <v>0.78327467960482977</v>
      </c>
      <c r="G84">
        <f t="shared" si="49"/>
        <v>2.2261599643317984</v>
      </c>
      <c r="H84">
        <f t="shared" si="50"/>
        <v>2.1759177760898001</v>
      </c>
      <c r="I84">
        <f t="shared" si="50"/>
        <v>2.1747576782648355</v>
      </c>
      <c r="J84">
        <f t="shared" si="50"/>
        <v>2.1747302583454298</v>
      </c>
      <c r="K84">
        <f t="shared" si="50"/>
        <v>2.1747296098979327</v>
      </c>
      <c r="L84">
        <f t="shared" si="50"/>
        <v>2.1747295945627458</v>
      </c>
      <c r="M84">
        <f t="shared" si="50"/>
        <v>2.1747295942000826</v>
      </c>
      <c r="N84">
        <f t="shared" ref="N84:S84" si="66">(($F$4*SQRT($G$15)-$F84)/$F$4)^2*(COS(ASIN(SIN($C84)/SQRT(M84))))^2</f>
        <v>2.1747295941915059</v>
      </c>
      <c r="O84">
        <f t="shared" si="66"/>
        <v>2.174729594191303</v>
      </c>
      <c r="P84">
        <f t="shared" si="66"/>
        <v>2.1747295941912981</v>
      </c>
      <c r="Q84">
        <f t="shared" si="66"/>
        <v>2.1747295941912981</v>
      </c>
      <c r="R84">
        <f t="shared" si="66"/>
        <v>2.1747295941912981</v>
      </c>
      <c r="S84">
        <f t="shared" si="66"/>
        <v>2.1747295941912981</v>
      </c>
      <c r="T84">
        <f t="shared" si="52"/>
        <v>0.15258724115246075</v>
      </c>
      <c r="U84">
        <f t="shared" si="47"/>
        <v>8.7428627749301082</v>
      </c>
      <c r="V84">
        <f t="shared" si="53"/>
        <v>1.214106538071188</v>
      </c>
      <c r="W84" s="1">
        <f t="shared" si="54"/>
        <v>1.2945142479049989</v>
      </c>
      <c r="X84">
        <f t="shared" si="55"/>
        <v>0.41222222222222227</v>
      </c>
      <c r="Y84">
        <f t="shared" si="41"/>
        <v>2.6488888888888891</v>
      </c>
      <c r="Z84">
        <f t="shared" si="56"/>
        <v>0.13816083464649823</v>
      </c>
      <c r="AA84">
        <f t="shared" si="48"/>
        <v>7.9162661901542828</v>
      </c>
      <c r="AB84">
        <f t="shared" si="57"/>
        <v>1.2115448542740059</v>
      </c>
      <c r="AC84" s="1">
        <f t="shared" si="58"/>
        <v>1.3857539845446281</v>
      </c>
      <c r="AD84" s="2">
        <f t="shared" si="59"/>
        <v>79.400196472396317</v>
      </c>
      <c r="AE84">
        <f t="shared" si="60"/>
        <v>0.16685602751420905</v>
      </c>
      <c r="AF84">
        <f t="shared" si="61"/>
        <v>6.9</v>
      </c>
      <c r="AG84">
        <f t="shared" si="62"/>
        <v>7.0668560275142092</v>
      </c>
      <c r="AJ84">
        <f t="shared" si="63"/>
        <v>6.9</v>
      </c>
    </row>
    <row r="85" spans="1:37" x14ac:dyDescent="0.2">
      <c r="A85">
        <v>70</v>
      </c>
      <c r="B85">
        <f t="shared" si="42"/>
        <v>7</v>
      </c>
      <c r="C85">
        <f t="shared" si="43"/>
        <v>0.22923193327699534</v>
      </c>
      <c r="D85">
        <f t="shared" si="44"/>
        <v>13.134409673677911</v>
      </c>
      <c r="E85">
        <f t="shared" si="45"/>
        <v>30.805843601498726</v>
      </c>
      <c r="F85">
        <f t="shared" si="46"/>
        <v>0.8058436014987258</v>
      </c>
      <c r="G85">
        <f t="shared" si="49"/>
        <v>2.1703910884963893</v>
      </c>
      <c r="H85">
        <f t="shared" si="50"/>
        <v>2.118757790287749</v>
      </c>
      <c r="I85">
        <f t="shared" si="50"/>
        <v>2.1174995070162379</v>
      </c>
      <c r="J85">
        <f t="shared" si="50"/>
        <v>2.1174680772133221</v>
      </c>
      <c r="K85">
        <f t="shared" si="50"/>
        <v>2.1174672916714607</v>
      </c>
      <c r="L85">
        <f t="shared" si="50"/>
        <v>2.1174672720376941</v>
      </c>
      <c r="M85">
        <f t="shared" si="50"/>
        <v>2.1174672715469693</v>
      </c>
      <c r="N85">
        <f t="shared" ref="N85:S85" si="67">(($F$4*SQRT($G$15)-$F85)/$F$4)^2*(COS(ASIN(SIN($C85)/SQRT(M85))))^2</f>
        <v>2.1174672715347045</v>
      </c>
      <c r="O85">
        <f t="shared" si="67"/>
        <v>2.1174672715343976</v>
      </c>
      <c r="P85">
        <f t="shared" si="67"/>
        <v>2.1174672715343901</v>
      </c>
      <c r="Q85">
        <f t="shared" si="67"/>
        <v>2.1174672715343896</v>
      </c>
      <c r="R85">
        <f t="shared" si="67"/>
        <v>2.1174672715343896</v>
      </c>
      <c r="S85">
        <f t="shared" si="67"/>
        <v>2.1174672715343896</v>
      </c>
      <c r="T85">
        <f t="shared" si="52"/>
        <v>0.15679694010322445</v>
      </c>
      <c r="U85">
        <f t="shared" si="47"/>
        <v>8.9840678715837665</v>
      </c>
      <c r="V85">
        <f t="shared" si="53"/>
        <v>1.2149038032598729</v>
      </c>
      <c r="W85" s="1">
        <f t="shared" si="54"/>
        <v>1.2945142479049987</v>
      </c>
      <c r="X85">
        <f t="shared" si="55"/>
        <v>0.41222222222222227</v>
      </c>
      <c r="Y85">
        <f t="shared" si="41"/>
        <v>2.6488888888888891</v>
      </c>
      <c r="Z85">
        <f t="shared" si="56"/>
        <v>0.14007291492067109</v>
      </c>
      <c r="AA85">
        <f t="shared" si="48"/>
        <v>8.025823551080947</v>
      </c>
      <c r="AB85">
        <f t="shared" si="57"/>
        <v>1.2118692671872076</v>
      </c>
      <c r="AC85" s="1">
        <f t="shared" si="58"/>
        <v>1.3973711637567698</v>
      </c>
      <c r="AD85" s="2">
        <f t="shared" si="59"/>
        <v>80.065831442374204</v>
      </c>
      <c r="AE85">
        <f t="shared" si="60"/>
        <v>0.16919551043943035</v>
      </c>
      <c r="AF85" s="3">
        <f t="shared" si="61"/>
        <v>7</v>
      </c>
      <c r="AG85" s="3">
        <f t="shared" si="62"/>
        <v>7.1691955104394305</v>
      </c>
      <c r="AH85">
        <v>12.95</v>
      </c>
      <c r="AI85">
        <f>AH85*$C$3/180</f>
        <v>0.22601347222222223</v>
      </c>
      <c r="AJ85">
        <f t="shared" si="63"/>
        <v>7</v>
      </c>
      <c r="AK85">
        <f>AJ85/SIN(AI85)</f>
        <v>31.236867388770207</v>
      </c>
    </row>
    <row r="86" spans="1:37" x14ac:dyDescent="0.2">
      <c r="A86">
        <v>71</v>
      </c>
      <c r="B86">
        <f t="shared" si="42"/>
        <v>7.1000000000000005</v>
      </c>
      <c r="C86">
        <f t="shared" si="43"/>
        <v>0.23239081505172349</v>
      </c>
      <c r="D86">
        <f t="shared" si="44"/>
        <v>13.31540560538285</v>
      </c>
      <c r="E86">
        <f t="shared" si="45"/>
        <v>30.828720375649716</v>
      </c>
      <c r="F86">
        <f t="shared" si="46"/>
        <v>0.82872037564971635</v>
      </c>
      <c r="G86">
        <f t="shared" si="49"/>
        <v>2.1145834749492836</v>
      </c>
      <c r="H86">
        <f t="shared" si="50"/>
        <v>2.0615432081170746</v>
      </c>
      <c r="I86">
        <f t="shared" si="50"/>
        <v>2.0601785654093421</v>
      </c>
      <c r="J86">
        <f t="shared" si="50"/>
        <v>2.0601425281141701</v>
      </c>
      <c r="K86">
        <f t="shared" si="50"/>
        <v>2.0601415757992485</v>
      </c>
      <c r="L86">
        <f t="shared" si="50"/>
        <v>2.0601415506330976</v>
      </c>
      <c r="M86">
        <f t="shared" si="50"/>
        <v>2.0601415499680495</v>
      </c>
      <c r="N86">
        <f t="shared" ref="N86:S86" si="68">(($F$4*SQRT($G$15)-$F86)/$F$4)^2*(COS(ASIN(SIN($C86)/SQRT(M86))))^2</f>
        <v>2.0601415499504747</v>
      </c>
      <c r="O86">
        <f t="shared" si="68"/>
        <v>2.0601415499500102</v>
      </c>
      <c r="P86">
        <f t="shared" si="68"/>
        <v>2.0601415499499982</v>
      </c>
      <c r="Q86">
        <f t="shared" si="68"/>
        <v>2.0601415499499978</v>
      </c>
      <c r="R86">
        <f t="shared" si="68"/>
        <v>2.0601415499499978</v>
      </c>
      <c r="S86">
        <f t="shared" si="68"/>
        <v>2.0601415499499978</v>
      </c>
      <c r="T86">
        <f t="shared" si="52"/>
        <v>0.16115200694938622</v>
      </c>
      <c r="U86">
        <f t="shared" si="47"/>
        <v>9.2336021807701787</v>
      </c>
      <c r="V86">
        <f t="shared" si="53"/>
        <v>1.2157523910912169</v>
      </c>
      <c r="W86" s="1">
        <f t="shared" si="54"/>
        <v>1.2945142479049985</v>
      </c>
      <c r="X86">
        <f t="shared" si="55"/>
        <v>0.24888888888888883</v>
      </c>
      <c r="Y86">
        <f>$AQ$8</f>
        <v>1.9955555555555553</v>
      </c>
      <c r="Z86">
        <f t="shared" si="56"/>
        <v>0.16376226415703551</v>
      </c>
      <c r="AA86">
        <f t="shared" si="48"/>
        <v>9.3831633131518029</v>
      </c>
      <c r="AB86">
        <f t="shared" si="57"/>
        <v>1.2162726323232929</v>
      </c>
      <c r="AC86" s="1">
        <f t="shared" si="58"/>
        <v>1.2810164556522439</v>
      </c>
      <c r="AD86" s="2">
        <f t="shared" si="59"/>
        <v>73.399001119657456</v>
      </c>
      <c r="AE86">
        <f t="shared" si="60"/>
        <v>0.1982904842362132</v>
      </c>
      <c r="AF86">
        <f t="shared" si="61"/>
        <v>7.1000000000000005</v>
      </c>
      <c r="AG86">
        <f t="shared" si="62"/>
        <v>7.2982904842362135</v>
      </c>
      <c r="AJ86">
        <f t="shared" si="63"/>
        <v>7.1000000000000005</v>
      </c>
    </row>
    <row r="87" spans="1:37" x14ac:dyDescent="0.2">
      <c r="A87">
        <v>72</v>
      </c>
      <c r="B87">
        <f t="shared" si="42"/>
        <v>7.2</v>
      </c>
      <c r="C87">
        <f t="shared" si="43"/>
        <v>0.23554498072086336</v>
      </c>
      <c r="D87">
        <f t="shared" si="44"/>
        <v>13.49613131617234</v>
      </c>
      <c r="E87">
        <f t="shared" si="45"/>
        <v>30.851904317237857</v>
      </c>
      <c r="F87">
        <f t="shared" si="46"/>
        <v>0.85190431723785665</v>
      </c>
      <c r="G87">
        <f t="shared" si="49"/>
        <v>2.0587681058134679</v>
      </c>
      <c r="H87">
        <f t="shared" si="50"/>
        <v>2.0043051708664179</v>
      </c>
      <c r="I87">
        <f t="shared" si="50"/>
        <v>2.0028252508791016</v>
      </c>
      <c r="J87">
        <f t="shared" si="50"/>
        <v>2.0027839137983312</v>
      </c>
      <c r="K87">
        <f t="shared" si="50"/>
        <v>2.0027827582952078</v>
      </c>
      <c r="L87">
        <f t="shared" si="50"/>
        <v>2.0027827259945288</v>
      </c>
      <c r="M87">
        <f t="shared" si="50"/>
        <v>2.0027827250916022</v>
      </c>
      <c r="N87">
        <f t="shared" ref="N87:S87" si="69">(($F$4*SQRT($G$15)-$F87)/$F$4)^2*(COS(ASIN(SIN($C87)/SQRT(M87))))^2</f>
        <v>2.0027827250663619</v>
      </c>
      <c r="O87">
        <f t="shared" si="69"/>
        <v>2.0027827250656562</v>
      </c>
      <c r="P87">
        <f t="shared" si="69"/>
        <v>2.0027827250656367</v>
      </c>
      <c r="Q87">
        <f t="shared" si="69"/>
        <v>2.0027827250656358</v>
      </c>
      <c r="R87">
        <f t="shared" si="69"/>
        <v>2.0027827250656358</v>
      </c>
      <c r="S87">
        <f t="shared" si="69"/>
        <v>2.0027827250656358</v>
      </c>
      <c r="T87">
        <f t="shared" si="52"/>
        <v>0.16566160656807544</v>
      </c>
      <c r="U87">
        <f t="shared" si="47"/>
        <v>9.4919908267558739</v>
      </c>
      <c r="V87">
        <f t="shared" si="53"/>
        <v>1.2166566758838244</v>
      </c>
      <c r="W87" s="1">
        <f t="shared" si="54"/>
        <v>1.2945142479049989</v>
      </c>
      <c r="X87">
        <f t="shared" si="55"/>
        <v>0.24888888888888883</v>
      </c>
      <c r="Y87">
        <f t="shared" ref="Y87:Y95" si="70">$AQ$8</f>
        <v>1.9955555555555553</v>
      </c>
      <c r="Z87">
        <f t="shared" si="56"/>
        <v>0.16596409803655496</v>
      </c>
      <c r="AA87">
        <f t="shared" si="48"/>
        <v>9.5093228224032753</v>
      </c>
      <c r="AB87">
        <f t="shared" si="57"/>
        <v>1.2167182667401455</v>
      </c>
      <c r="AC87" s="1">
        <f t="shared" si="58"/>
        <v>1.2929940398451514</v>
      </c>
      <c r="AD87" s="2">
        <f t="shared" si="59"/>
        <v>74.085286382978595</v>
      </c>
      <c r="AE87">
        <f t="shared" si="60"/>
        <v>0.20100582235135325</v>
      </c>
      <c r="AF87">
        <f t="shared" si="61"/>
        <v>7.2</v>
      </c>
      <c r="AG87">
        <f t="shared" si="62"/>
        <v>7.4010058223513537</v>
      </c>
      <c r="AJ87">
        <f t="shared" si="63"/>
        <v>7.2</v>
      </c>
    </row>
    <row r="88" spans="1:37" x14ac:dyDescent="0.2">
      <c r="A88">
        <v>73</v>
      </c>
      <c r="B88">
        <f t="shared" si="42"/>
        <v>7.3000000000000007</v>
      </c>
      <c r="C88">
        <f t="shared" si="43"/>
        <v>0.23869437821948689</v>
      </c>
      <c r="D88">
        <f t="shared" si="44"/>
        <v>13.676583822857756</v>
      </c>
      <c r="E88">
        <f t="shared" si="45"/>
        <v>30.875394734318782</v>
      </c>
      <c r="F88">
        <f t="shared" si="46"/>
        <v>0.87539473431878179</v>
      </c>
      <c r="G88">
        <f t="shared" si="49"/>
        <v>2.0029762855298632</v>
      </c>
      <c r="H88">
        <f t="shared" si="50"/>
        <v>1.9470751431702453</v>
      </c>
      <c r="I88">
        <f t="shared" si="50"/>
        <v>1.9454702037162797</v>
      </c>
      <c r="J88">
        <f t="shared" si="50"/>
        <v>1.9454227633703061</v>
      </c>
      <c r="K88">
        <f t="shared" si="50"/>
        <v>1.9454213598918155</v>
      </c>
      <c r="L88">
        <f t="shared" si="50"/>
        <v>1.9454213183701679</v>
      </c>
      <c r="M88">
        <f t="shared" si="50"/>
        <v>1.9454213171417567</v>
      </c>
      <c r="N88">
        <f t="shared" ref="N88:S88" si="71">(($F$4*SQRT($G$15)-$F88)/$F$4)^2*(COS(ASIN(SIN($C88)/SQRT(M88))))^2</f>
        <v>1.9454213171054142</v>
      </c>
      <c r="O88">
        <f t="shared" si="71"/>
        <v>1.9454213171043391</v>
      </c>
      <c r="P88">
        <f t="shared" si="71"/>
        <v>1.9454213171043078</v>
      </c>
      <c r="Q88">
        <f t="shared" si="71"/>
        <v>1.9454213171043069</v>
      </c>
      <c r="R88">
        <f t="shared" si="71"/>
        <v>1.9454213171043069</v>
      </c>
      <c r="S88">
        <f t="shared" si="71"/>
        <v>1.9454213171043069</v>
      </c>
      <c r="T88">
        <f t="shared" si="52"/>
        <v>0.17033569328198647</v>
      </c>
      <c r="U88">
        <f t="shared" si="47"/>
        <v>9.7598041670404463</v>
      </c>
      <c r="V88">
        <f t="shared" si="53"/>
        <v>1.2176215184603023</v>
      </c>
      <c r="W88" s="1">
        <f t="shared" si="54"/>
        <v>1.2945142479049987</v>
      </c>
      <c r="X88">
        <f t="shared" si="55"/>
        <v>0.24888888888888883</v>
      </c>
      <c r="Y88">
        <f t="shared" si="70"/>
        <v>1.9955555555555553</v>
      </c>
      <c r="Z88">
        <f t="shared" si="56"/>
        <v>0.16816175062800678</v>
      </c>
      <c r="AA88">
        <f t="shared" si="48"/>
        <v>9.6352427544298003</v>
      </c>
      <c r="AB88">
        <f t="shared" si="57"/>
        <v>1.2171692669189724</v>
      </c>
      <c r="AC88" s="1">
        <f t="shared" si="58"/>
        <v>1.3051295861473464</v>
      </c>
      <c r="AD88" s="2">
        <f t="shared" si="59"/>
        <v>74.780622475416948</v>
      </c>
      <c r="AE88">
        <f t="shared" si="60"/>
        <v>0.20371800198330284</v>
      </c>
      <c r="AF88">
        <f t="shared" si="61"/>
        <v>7.3000000000000007</v>
      </c>
      <c r="AG88">
        <f t="shared" si="62"/>
        <v>7.5037180019833034</v>
      </c>
      <c r="AJ88">
        <f t="shared" si="63"/>
        <v>7.3000000000000007</v>
      </c>
    </row>
    <row r="89" spans="1:37" x14ac:dyDescent="0.2">
      <c r="A89">
        <v>74</v>
      </c>
      <c r="B89">
        <f t="shared" si="42"/>
        <v>7.4</v>
      </c>
      <c r="C89">
        <f t="shared" si="43"/>
        <v>0.24183895601830027</v>
      </c>
      <c r="D89">
        <f t="shared" si="44"/>
        <v>13.856760172940968</v>
      </c>
      <c r="E89">
        <f t="shared" si="45"/>
        <v>30.899190927919133</v>
      </c>
      <c r="F89">
        <f t="shared" si="46"/>
        <v>0.89919092791913258</v>
      </c>
      <c r="G89">
        <f t="shared" si="49"/>
        <v>1.9472396365397397</v>
      </c>
      <c r="H89">
        <f t="shared" si="50"/>
        <v>1.889884908650008</v>
      </c>
      <c r="I89">
        <f t="shared" si="50"/>
        <v>1.8881442921731801</v>
      </c>
      <c r="J89">
        <f t="shared" si="50"/>
        <v>1.8880898141703419</v>
      </c>
      <c r="K89">
        <f t="shared" si="50"/>
        <v>1.8880881074908362</v>
      </c>
      <c r="L89">
        <f t="shared" si="50"/>
        <v>1.8880880540226204</v>
      </c>
      <c r="M89">
        <f t="shared" si="50"/>
        <v>1.8880880523475236</v>
      </c>
      <c r="N89">
        <f t="shared" ref="N89:S89" si="72">(($F$4*SQRT($G$15)-$F89)/$F$4)^2*(COS(ASIN(SIN($C89)/SQRT(M89))))^2</f>
        <v>1.8880880522950449</v>
      </c>
      <c r="O89">
        <f t="shared" si="72"/>
        <v>1.8880880522934005</v>
      </c>
      <c r="P89">
        <f t="shared" si="72"/>
        <v>1.8880880522933496</v>
      </c>
      <c r="Q89">
        <f t="shared" si="72"/>
        <v>1.8880880522933479</v>
      </c>
      <c r="R89">
        <f t="shared" si="72"/>
        <v>1.8880880522933479</v>
      </c>
      <c r="S89">
        <f t="shared" si="72"/>
        <v>1.8880880522933479</v>
      </c>
      <c r="T89">
        <f t="shared" si="52"/>
        <v>0.17518510184055108</v>
      </c>
      <c r="U89">
        <f t="shared" si="47"/>
        <v>10.037663005347508</v>
      </c>
      <c r="V89">
        <f t="shared" si="53"/>
        <v>1.2186523339760353</v>
      </c>
      <c r="W89" s="1">
        <f t="shared" si="54"/>
        <v>1.2945142479049985</v>
      </c>
      <c r="X89">
        <f t="shared" si="55"/>
        <v>0.24888888888888883</v>
      </c>
      <c r="Y89">
        <f t="shared" si="70"/>
        <v>1.9955555555555553</v>
      </c>
      <c r="Z89">
        <f t="shared" si="56"/>
        <v>0.17035517775523651</v>
      </c>
      <c r="AA89">
        <f t="shared" si="48"/>
        <v>9.7609205780495216</v>
      </c>
      <c r="AB89">
        <f t="shared" si="57"/>
        <v>1.2176255994134817</v>
      </c>
      <c r="AC89" s="1">
        <f t="shared" si="58"/>
        <v>1.3174227192280983</v>
      </c>
      <c r="AD89" s="2">
        <f t="shared" si="59"/>
        <v>75.484987891471476</v>
      </c>
      <c r="AE89">
        <f t="shared" si="60"/>
        <v>0.20642698551071423</v>
      </c>
      <c r="AF89">
        <f t="shared" si="61"/>
        <v>7.4</v>
      </c>
      <c r="AG89">
        <f t="shared" si="62"/>
        <v>7.6064269855107147</v>
      </c>
      <c r="AJ89">
        <f t="shared" si="63"/>
        <v>7.4</v>
      </c>
    </row>
    <row r="90" spans="1:37" x14ac:dyDescent="0.2">
      <c r="A90">
        <v>75</v>
      </c>
      <c r="B90">
        <f t="shared" si="42"/>
        <v>7.5</v>
      </c>
      <c r="C90">
        <f t="shared" si="43"/>
        <v>0.24497866312686414</v>
      </c>
      <c r="D90">
        <f t="shared" si="44"/>
        <v>14.036657444798836</v>
      </c>
      <c r="E90">
        <f t="shared" si="45"/>
        <v>30.923292192132454</v>
      </c>
      <c r="F90">
        <f t="shared" si="46"/>
        <v>0.92329219213245395</v>
      </c>
      <c r="G90">
        <f t="shared" si="49"/>
        <v>1.8915900949464421</v>
      </c>
      <c r="H90">
        <f t="shared" si="50"/>
        <v>1.8327665655346772</v>
      </c>
      <c r="I90">
        <f t="shared" si="50"/>
        <v>1.8308785959058516</v>
      </c>
      <c r="J90">
        <f t="shared" si="50"/>
        <v>1.8308159912817301</v>
      </c>
      <c r="K90">
        <f t="shared" si="50"/>
        <v>1.8308139131155274</v>
      </c>
      <c r="L90">
        <f t="shared" si="50"/>
        <v>1.8308138441281736</v>
      </c>
      <c r="M90">
        <f t="shared" si="50"/>
        <v>1.8308138418380484</v>
      </c>
      <c r="N90">
        <f t="shared" ref="N90:S90" si="73">(($F$4*SQRT($G$15)-$F90)/$F$4)^2*(COS(ASIN(SIN($C90)/SQRT(M90))))^2</f>
        <v>1.830813841762025</v>
      </c>
      <c r="O90">
        <f t="shared" si="73"/>
        <v>1.8308138417595015</v>
      </c>
      <c r="P90">
        <f t="shared" si="73"/>
        <v>1.8308138417594175</v>
      </c>
      <c r="Q90">
        <f t="shared" si="73"/>
        <v>1.8308138417594144</v>
      </c>
      <c r="R90">
        <f t="shared" si="73"/>
        <v>1.8308138417594144</v>
      </c>
      <c r="S90">
        <f t="shared" si="73"/>
        <v>1.8308138417594144</v>
      </c>
      <c r="T90">
        <f t="shared" si="52"/>
        <v>0.18022165176037766</v>
      </c>
      <c r="U90">
        <f t="shared" si="47"/>
        <v>10.326244570067795</v>
      </c>
      <c r="V90">
        <f t="shared" si="53"/>
        <v>1.219755171343182</v>
      </c>
      <c r="W90" s="1">
        <f t="shared" si="54"/>
        <v>1.2945142479049985</v>
      </c>
      <c r="X90">
        <f t="shared" si="55"/>
        <v>0.24888888888888883</v>
      </c>
      <c r="Y90">
        <f t="shared" si="70"/>
        <v>1.9955555555555553</v>
      </c>
      <c r="Z90">
        <f t="shared" si="56"/>
        <v>0.1725443357496465</v>
      </c>
      <c r="AA90">
        <f t="shared" si="48"/>
        <v>9.8863537911623016</v>
      </c>
      <c r="AB90">
        <f t="shared" si="57"/>
        <v>1.2180872304888157</v>
      </c>
      <c r="AC90" s="1">
        <f t="shared" si="58"/>
        <v>1.3298730600644675</v>
      </c>
      <c r="AD90" s="2">
        <f t="shared" si="59"/>
        <v>76.198360914086948</v>
      </c>
      <c r="AE90">
        <f t="shared" si="60"/>
        <v>0.20913273555307788</v>
      </c>
      <c r="AF90">
        <f t="shared" si="61"/>
        <v>7.5</v>
      </c>
      <c r="AG90">
        <f t="shared" si="62"/>
        <v>7.7091327355530783</v>
      </c>
      <c r="AJ90">
        <f t="shared" si="63"/>
        <v>7.5</v>
      </c>
    </row>
    <row r="91" spans="1:37" x14ac:dyDescent="0.2">
      <c r="A91">
        <v>76</v>
      </c>
      <c r="B91">
        <f t="shared" si="42"/>
        <v>7.6000000000000005</v>
      </c>
      <c r="C91">
        <f t="shared" si="43"/>
        <v>0.2481134490966766</v>
      </c>
      <c r="D91">
        <f t="shared" si="44"/>
        <v>14.216272747859872</v>
      </c>
      <c r="E91">
        <f t="shared" si="45"/>
        <v>30.94769781421552</v>
      </c>
      <c r="F91">
        <f t="shared" si="46"/>
        <v>0.94769781421551968</v>
      </c>
      <c r="G91">
        <f t="shared" si="49"/>
        <v>1.8360599061577332</v>
      </c>
      <c r="H91">
        <f t="shared" si="50"/>
        <v>1.7757525222619761</v>
      </c>
      <c r="I91">
        <f t="shared" si="50"/>
        <v>1.7737043874533502</v>
      </c>
      <c r="J91">
        <f t="shared" si="50"/>
        <v>1.7736323841876025</v>
      </c>
      <c r="K91">
        <f t="shared" si="50"/>
        <v>1.7736298498487537</v>
      </c>
      <c r="L91">
        <f t="shared" si="50"/>
        <v>1.773629760642476</v>
      </c>
      <c r="M91">
        <f t="shared" si="50"/>
        <v>1.7736297575024966</v>
      </c>
      <c r="N91">
        <f t="shared" ref="N91:S91" si="74">(($F$4*SQRT($G$15)-$F91)/$F$4)^2*(COS(ASIN(SIN($C91)/SQRT(M91))))^2</f>
        <v>1.7736297573919724</v>
      </c>
      <c r="O91">
        <f t="shared" si="74"/>
        <v>1.7736297573880819</v>
      </c>
      <c r="P91">
        <f t="shared" si="74"/>
        <v>1.7736297573879447</v>
      </c>
      <c r="Q91">
        <f t="shared" si="74"/>
        <v>1.77362975738794</v>
      </c>
      <c r="R91">
        <f t="shared" si="74"/>
        <v>1.7736297573879396</v>
      </c>
      <c r="S91">
        <f t="shared" si="74"/>
        <v>1.7736297573879396</v>
      </c>
      <c r="T91">
        <f t="shared" si="52"/>
        <v>0.1854582674608973</v>
      </c>
      <c r="U91">
        <f t="shared" si="47"/>
        <v>10.626289397727682</v>
      </c>
      <c r="V91">
        <f t="shared" si="53"/>
        <v>1.2209368066343576</v>
      </c>
      <c r="W91" s="1">
        <f t="shared" si="54"/>
        <v>1.2945142479049985</v>
      </c>
      <c r="X91">
        <f t="shared" si="55"/>
        <v>0.24888888888888883</v>
      </c>
      <c r="Y91">
        <f t="shared" si="70"/>
        <v>1.9955555555555553</v>
      </c>
      <c r="Z91">
        <f t="shared" si="56"/>
        <v>0.17472918145296279</v>
      </c>
      <c r="AA91">
        <f t="shared" si="48"/>
        <v>10.011539920908261</v>
      </c>
      <c r="AB91">
        <f t="shared" si="57"/>
        <v>1.2185541261276027</v>
      </c>
      <c r="AC91" s="1">
        <f t="shared" si="58"/>
        <v>1.3424802259940538</v>
      </c>
      <c r="AD91" s="2">
        <f t="shared" si="59"/>
        <v>76.920719617676156</v>
      </c>
      <c r="AE91">
        <f t="shared" si="60"/>
        <v>0.2118352149728783</v>
      </c>
      <c r="AF91">
        <f t="shared" si="61"/>
        <v>7.6000000000000005</v>
      </c>
      <c r="AG91">
        <f t="shared" si="62"/>
        <v>7.8118352149728789</v>
      </c>
      <c r="AJ91">
        <f t="shared" si="63"/>
        <v>7.6000000000000005</v>
      </c>
    </row>
    <row r="92" spans="1:37" x14ac:dyDescent="0.2">
      <c r="A92">
        <v>77</v>
      </c>
      <c r="B92">
        <f t="shared" si="42"/>
        <v>7.7</v>
      </c>
      <c r="C92">
        <f t="shared" si="43"/>
        <v>0.25124326402411901</v>
      </c>
      <c r="D92">
        <f t="shared" si="44"/>
        <v>14.395603222773012</v>
      </c>
      <c r="E92">
        <f t="shared" si="45"/>
        <v>30.972407074685041</v>
      </c>
      <c r="F92">
        <f t="shared" si="46"/>
        <v>0.97240707468504084</v>
      </c>
      <c r="G92">
        <f t="shared" si="49"/>
        <v>1.7806816205100442</v>
      </c>
      <c r="H92">
        <f t="shared" si="50"/>
        <v>1.7188754930616188</v>
      </c>
      <c r="I92">
        <f t="shared" si="50"/>
        <v>1.716653111390817</v>
      </c>
      <c r="J92">
        <f t="shared" si="50"/>
        <v>1.7165702199876958</v>
      </c>
      <c r="K92">
        <f t="shared" si="50"/>
        <v>1.7165671241143758</v>
      </c>
      <c r="L92">
        <f t="shared" si="50"/>
        <v>1.7165670084822193</v>
      </c>
      <c r="M92">
        <f t="shared" si="50"/>
        <v>1.7165670041633021</v>
      </c>
      <c r="N92">
        <f t="shared" ref="N92:S92" si="75">(($F$4*SQRT($G$15)-$F92)/$F$4)^2*(COS(ASIN(SIN($C92)/SQRT(M92))))^2</f>
        <v>1.7165670040019883</v>
      </c>
      <c r="O92">
        <f t="shared" si="75"/>
        <v>1.7165670039959633</v>
      </c>
      <c r="P92">
        <f t="shared" si="75"/>
        <v>1.7165670039957381</v>
      </c>
      <c r="Q92">
        <f t="shared" si="75"/>
        <v>1.7165670039957297</v>
      </c>
      <c r="R92">
        <f t="shared" si="75"/>
        <v>1.7165670039957293</v>
      </c>
      <c r="S92">
        <f t="shared" si="75"/>
        <v>1.7165670039957293</v>
      </c>
      <c r="T92">
        <f t="shared" si="52"/>
        <v>0.19090911717094117</v>
      </c>
      <c r="U92">
        <f t="shared" si="47"/>
        <v>10.938609291984534</v>
      </c>
      <c r="V92">
        <f t="shared" si="53"/>
        <v>1.2222048534317571</v>
      </c>
      <c r="W92" s="1">
        <f t="shared" si="54"/>
        <v>1.2945142479049987</v>
      </c>
      <c r="X92">
        <f t="shared" si="55"/>
        <v>0.24888888888888883</v>
      </c>
      <c r="Y92">
        <f t="shared" si="70"/>
        <v>1.9955555555555553</v>
      </c>
      <c r="Z92">
        <f t="shared" si="56"/>
        <v>0.17690967221986925</v>
      </c>
      <c r="AA92">
        <f t="shared" si="48"/>
        <v>10.136476523818706</v>
      </c>
      <c r="AB92">
        <f t="shared" si="57"/>
        <v>1.2190262520360235</v>
      </c>
      <c r="AC92" s="1">
        <f t="shared" si="58"/>
        <v>1.3552438307679509</v>
      </c>
      <c r="AD92" s="2">
        <f t="shared" si="59"/>
        <v>77.652041871154267</v>
      </c>
      <c r="AE92">
        <f t="shared" si="60"/>
        <v>0.21453438687770968</v>
      </c>
      <c r="AF92">
        <f t="shared" si="61"/>
        <v>7.7</v>
      </c>
      <c r="AG92">
        <f t="shared" si="62"/>
        <v>7.91453438687771</v>
      </c>
      <c r="AJ92">
        <f t="shared" si="63"/>
        <v>7.7</v>
      </c>
    </row>
    <row r="93" spans="1:37" x14ac:dyDescent="0.2">
      <c r="A93">
        <v>78</v>
      </c>
      <c r="B93">
        <f t="shared" si="42"/>
        <v>7.8000000000000007</v>
      </c>
      <c r="C93">
        <f t="shared" si="43"/>
        <v>0.25436805855326594</v>
      </c>
      <c r="D93">
        <f t="shared" si="44"/>
        <v>14.574646041568634</v>
      </c>
      <c r="E93">
        <f t="shared" si="45"/>
        <v>30.997419247414776</v>
      </c>
      <c r="F93">
        <f t="shared" si="46"/>
        <v>0.99741924741477561</v>
      </c>
      <c r="G93">
        <f t="shared" si="49"/>
        <v>1.7254880888757778</v>
      </c>
      <c r="H93">
        <f t="shared" si="50"/>
        <v>1.6621684935217129</v>
      </c>
      <c r="I93">
        <f t="shared" si="50"/>
        <v>1.6597563607136192</v>
      </c>
      <c r="J93">
        <f t="shared" si="50"/>
        <v>1.6596608324410456</v>
      </c>
      <c r="K93">
        <f t="shared" si="50"/>
        <v>1.6596570434957545</v>
      </c>
      <c r="L93">
        <f t="shared" si="50"/>
        <v>1.6596568932055302</v>
      </c>
      <c r="M93">
        <f t="shared" si="50"/>
        <v>1.6596568872441866</v>
      </c>
      <c r="N93">
        <f t="shared" ref="N93:S93" si="76">(($F$4*SQRT($G$15)-$F93)/$F$4)^2*(COS(ASIN(SIN($C93)/SQRT(M93))))^2</f>
        <v>1.6596568870077266</v>
      </c>
      <c r="O93">
        <f t="shared" si="76"/>
        <v>1.6596568869983475</v>
      </c>
      <c r="P93">
        <f t="shared" si="76"/>
        <v>1.6596568869979751</v>
      </c>
      <c r="Q93">
        <f t="shared" si="76"/>
        <v>1.6596568869979602</v>
      </c>
      <c r="R93">
        <f t="shared" si="76"/>
        <v>1.65965688699796</v>
      </c>
      <c r="S93">
        <f t="shared" si="76"/>
        <v>1.65965688699796</v>
      </c>
      <c r="T93">
        <f t="shared" si="52"/>
        <v>0.19658977426471672</v>
      </c>
      <c r="U93">
        <f t="shared" si="47"/>
        <v>11.264096567769856</v>
      </c>
      <c r="V93">
        <f t="shared" si="53"/>
        <v>1.2235678938347703</v>
      </c>
      <c r="W93" s="1">
        <f t="shared" si="54"/>
        <v>1.2945142479049985</v>
      </c>
      <c r="X93">
        <f t="shared" si="55"/>
        <v>0.24888888888888883</v>
      </c>
      <c r="Y93">
        <f t="shared" si="70"/>
        <v>1.9955555555555553</v>
      </c>
      <c r="Z93">
        <f t="shared" si="56"/>
        <v>0.17908576592051012</v>
      </c>
      <c r="AA93">
        <f t="shared" si="48"/>
        <v>10.261161185959516</v>
      </c>
      <c r="AB93">
        <f t="shared" si="57"/>
        <v>1.2195035736498983</v>
      </c>
      <c r="AC93" s="1">
        <f t="shared" si="58"/>
        <v>1.3681634846039106</v>
      </c>
      <c r="AD93" s="2">
        <f t="shared" si="59"/>
        <v>78.392305340984848</v>
      </c>
      <c r="AE93">
        <f t="shared" si="60"/>
        <v>0.21723021462235123</v>
      </c>
      <c r="AF93">
        <f t="shared" si="61"/>
        <v>7.8000000000000007</v>
      </c>
      <c r="AG93">
        <f t="shared" si="62"/>
        <v>8.0172302146223515</v>
      </c>
      <c r="AJ93">
        <f t="shared" si="63"/>
        <v>7.8000000000000007</v>
      </c>
    </row>
    <row r="94" spans="1:37" x14ac:dyDescent="0.2">
      <c r="A94">
        <v>79</v>
      </c>
      <c r="B94">
        <f t="shared" si="42"/>
        <v>7.9</v>
      </c>
      <c r="C94">
        <f t="shared" si="43"/>
        <v>0.25748778387855825</v>
      </c>
      <c r="D94">
        <f t="shared" si="44"/>
        <v>14.753398407811709</v>
      </c>
      <c r="E94">
        <f t="shared" si="45"/>
        <v>31.022733599732952</v>
      </c>
      <c r="F94">
        <f t="shared" si="46"/>
        <v>1.0227335997329519</v>
      </c>
      <c r="G94">
        <f t="shared" si="49"/>
        <v>1.6705124582550439</v>
      </c>
      <c r="H94">
        <f t="shared" si="50"/>
        <v>1.6056648361397294</v>
      </c>
      <c r="I94">
        <f t="shared" si="50"/>
        <v>1.6030458499108717</v>
      </c>
      <c r="J94">
        <f t="shared" si="50"/>
        <v>1.6029356259156122</v>
      </c>
      <c r="K94">
        <f t="shared" si="50"/>
        <v>1.6029309790737012</v>
      </c>
      <c r="L94">
        <f t="shared" si="50"/>
        <v>1.6029307831573119</v>
      </c>
      <c r="M94">
        <f t="shared" si="50"/>
        <v>1.6029307748972186</v>
      </c>
      <c r="N94">
        <f t="shared" ref="N94:S94" si="77">(($F$4*SQRT($G$15)-$F94)/$F$4)^2*(COS(ASIN(SIN($C94)/SQRT(M94))))^2</f>
        <v>1.6029307745489623</v>
      </c>
      <c r="O94">
        <f t="shared" si="77"/>
        <v>1.6029307745342791</v>
      </c>
      <c r="P94">
        <f t="shared" si="77"/>
        <v>1.6029307745336601</v>
      </c>
      <c r="Q94">
        <f t="shared" si="77"/>
        <v>1.6029307745336339</v>
      </c>
      <c r="R94">
        <f t="shared" si="77"/>
        <v>1.6029307745336328</v>
      </c>
      <c r="S94">
        <f t="shared" si="77"/>
        <v>1.6029307745336328</v>
      </c>
      <c r="T94">
        <f t="shared" si="52"/>
        <v>0.2025174055559219</v>
      </c>
      <c r="U94">
        <f t="shared" si="47"/>
        <v>11.603734840065554</v>
      </c>
      <c r="V94">
        <f t="shared" si="53"/>
        <v>1.2250356348074436</v>
      </c>
      <c r="W94" s="1">
        <f t="shared" si="54"/>
        <v>1.2945142479049985</v>
      </c>
      <c r="X94">
        <f t="shared" si="55"/>
        <v>0.24888888888888883</v>
      </c>
      <c r="Y94">
        <f t="shared" si="70"/>
        <v>1.9955555555555553</v>
      </c>
      <c r="Z94">
        <f t="shared" si="56"/>
        <v>0.18125742094285938</v>
      </c>
      <c r="AA94">
        <f t="shared" si="48"/>
        <v>10.385591523066905</v>
      </c>
      <c r="AB94">
        <f t="shared" si="57"/>
        <v>1.2199860561407854</v>
      </c>
      <c r="AC94" s="1">
        <f t="shared" si="58"/>
        <v>1.3812387942396835</v>
      </c>
      <c r="AD94" s="2">
        <f t="shared" si="59"/>
        <v>79.141487494236202</v>
      </c>
      <c r="AE94">
        <f t="shared" si="60"/>
        <v>0.21992266181080025</v>
      </c>
      <c r="AF94">
        <f t="shared" si="61"/>
        <v>7.9</v>
      </c>
      <c r="AG94">
        <f t="shared" si="62"/>
        <v>8.1199226618108007</v>
      </c>
      <c r="AH94">
        <v>14.57</v>
      </c>
      <c r="AI94">
        <f>AH94*$C$3/180</f>
        <v>0.25428697222222224</v>
      </c>
      <c r="AJ94">
        <f t="shared" si="63"/>
        <v>7.9</v>
      </c>
      <c r="AK94">
        <f>AJ94/SIN(AI94)</f>
        <v>31.40461633503568</v>
      </c>
    </row>
    <row r="95" spans="1:37" x14ac:dyDescent="0.2">
      <c r="A95">
        <v>80</v>
      </c>
      <c r="B95">
        <f t="shared" si="42"/>
        <v>8</v>
      </c>
      <c r="C95">
        <f t="shared" si="43"/>
        <v>0.26060239174734096</v>
      </c>
      <c r="D95">
        <f t="shared" si="44"/>
        <v>14.931857556747213</v>
      </c>
      <c r="E95">
        <f t="shared" si="45"/>
        <v>31.048349392520048</v>
      </c>
      <c r="F95">
        <f t="shared" si="46"/>
        <v>1.0483493925200484</v>
      </c>
      <c r="G95">
        <f t="shared" si="49"/>
        <v>1.6157881673529</v>
      </c>
      <c r="H95">
        <f t="shared" si="50"/>
        <v>1.5493981258591243</v>
      </c>
      <c r="I95">
        <f t="shared" si="50"/>
        <v>1.5465533840616592</v>
      </c>
      <c r="J95">
        <f t="shared" si="50"/>
        <v>1.5464260330863246</v>
      </c>
      <c r="K95">
        <f t="shared" si="50"/>
        <v>1.5464203209893594</v>
      </c>
      <c r="L95">
        <f t="shared" si="50"/>
        <v>1.5464200647615673</v>
      </c>
      <c r="M95">
        <f t="shared" si="50"/>
        <v>1.5464200532679013</v>
      </c>
      <c r="N95">
        <f t="shared" ref="N95:S95" si="78">(($F$4*SQRT($G$15)-$F95)/$F$4)^2*(COS(ASIN(SIN($C95)/SQRT(M95))))^2</f>
        <v>1.5464200527523273</v>
      </c>
      <c r="O95">
        <f t="shared" si="78"/>
        <v>1.5464200527292002</v>
      </c>
      <c r="P95">
        <f t="shared" si="78"/>
        <v>1.5464200527281631</v>
      </c>
      <c r="Q95">
        <f t="shared" si="78"/>
        <v>1.5464200527281164</v>
      </c>
      <c r="R95">
        <f t="shared" si="78"/>
        <v>1.5464200527281142</v>
      </c>
      <c r="S95">
        <f t="shared" si="78"/>
        <v>1.5464200527281142</v>
      </c>
      <c r="T95">
        <f t="shared" si="52"/>
        <v>0.2087109921974348</v>
      </c>
      <c r="U95">
        <f t="shared" si="47"/>
        <v>11.958611680897107</v>
      </c>
      <c r="V95">
        <f t="shared" si="53"/>
        <v>1.2266190958123899</v>
      </c>
      <c r="W95" s="1">
        <f t="shared" si="54"/>
        <v>1.2945142479049989</v>
      </c>
      <c r="X95">
        <f t="shared" si="55"/>
        <v>0.24888888888888883</v>
      </c>
      <c r="Y95">
        <f t="shared" si="70"/>
        <v>1.9955555555555553</v>
      </c>
      <c r="Z95">
        <f t="shared" si="56"/>
        <v>0.18342459619495974</v>
      </c>
      <c r="AA95">
        <f t="shared" si="48"/>
        <v>10.509765180675714</v>
      </c>
      <c r="AB95">
        <f t="shared" si="57"/>
        <v>1.2204736644220953</v>
      </c>
      <c r="AC95" s="1">
        <f t="shared" si="58"/>
        <v>1.3944693629865395</v>
      </c>
      <c r="AD95" s="2">
        <f t="shared" si="59"/>
        <v>79.899565601647964</v>
      </c>
      <c r="AE95">
        <f t="shared" si="60"/>
        <v>0.22261169229826497</v>
      </c>
      <c r="AF95" s="3">
        <f t="shared" si="61"/>
        <v>8</v>
      </c>
      <c r="AG95" s="3">
        <f t="shared" si="62"/>
        <v>8.2226116922982655</v>
      </c>
      <c r="AJ95">
        <f t="shared" si="63"/>
        <v>8</v>
      </c>
    </row>
    <row r="96" spans="1:37" x14ac:dyDescent="0.2">
      <c r="A96">
        <v>81</v>
      </c>
      <c r="B96">
        <f t="shared" si="42"/>
        <v>8.1</v>
      </c>
      <c r="C96">
        <f t="shared" si="43"/>
        <v>0.26371183446226609</v>
      </c>
      <c r="D96">
        <f t="shared" si="44"/>
        <v>15.110020755437816</v>
      </c>
      <c r="E96">
        <f t="shared" si="45"/>
        <v>31.074265880306811</v>
      </c>
      <c r="F96">
        <f t="shared" si="46"/>
        <v>1.074265880306811</v>
      </c>
      <c r="G96">
        <f t="shared" si="49"/>
        <v>1.5613489421435383</v>
      </c>
      <c r="H96">
        <f t="shared" si="50"/>
        <v>1.4934022555930675</v>
      </c>
      <c r="I96">
        <f t="shared" si="50"/>
        <v>1.4903108231301145</v>
      </c>
      <c r="J96">
        <f t="shared" si="50"/>
        <v>1.4901634649120723</v>
      </c>
      <c r="K96">
        <f t="shared" si="50"/>
        <v>1.4901564255735551</v>
      </c>
      <c r="L96">
        <f t="shared" si="50"/>
        <v>1.4901560892677719</v>
      </c>
      <c r="M96">
        <f t="shared" si="50"/>
        <v>1.4901560732006174</v>
      </c>
      <c r="N96">
        <f t="shared" ref="N96:S96" si="79">(($F$4*SQRT($G$15)-$F96)/$F$4)^2*(COS(ASIN(SIN($C96)/SQRT(M96))))^2</f>
        <v>1.4901560724330021</v>
      </c>
      <c r="O96">
        <f t="shared" si="79"/>
        <v>1.4901560723963287</v>
      </c>
      <c r="P96">
        <f t="shared" si="79"/>
        <v>1.4901560723945768</v>
      </c>
      <c r="Q96">
        <f t="shared" si="79"/>
        <v>1.4901560723944929</v>
      </c>
      <c r="R96">
        <f t="shared" si="79"/>
        <v>1.4901560723944891</v>
      </c>
      <c r="S96">
        <f t="shared" si="79"/>
        <v>1.4901560723944891</v>
      </c>
      <c r="T96">
        <f t="shared" si="52"/>
        <v>0.21519159028492832</v>
      </c>
      <c r="U96">
        <f t="shared" si="47"/>
        <v>12.32993355126121</v>
      </c>
      <c r="V96">
        <f t="shared" si="53"/>
        <v>1.2283308353460116</v>
      </c>
      <c r="W96" s="1">
        <f t="shared" si="54"/>
        <v>1.2945142479049989</v>
      </c>
      <c r="X96">
        <f t="shared" si="55"/>
        <v>9.749999999999992E-2</v>
      </c>
      <c r="Y96">
        <f>$AQ$9</f>
        <v>1.3899999999999997</v>
      </c>
      <c r="Z96">
        <f t="shared" si="56"/>
        <v>0.22293597637783449</v>
      </c>
      <c r="AA96">
        <f t="shared" si="48"/>
        <v>12.77366727614522</v>
      </c>
      <c r="AB96">
        <f t="shared" si="57"/>
        <v>1.2304505413800451</v>
      </c>
      <c r="AC96" s="1">
        <f t="shared" si="58"/>
        <v>1.2699853503961012</v>
      </c>
      <c r="AD96" s="2">
        <f t="shared" si="59"/>
        <v>72.766946704217162</v>
      </c>
      <c r="AE96">
        <f t="shared" si="60"/>
        <v>0.27204509696454054</v>
      </c>
      <c r="AF96">
        <f t="shared" si="61"/>
        <v>8.1</v>
      </c>
      <c r="AG96">
        <f t="shared" si="62"/>
        <v>8.3720450969645395</v>
      </c>
      <c r="AJ96">
        <f t="shared" si="63"/>
        <v>8.1</v>
      </c>
    </row>
    <row r="97" spans="1:36" x14ac:dyDescent="0.2">
      <c r="A97">
        <v>82</v>
      </c>
      <c r="B97">
        <f t="shared" si="42"/>
        <v>8.2000000000000011</v>
      </c>
      <c r="C97">
        <f t="shared" si="43"/>
        <v>0.26681606488356052</v>
      </c>
      <c r="D97">
        <f t="shared" si="44"/>
        <v>15.287885302893805</v>
      </c>
      <c r="E97">
        <f t="shared" si="45"/>
        <v>31.100482311372598</v>
      </c>
      <c r="F97">
        <f t="shared" si="46"/>
        <v>1.1004823113725983</v>
      </c>
      <c r="G97">
        <f t="shared" si="49"/>
        <v>1.5072287914223741</v>
      </c>
      <c r="H97">
        <f t="shared" si="50"/>
        <v>1.4377114017362567</v>
      </c>
      <c r="I97">
        <f t="shared" si="50"/>
        <v>1.4343500404345833</v>
      </c>
      <c r="J97">
        <f t="shared" si="50"/>
        <v>1.4341792510133269</v>
      </c>
      <c r="K97">
        <f t="shared" si="50"/>
        <v>1.4341705518993766</v>
      </c>
      <c r="L97">
        <f t="shared" si="50"/>
        <v>1.4341701087568581</v>
      </c>
      <c r="M97">
        <f t="shared" si="50"/>
        <v>1.4341700861825424</v>
      </c>
      <c r="N97">
        <f t="shared" ref="N97:S97" si="80">(($F$4*SQRT($G$15)-$F97)/$F$4)^2*(COS(ASIN(SIN($C97)/SQRT(M97))))^2</f>
        <v>1.4341700850325743</v>
      </c>
      <c r="O97">
        <f t="shared" si="80"/>
        <v>1.4341700849739929</v>
      </c>
      <c r="P97">
        <f t="shared" si="80"/>
        <v>1.4341700849710088</v>
      </c>
      <c r="Q97">
        <f t="shared" si="80"/>
        <v>1.4341700849708567</v>
      </c>
      <c r="R97">
        <f t="shared" si="80"/>
        <v>1.4341700849708492</v>
      </c>
      <c r="S97">
        <f t="shared" si="80"/>
        <v>1.4341700849708487</v>
      </c>
      <c r="T97">
        <f t="shared" si="52"/>
        <v>0.22198264016295907</v>
      </c>
      <c r="U97">
        <f t="shared" si="47"/>
        <v>12.719043523581929</v>
      </c>
      <c r="V97">
        <f t="shared" si="53"/>
        <v>1.2301852262109854</v>
      </c>
      <c r="W97" s="1">
        <f t="shared" si="54"/>
        <v>1.2945142479049987</v>
      </c>
      <c r="X97">
        <f t="shared" si="55"/>
        <v>9.749999999999992E-2</v>
      </c>
      <c r="Y97">
        <f t="shared" ref="Y97:Y115" si="81">$AQ$9</f>
        <v>1.3899999999999997</v>
      </c>
      <c r="Z97">
        <f t="shared" si="56"/>
        <v>0.22554210540327102</v>
      </c>
      <c r="AA97">
        <f t="shared" si="48"/>
        <v>12.922991874132988</v>
      </c>
      <c r="AB97">
        <f t="shared" si="57"/>
        <v>1.2311821292576821</v>
      </c>
      <c r="AC97" s="1">
        <f t="shared" si="58"/>
        <v>1.2836053991106022</v>
      </c>
      <c r="AD97" s="2">
        <f t="shared" si="59"/>
        <v>73.5473410281421</v>
      </c>
      <c r="AE97">
        <f t="shared" si="60"/>
        <v>0.2753351328898655</v>
      </c>
      <c r="AF97">
        <f t="shared" si="61"/>
        <v>8.2000000000000011</v>
      </c>
      <c r="AG97">
        <f t="shared" si="62"/>
        <v>8.4753351328898674</v>
      </c>
      <c r="AJ97">
        <f t="shared" si="63"/>
        <v>8.2000000000000011</v>
      </c>
    </row>
    <row r="98" spans="1:36" x14ac:dyDescent="0.2">
      <c r="A98">
        <v>83</v>
      </c>
      <c r="B98">
        <f t="shared" si="42"/>
        <v>8.3000000000000007</v>
      </c>
      <c r="C98">
        <f t="shared" si="43"/>
        <v>0.26991503643115999</v>
      </c>
      <c r="D98">
        <f t="shared" si="44"/>
        <v>15.465448530195383</v>
      </c>
      <c r="E98">
        <f t="shared" si="45"/>
        <v>31.126997927843924</v>
      </c>
      <c r="F98">
        <f t="shared" si="46"/>
        <v>1.1269979278439237</v>
      </c>
      <c r="G98">
        <f t="shared" si="49"/>
        <v>1.453462002347474</v>
      </c>
      <c r="H98">
        <f t="shared" si="50"/>
        <v>1.3823600196662613</v>
      </c>
      <c r="I98">
        <f t="shared" si="50"/>
        <v>1.3787028740100815</v>
      </c>
      <c r="J98">
        <f t="shared" si="50"/>
        <v>1.3785045680323302</v>
      </c>
      <c r="K98">
        <f t="shared" si="50"/>
        <v>1.3784937849651964</v>
      </c>
      <c r="L98">
        <f t="shared" si="50"/>
        <v>1.37849319853722</v>
      </c>
      <c r="M98">
        <f t="shared" si="50"/>
        <v>1.3784931666445677</v>
      </c>
      <c r="N98">
        <f t="shared" ref="N98:S98" si="82">(($F$4*SQRT($G$15)-$F98)/$F$4)^2*(COS(ASIN(SIN($C98)/SQRT(M98))))^2</f>
        <v>1.3784931649100978</v>
      </c>
      <c r="O98">
        <f t="shared" si="82"/>
        <v>1.3784931648157694</v>
      </c>
      <c r="P98">
        <f t="shared" si="82"/>
        <v>1.3784931648106393</v>
      </c>
      <c r="Q98">
        <f t="shared" si="82"/>
        <v>1.3784931648103604</v>
      </c>
      <c r="R98">
        <f t="shared" si="82"/>
        <v>1.3784931648103453</v>
      </c>
      <c r="S98">
        <f t="shared" si="82"/>
        <v>1.3784931648103445</v>
      </c>
      <c r="T98">
        <f t="shared" si="52"/>
        <v>0.22911033594669</v>
      </c>
      <c r="U98">
        <f t="shared" si="47"/>
        <v>13.12744245437027</v>
      </c>
      <c r="V98">
        <f t="shared" si="53"/>
        <v>1.2321987923501296</v>
      </c>
      <c r="W98" s="1">
        <f t="shared" si="54"/>
        <v>1.2945142479049989</v>
      </c>
      <c r="X98">
        <f t="shared" si="55"/>
        <v>9.749999999999992E-2</v>
      </c>
      <c r="Y98">
        <f t="shared" si="81"/>
        <v>1.3899999999999997</v>
      </c>
      <c r="Z98">
        <f t="shared" si="56"/>
        <v>0.22814316803783136</v>
      </c>
      <c r="AA98">
        <f t="shared" si="48"/>
        <v>13.072026180744752</v>
      </c>
      <c r="AB98">
        <f t="shared" si="57"/>
        <v>1.2319215105133852</v>
      </c>
      <c r="AC98" s="1">
        <f t="shared" si="58"/>
        <v>1.297380552165851</v>
      </c>
      <c r="AD98" s="2">
        <f t="shared" si="59"/>
        <v>74.336622438278894</v>
      </c>
      <c r="AE98">
        <f t="shared" si="60"/>
        <v>0.27862269840337939</v>
      </c>
      <c r="AF98">
        <f t="shared" si="61"/>
        <v>8.3000000000000007</v>
      </c>
      <c r="AG98">
        <f t="shared" si="62"/>
        <v>8.5786226984033807</v>
      </c>
      <c r="AJ98">
        <f t="shared" si="63"/>
        <v>8.3000000000000007</v>
      </c>
    </row>
    <row r="99" spans="1:36" x14ac:dyDescent="0.2">
      <c r="A99">
        <v>84</v>
      </c>
      <c r="B99">
        <f t="shared" si="42"/>
        <v>8.4</v>
      </c>
      <c r="C99">
        <f t="shared" si="43"/>
        <v>0.2730087030867106</v>
      </c>
      <c r="D99">
        <f t="shared" si="44"/>
        <v>15.642707800607324</v>
      </c>
      <c r="E99">
        <f t="shared" si="45"/>
        <v>31.15381196579321</v>
      </c>
      <c r="F99">
        <f t="shared" si="46"/>
        <v>1.15381196579321</v>
      </c>
      <c r="G99">
        <f t="shared" si="49"/>
        <v>1.4000831359714392</v>
      </c>
      <c r="H99">
        <f t="shared" si="50"/>
        <v>1.327382839235534</v>
      </c>
      <c r="I99">
        <f t="shared" si="50"/>
        <v>1.3234010692523297</v>
      </c>
      <c r="J99">
        <f t="shared" si="50"/>
        <v>1.3231703528364176</v>
      </c>
      <c r="K99">
        <f t="shared" si="50"/>
        <v>1.3231569418333486</v>
      </c>
      <c r="L99">
        <f t="shared" si="50"/>
        <v>1.3231561621394266</v>
      </c>
      <c r="M99">
        <f t="shared" si="50"/>
        <v>1.3231561168088029</v>
      </c>
      <c r="N99">
        <f t="shared" ref="N99:S99" si="83">(($F$4*SQRT($G$15)-$F99)/$F$4)^2*(COS(ASIN(SIN($C99)/SQRT(M99))))^2</f>
        <v>1.3231561141733239</v>
      </c>
      <c r="O99">
        <f t="shared" si="83"/>
        <v>1.3231561140200998</v>
      </c>
      <c r="P99">
        <f t="shared" si="83"/>
        <v>1.3231561140111916</v>
      </c>
      <c r="Q99">
        <f t="shared" si="83"/>
        <v>1.3231561140106736</v>
      </c>
      <c r="R99">
        <f t="shared" si="83"/>
        <v>1.3231561140106438</v>
      </c>
      <c r="S99">
        <f t="shared" si="83"/>
        <v>1.3231561140106418</v>
      </c>
      <c r="T99">
        <f t="shared" si="52"/>
        <v>0.2366040701381176</v>
      </c>
      <c r="U99">
        <f t="shared" si="47"/>
        <v>13.556814459608837</v>
      </c>
      <c r="V99">
        <f t="shared" si="53"/>
        <v>1.2343906241317288</v>
      </c>
      <c r="W99" s="1">
        <f t="shared" si="54"/>
        <v>1.2945142479049987</v>
      </c>
      <c r="X99">
        <f t="shared" si="55"/>
        <v>9.749999999999992E-2</v>
      </c>
      <c r="Y99">
        <f t="shared" si="81"/>
        <v>1.3899999999999997</v>
      </c>
      <c r="Z99">
        <f t="shared" si="56"/>
        <v>0.23073912044458927</v>
      </c>
      <c r="AA99">
        <f t="shared" si="48"/>
        <v>13.220767684235577</v>
      </c>
      <c r="AB99">
        <f t="shared" si="57"/>
        <v>1.2326686451869648</v>
      </c>
      <c r="AC99" s="1">
        <f t="shared" si="58"/>
        <v>1.3113104016287738</v>
      </c>
      <c r="AD99" s="2">
        <f t="shared" si="59"/>
        <v>75.134767561094776</v>
      </c>
      <c r="AE99">
        <f t="shared" si="60"/>
        <v>0.28190776652491745</v>
      </c>
      <c r="AF99">
        <f t="shared" si="61"/>
        <v>8.4</v>
      </c>
      <c r="AG99">
        <f t="shared" si="62"/>
        <v>8.6819077665249171</v>
      </c>
      <c r="AJ99">
        <f t="shared" si="63"/>
        <v>8.4</v>
      </c>
    </row>
    <row r="100" spans="1:36" x14ac:dyDescent="0.2">
      <c r="A100">
        <v>85</v>
      </c>
      <c r="B100">
        <f t="shared" si="42"/>
        <v>8.5</v>
      </c>
      <c r="C100">
        <f t="shared" si="43"/>
        <v>0.27609701939543646</v>
      </c>
      <c r="D100">
        <f t="shared" si="44"/>
        <v>15.819660509685995</v>
      </c>
      <c r="E100">
        <f t="shared" si="45"/>
        <v>31.180923655337729</v>
      </c>
      <c r="F100">
        <f t="shared" si="46"/>
        <v>1.1809236553377289</v>
      </c>
      <c r="G100">
        <f t="shared" si="49"/>
        <v>1.3471270227649337</v>
      </c>
      <c r="H100">
        <f t="shared" si="50"/>
        <v>1.2728148602552911</v>
      </c>
      <c r="I100">
        <f t="shared" si="50"/>
        <v>1.2684762108025718</v>
      </c>
      <c r="J100">
        <f t="shared" si="50"/>
        <v>1.2682071964534101</v>
      </c>
      <c r="K100">
        <f t="shared" si="50"/>
        <v>1.268190455840543</v>
      </c>
      <c r="L100">
        <f t="shared" si="50"/>
        <v>1.2681894138468093</v>
      </c>
      <c r="M100">
        <f t="shared" si="50"/>
        <v>1.2681893489886005</v>
      </c>
      <c r="N100">
        <f t="shared" ref="N100:S100" si="84">(($F$4*SQRT($G$15)-$F100)/$F$4)^2*(COS(ASIN(SIN($C100)/SQRT(M100))))^2</f>
        <v>1.2681893449515409</v>
      </c>
      <c r="O100">
        <f t="shared" si="84"/>
        <v>1.2681893447002561</v>
      </c>
      <c r="P100">
        <f t="shared" si="84"/>
        <v>1.2681893446846155</v>
      </c>
      <c r="Q100">
        <f t="shared" si="84"/>
        <v>1.2681893446836419</v>
      </c>
      <c r="R100">
        <f t="shared" si="84"/>
        <v>1.268189344683581</v>
      </c>
      <c r="S100">
        <f t="shared" si="84"/>
        <v>1.2681893446835772</v>
      </c>
      <c r="T100">
        <f t="shared" si="52"/>
        <v>0.24449697277621515</v>
      </c>
      <c r="U100">
        <f t="shared" si="47"/>
        <v>14.009057806690665</v>
      </c>
      <c r="V100">
        <f t="shared" si="53"/>
        <v>1.2367828945771562</v>
      </c>
      <c r="W100" s="1">
        <f t="shared" si="54"/>
        <v>1.2945142479049985</v>
      </c>
      <c r="X100">
        <f t="shared" si="55"/>
        <v>9.749999999999992E-2</v>
      </c>
      <c r="Y100">
        <f t="shared" si="81"/>
        <v>1.3899999999999997</v>
      </c>
      <c r="Z100">
        <f t="shared" si="56"/>
        <v>0.23332991934439076</v>
      </c>
      <c r="AA100">
        <f t="shared" si="48"/>
        <v>13.36921390481946</v>
      </c>
      <c r="AB100">
        <f t="shared" si="57"/>
        <v>1.2334234930210997</v>
      </c>
      <c r="AC100" s="1">
        <f t="shared" si="58"/>
        <v>1.3253945363948043</v>
      </c>
      <c r="AD100" s="2">
        <f t="shared" si="59"/>
        <v>75.941752841338456</v>
      </c>
      <c r="AE100">
        <f t="shared" si="60"/>
        <v>0.28519031038303322</v>
      </c>
      <c r="AF100">
        <f t="shared" si="61"/>
        <v>8.5</v>
      </c>
      <c r="AG100">
        <f t="shared" si="62"/>
        <v>8.7851903103830331</v>
      </c>
      <c r="AJ100">
        <f t="shared" si="63"/>
        <v>8.5</v>
      </c>
    </row>
    <row r="101" spans="1:36" x14ac:dyDescent="0.2">
      <c r="A101">
        <v>86</v>
      </c>
      <c r="B101">
        <f t="shared" si="42"/>
        <v>8.6</v>
      </c>
      <c r="C101">
        <f t="shared" si="43"/>
        <v>0.27917994046787675</v>
      </c>
      <c r="D101">
        <f t="shared" si="44"/>
        <v>15.996304085378899</v>
      </c>
      <c r="E101">
        <f t="shared" si="45"/>
        <v>31.208332220738743</v>
      </c>
      <c r="F101">
        <f t="shared" si="46"/>
        <v>1.2083322207387432</v>
      </c>
      <c r="G101">
        <f t="shared" si="49"/>
        <v>1.2946287581329541</v>
      </c>
      <c r="H101">
        <f t="shared" si="50"/>
        <v>1.2186913479723724</v>
      </c>
      <c r="I101">
        <f t="shared" si="50"/>
        <v>1.213959641070957</v>
      </c>
      <c r="J101">
        <f t="shared" si="50"/>
        <v>1.2136452133049758</v>
      </c>
      <c r="K101">
        <f t="shared" si="50"/>
        <v>1.2136242323174495</v>
      </c>
      <c r="L101">
        <f t="shared" si="50"/>
        <v>1.2136228319210993</v>
      </c>
      <c r="M101">
        <f t="shared" si="50"/>
        <v>1.2136227384485634</v>
      </c>
      <c r="N101">
        <f t="shared" ref="N101:S101" si="85">(($F$4*SQRT($G$15)-$F101)/$F$4)^2*(COS(ASIN(SIN($C101)/SQRT(M101))))^2</f>
        <v>1.2136227322095257</v>
      </c>
      <c r="O101">
        <f t="shared" si="85"/>
        <v>1.2136227317930868</v>
      </c>
      <c r="P101">
        <f t="shared" si="85"/>
        <v>1.2136227317652906</v>
      </c>
      <c r="Q101">
        <f t="shared" si="85"/>
        <v>1.2136227317634352</v>
      </c>
      <c r="R101">
        <f t="shared" si="85"/>
        <v>1.2136227317633113</v>
      </c>
      <c r="S101">
        <f t="shared" si="85"/>
        <v>1.2136227317633033</v>
      </c>
      <c r="T101">
        <f t="shared" si="52"/>
        <v>0.25282657082345789</v>
      </c>
      <c r="U101">
        <f t="shared" si="47"/>
        <v>14.486322695598416</v>
      </c>
      <c r="V101">
        <f t="shared" si="53"/>
        <v>1.2394015068403721</v>
      </c>
      <c r="W101" s="1">
        <f t="shared" si="54"/>
        <v>1.2945142479049989</v>
      </c>
      <c r="X101">
        <f t="shared" si="55"/>
        <v>9.749999999999992E-2</v>
      </c>
      <c r="Y101">
        <f t="shared" si="81"/>
        <v>1.3899999999999997</v>
      </c>
      <c r="Z101">
        <f t="shared" si="56"/>
        <v>0.23591552201753482</v>
      </c>
      <c r="AA101">
        <f t="shared" si="48"/>
        <v>13.517362394765643</v>
      </c>
      <c r="AB101">
        <f t="shared" si="57"/>
        <v>1.2341860134669809</v>
      </c>
      <c r="AC101" s="1">
        <f t="shared" si="58"/>
        <v>1.3396325422410957</v>
      </c>
      <c r="AD101" s="2">
        <f t="shared" si="59"/>
        <v>76.75755454508905</v>
      </c>
      <c r="AE101">
        <f t="shared" si="60"/>
        <v>0.28847030321597927</v>
      </c>
      <c r="AF101">
        <f t="shared" si="61"/>
        <v>8.6</v>
      </c>
      <c r="AG101">
        <f t="shared" si="62"/>
        <v>8.8884703032159784</v>
      </c>
      <c r="AJ101">
        <f t="shared" si="63"/>
        <v>8.6</v>
      </c>
    </row>
    <row r="102" spans="1:36" x14ac:dyDescent="0.2">
      <c r="A102">
        <v>87</v>
      </c>
      <c r="B102">
        <f t="shared" si="42"/>
        <v>8.7000000000000011</v>
      </c>
      <c r="C102">
        <f t="shared" si="43"/>
        <v>0.28225742198149117</v>
      </c>
      <c r="D102">
        <f t="shared" si="44"/>
        <v>16.172635988116635</v>
      </c>
      <c r="E102">
        <f t="shared" si="45"/>
        <v>31.236036880500702</v>
      </c>
      <c r="F102">
        <f t="shared" si="46"/>
        <v>1.236036880500702</v>
      </c>
      <c r="G102">
        <f t="shared" si="49"/>
        <v>1.2426236979252616</v>
      </c>
      <c r="H102">
        <f t="shared" si="50"/>
        <v>1.1650478285405186</v>
      </c>
      <c r="I102">
        <f t="shared" si="50"/>
        <v>1.1598823620563334</v>
      </c>
      <c r="J102">
        <f t="shared" si="50"/>
        <v>1.1595138784831114</v>
      </c>
      <c r="K102">
        <f t="shared" si="50"/>
        <v>1.1594874668947672</v>
      </c>
      <c r="L102">
        <f t="shared" si="50"/>
        <v>1.1594855731615674</v>
      </c>
      <c r="M102">
        <f t="shared" si="50"/>
        <v>1.1594854373759826</v>
      </c>
      <c r="N102">
        <f t="shared" ref="N102:S102" si="86">(($F$4*SQRT($G$15)-$F102)/$F$4)^2*(COS(ASIN(SIN($C102)/SQRT(M102))))^2</f>
        <v>1.1594854276397868</v>
      </c>
      <c r="O102">
        <f t="shared" si="86"/>
        <v>1.1594854269416748</v>
      </c>
      <c r="P102">
        <f t="shared" si="86"/>
        <v>1.1594854268916184</v>
      </c>
      <c r="Q102">
        <f t="shared" si="86"/>
        <v>1.1594854268880292</v>
      </c>
      <c r="R102">
        <f t="shared" si="86"/>
        <v>1.1594854268877719</v>
      </c>
      <c r="S102">
        <f t="shared" si="86"/>
        <v>1.1594854268877535</v>
      </c>
      <c r="T102">
        <f t="shared" si="52"/>
        <v>0.26163560221946458</v>
      </c>
      <c r="U102">
        <f t="shared" si="47"/>
        <v>14.991057902117975</v>
      </c>
      <c r="V102">
        <f t="shared" si="53"/>
        <v>1.2422769143245558</v>
      </c>
      <c r="W102" s="1">
        <f t="shared" si="54"/>
        <v>1.2945142479049989</v>
      </c>
      <c r="X102">
        <f t="shared" si="55"/>
        <v>9.749999999999992E-2</v>
      </c>
      <c r="Y102">
        <f t="shared" si="81"/>
        <v>1.3899999999999997</v>
      </c>
      <c r="Z102">
        <f t="shared" si="56"/>
        <v>0.23849588630532223</v>
      </c>
      <c r="AA102">
        <f t="shared" si="48"/>
        <v>13.665210738487346</v>
      </c>
      <c r="AB102">
        <f t="shared" si="57"/>
        <v>1.2349561656899655</v>
      </c>
      <c r="AC102" s="1">
        <f t="shared" si="58"/>
        <v>1.3540240018797671</v>
      </c>
      <c r="AD102" s="2">
        <f t="shared" si="59"/>
        <v>77.582148762806952</v>
      </c>
      <c r="AE102">
        <f t="shared" si="60"/>
        <v>0.29174771837267477</v>
      </c>
      <c r="AF102">
        <f t="shared" si="61"/>
        <v>8.7000000000000011</v>
      </c>
      <c r="AG102">
        <f t="shared" si="62"/>
        <v>8.9917477183726753</v>
      </c>
      <c r="AJ102">
        <f t="shared" si="63"/>
        <v>8.7000000000000011</v>
      </c>
    </row>
    <row r="103" spans="1:36" x14ac:dyDescent="0.2">
      <c r="A103">
        <v>88</v>
      </c>
      <c r="B103">
        <f t="shared" si="42"/>
        <v>8.8000000000000007</v>
      </c>
      <c r="C103">
        <f t="shared" si="43"/>
        <v>0.28532942018213536</v>
      </c>
      <c r="D103">
        <f t="shared" si="44"/>
        <v>16.348653710897459</v>
      </c>
      <c r="E103">
        <f t="shared" si="45"/>
        <v>31.26403684747061</v>
      </c>
      <c r="F103">
        <f t="shared" si="46"/>
        <v>1.2640368474706101</v>
      </c>
      <c r="G103">
        <f t="shared" si="49"/>
        <v>1.1911474539418458</v>
      </c>
      <c r="H103">
        <f t="shared" si="50"/>
        <v>1.1119200844869432</v>
      </c>
      <c r="I103">
        <f t="shared" si="50"/>
        <v>1.1062749161350829</v>
      </c>
      <c r="J103">
        <f t="shared" si="50"/>
        <v>1.1058418232778007</v>
      </c>
      <c r="K103">
        <f t="shared" si="50"/>
        <v>1.1058084141061189</v>
      </c>
      <c r="L103">
        <f t="shared" si="50"/>
        <v>1.1058058358053964</v>
      </c>
      <c r="M103">
        <f t="shared" si="50"/>
        <v>1.1058056368225835</v>
      </c>
      <c r="N103">
        <f t="shared" ref="N103:S103" si="87">(($F$4*SQRT($G$15)-$F103)/$F$4)^2*(COS(ASIN(SIN($C103)/SQRT(M103))))^2</f>
        <v>1.1058056214658569</v>
      </c>
      <c r="O103">
        <f t="shared" si="87"/>
        <v>1.1058056202806839</v>
      </c>
      <c r="P103">
        <f t="shared" si="87"/>
        <v>1.1058056201892166</v>
      </c>
      <c r="Q103">
        <f t="shared" si="87"/>
        <v>1.1058056201821576</v>
      </c>
      <c r="R103">
        <f t="shared" si="87"/>
        <v>1.1058056201816127</v>
      </c>
      <c r="S103">
        <f t="shared" si="87"/>
        <v>1.1058056201815705</v>
      </c>
      <c r="T103">
        <f t="shared" si="52"/>
        <v>0.27097303139439266</v>
      </c>
      <c r="U103">
        <f t="shared" si="47"/>
        <v>15.526068964186114</v>
      </c>
      <c r="V103">
        <f t="shared" si="53"/>
        <v>1.2454451707641712</v>
      </c>
      <c r="W103" s="1">
        <f t="shared" si="54"/>
        <v>1.2945142479049996</v>
      </c>
      <c r="X103">
        <f t="shared" si="55"/>
        <v>9.749999999999992E-2</v>
      </c>
      <c r="Y103">
        <f t="shared" si="81"/>
        <v>1.3899999999999997</v>
      </c>
      <c r="Z103">
        <f t="shared" si="56"/>
        <v>0.24107097061147556</v>
      </c>
      <c r="AA103">
        <f t="shared" si="48"/>
        <v>13.812756552623142</v>
      </c>
      <c r="AB103">
        <f t="shared" si="57"/>
        <v>1.2357339085752366</v>
      </c>
      <c r="AC103" s="1">
        <f t="shared" si="58"/>
        <v>1.3685684950112396</v>
      </c>
      <c r="AD103" s="2">
        <f t="shared" si="59"/>
        <v>78.415511412389975</v>
      </c>
      <c r="AE103">
        <f t="shared" si="60"/>
        <v>0.29502252931366374</v>
      </c>
      <c r="AF103">
        <f t="shared" si="61"/>
        <v>8.8000000000000007</v>
      </c>
      <c r="AG103">
        <f t="shared" si="62"/>
        <v>9.0950225293136651</v>
      </c>
      <c r="AJ103">
        <f t="shared" si="63"/>
        <v>8.8000000000000007</v>
      </c>
    </row>
    <row r="104" spans="1:36" x14ac:dyDescent="0.2">
      <c r="A104">
        <v>89</v>
      </c>
      <c r="B104">
        <f t="shared" si="42"/>
        <v>8.9</v>
      </c>
      <c r="C104">
        <f t="shared" si="43"/>
        <v>0.28839589188540771</v>
      </c>
      <c r="D104">
        <f t="shared" si="44"/>
        <v>16.52435477936444</v>
      </c>
      <c r="E104">
        <f t="shared" si="45"/>
        <v>31.292331328937447</v>
      </c>
      <c r="F104">
        <f t="shared" si="46"/>
        <v>1.292331328937447</v>
      </c>
      <c r="G104">
        <f t="shared" si="49"/>
        <v>1.1402358894347584</v>
      </c>
      <c r="H104">
        <f t="shared" si="50"/>
        <v>1.0593441501755598</v>
      </c>
      <c r="I104">
        <f t="shared" si="50"/>
        <v>1.0531672401701626</v>
      </c>
      <c r="J104">
        <f t="shared" si="50"/>
        <v>1.0526565755859587</v>
      </c>
      <c r="K104">
        <f t="shared" si="50"/>
        <v>1.0526140891236795</v>
      </c>
      <c r="L104">
        <f t="shared" si="50"/>
        <v>1.0526105524616185</v>
      </c>
      <c r="M104">
        <f t="shared" si="50"/>
        <v>1.0526102580495933</v>
      </c>
      <c r="N104">
        <f t="shared" ref="N104:S104" si="88">(($F$4*SQRT($G$15)-$F104)/$F$4)^2*(COS(ASIN(SIN($C104)/SQRT(M104))))^2</f>
        <v>1.0526102335409591</v>
      </c>
      <c r="O104">
        <f t="shared" si="88"/>
        <v>1.0526102315007118</v>
      </c>
      <c r="P104">
        <f t="shared" si="88"/>
        <v>1.0526102313308694</v>
      </c>
      <c r="Q104">
        <f t="shared" si="88"/>
        <v>1.0526102313167305</v>
      </c>
      <c r="R104">
        <f t="shared" si="88"/>
        <v>1.0526102313155536</v>
      </c>
      <c r="S104">
        <f t="shared" si="88"/>
        <v>1.0526102313154555</v>
      </c>
      <c r="T104">
        <f t="shared" si="52"/>
        <v>0.28089533085733231</v>
      </c>
      <c r="U104">
        <f t="shared" si="47"/>
        <v>16.094591613662203</v>
      </c>
      <c r="V104">
        <f t="shared" si="53"/>
        <v>1.2489492909596713</v>
      </c>
      <c r="W104" s="1">
        <f t="shared" si="54"/>
        <v>1.2945142479050011</v>
      </c>
      <c r="X104">
        <f t="shared" si="55"/>
        <v>9.749999999999992E-2</v>
      </c>
      <c r="Y104">
        <f t="shared" si="81"/>
        <v>1.3899999999999997</v>
      </c>
      <c r="Z104">
        <f t="shared" si="56"/>
        <v>0.24364073390343047</v>
      </c>
      <c r="AA104">
        <f t="shared" si="48"/>
        <v>13.959997486110927</v>
      </c>
      <c r="AB104">
        <f t="shared" si="57"/>
        <v>1.236519200733472</v>
      </c>
      <c r="AC104" s="1">
        <f t="shared" si="58"/>
        <v>1.3832655983776037</v>
      </c>
      <c r="AD104" s="2">
        <f t="shared" si="59"/>
        <v>79.25761824223099</v>
      </c>
      <c r="AE104">
        <f t="shared" si="60"/>
        <v>0.29829470961206206</v>
      </c>
      <c r="AF104">
        <f t="shared" si="61"/>
        <v>8.9</v>
      </c>
      <c r="AG104">
        <f t="shared" si="62"/>
        <v>9.1982947096120622</v>
      </c>
      <c r="AJ104">
        <f t="shared" si="63"/>
        <v>8.9</v>
      </c>
    </row>
    <row r="105" spans="1:36" x14ac:dyDescent="0.2">
      <c r="A105">
        <v>90</v>
      </c>
      <c r="B105">
        <f t="shared" si="42"/>
        <v>9</v>
      </c>
      <c r="C105">
        <f t="shared" si="43"/>
        <v>0.2914567944778671</v>
      </c>
      <c r="D105">
        <f t="shared" si="44"/>
        <v>16.699736751875243</v>
      </c>
      <c r="E105">
        <f t="shared" si="45"/>
        <v>31.32091952673165</v>
      </c>
      <c r="F105">
        <f t="shared" si="46"/>
        <v>1.3209195267316503</v>
      </c>
      <c r="G105">
        <f t="shared" si="49"/>
        <v>1.0899251146073905</v>
      </c>
      <c r="H105">
        <f t="shared" si="50"/>
        <v>1.007356307267941</v>
      </c>
      <c r="I105">
        <f t="shared" si="50"/>
        <v>1.0005884854989491</v>
      </c>
      <c r="J105">
        <f t="shared" si="50"/>
        <v>0.99998422671323361</v>
      </c>
      <c r="K105">
        <f t="shared" si="50"/>
        <v>0.99992987828427526</v>
      </c>
      <c r="L105">
        <f t="shared" si="50"/>
        <v>0.99992498684157105</v>
      </c>
      <c r="M105">
        <f t="shared" si="50"/>
        <v>0.99992454657807694</v>
      </c>
      <c r="N105">
        <f t="shared" ref="N105:S105" si="89">(($F$4*SQRT($G$15)-$F105)/$F$4)^2*(COS(ASIN(SIN($C105)/SQRT(M105))))^2</f>
        <v>0.99992450695112267</v>
      </c>
      <c r="O105">
        <f t="shared" si="89"/>
        <v>0.99992450338440331</v>
      </c>
      <c r="P105">
        <f t="shared" si="89"/>
        <v>0.99992450306337211</v>
      </c>
      <c r="Q105">
        <f t="shared" si="89"/>
        <v>0.999924503034477</v>
      </c>
      <c r="R105">
        <f t="shared" si="89"/>
        <v>0.99992450303187608</v>
      </c>
      <c r="S105">
        <f t="shared" si="89"/>
        <v>0.99992450303164226</v>
      </c>
      <c r="T105">
        <f t="shared" si="52"/>
        <v>0.29146811968362696</v>
      </c>
      <c r="U105">
        <f t="shared" si="47"/>
        <v>16.700385657505283</v>
      </c>
      <c r="V105">
        <f t="shared" si="53"/>
        <v>1.2528410377543719</v>
      </c>
      <c r="W105" s="1">
        <f t="shared" si="54"/>
        <v>1.2945142479050054</v>
      </c>
      <c r="X105">
        <f t="shared" si="55"/>
        <v>9.749999999999992E-2</v>
      </c>
      <c r="Y105">
        <f t="shared" si="81"/>
        <v>1.3899999999999997</v>
      </c>
      <c r="Z105">
        <f t="shared" si="56"/>
        <v>0.24620513571349859</v>
      </c>
      <c r="AA105">
        <f t="shared" si="48"/>
        <v>14.106931220254573</v>
      </c>
      <c r="AB105">
        <f t="shared" si="57"/>
        <v>1.2373120005065139</v>
      </c>
      <c r="AC105" s="1">
        <f t="shared" si="58"/>
        <v>1.3981148858160182</v>
      </c>
      <c r="AD105" s="2">
        <f t="shared" si="59"/>
        <v>80.108444834277662</v>
      </c>
      <c r="AE105">
        <f t="shared" si="60"/>
        <v>0.30156423295449308</v>
      </c>
      <c r="AF105">
        <f t="shared" si="61"/>
        <v>9</v>
      </c>
      <c r="AG105">
        <f t="shared" si="62"/>
        <v>9.3015642329544939</v>
      </c>
      <c r="AJ105">
        <f t="shared" si="63"/>
        <v>9</v>
      </c>
    </row>
    <row r="106" spans="1:36" x14ac:dyDescent="0.2">
      <c r="A106">
        <v>91</v>
      </c>
      <c r="B106">
        <f t="shared" si="42"/>
        <v>9.1</v>
      </c>
      <c r="C106">
        <f t="shared" si="43"/>
        <v>0.29451208591812417</v>
      </c>
      <c r="D106">
        <f t="shared" si="44"/>
        <v>16.874797219564652</v>
      </c>
      <c r="E106">
        <f t="shared" si="45"/>
        <v>31.349800637324634</v>
      </c>
      <c r="F106">
        <f t="shared" si="46"/>
        <v>1.3498006373246341</v>
      </c>
      <c r="G106">
        <f t="shared" si="49"/>
        <v>1.0402514821123132</v>
      </c>
      <c r="H106">
        <f t="shared" si="50"/>
        <v>0.95599308018315088</v>
      </c>
      <c r="I106">
        <f t="shared" si="50"/>
        <v>0.94856679390261001</v>
      </c>
      <c r="J106">
        <f t="shared" si="50"/>
        <v>0.94784899864921912</v>
      </c>
      <c r="K106">
        <f t="shared" si="50"/>
        <v>0.9477790233006923</v>
      </c>
      <c r="L106">
        <f t="shared" si="50"/>
        <v>0.94777219597873685</v>
      </c>
      <c r="M106">
        <f t="shared" si="50"/>
        <v>0.94777152979981416</v>
      </c>
      <c r="N106">
        <f t="shared" ref="N106:S106" si="90">(($F$4*SQRT($G$15)-$F106)/$F$4)^2*(COS(ASIN(SIN($C106)/SQRT(M106))))^2</f>
        <v>0.9477714647966009</v>
      </c>
      <c r="O106">
        <f t="shared" si="90"/>
        <v>0.94777145845382893</v>
      </c>
      <c r="P106">
        <f t="shared" si="90"/>
        <v>0.94777145783492467</v>
      </c>
      <c r="Q106">
        <f t="shared" si="90"/>
        <v>0.94777145777453409</v>
      </c>
      <c r="R106">
        <f t="shared" si="90"/>
        <v>0.94777145776864158</v>
      </c>
      <c r="S106">
        <f t="shared" si="90"/>
        <v>0.94777145776806648</v>
      </c>
      <c r="T106">
        <f t="shared" si="52"/>
        <v>0.30276828912470916</v>
      </c>
      <c r="U106">
        <f t="shared" si="47"/>
        <v>17.347856769838497</v>
      </c>
      <c r="V106">
        <f t="shared" si="53"/>
        <v>1.2571833041464338</v>
      </c>
      <c r="W106" s="1">
        <f t="shared" si="54"/>
        <v>1.2945142479050167</v>
      </c>
      <c r="X106">
        <f t="shared" si="55"/>
        <v>9.749999999999992E-2</v>
      </c>
      <c r="Y106">
        <f t="shared" si="81"/>
        <v>1.3899999999999997</v>
      </c>
      <c r="Z106">
        <f t="shared" si="56"/>
        <v>0.24876413613990461</v>
      </c>
      <c r="AA106">
        <f t="shared" si="48"/>
        <v>14.253555468783329</v>
      </c>
      <c r="AB106">
        <f t="shared" si="57"/>
        <v>1.2381122659730464</v>
      </c>
      <c r="AC106" s="1">
        <f t="shared" si="58"/>
        <v>1.4131159283121333</v>
      </c>
      <c r="AD106" s="2">
        <f t="shared" si="59"/>
        <v>80.967966607093416</v>
      </c>
      <c r="AE106">
        <f t="shared" si="60"/>
        <v>0.30483107314201291</v>
      </c>
      <c r="AF106">
        <f t="shared" si="61"/>
        <v>9.1</v>
      </c>
      <c r="AG106">
        <f t="shared" si="62"/>
        <v>9.4048310731420131</v>
      </c>
      <c r="AJ106">
        <f t="shared" si="63"/>
        <v>9.1</v>
      </c>
    </row>
    <row r="107" spans="1:36" x14ac:dyDescent="0.2">
      <c r="A107">
        <v>92</v>
      </c>
      <c r="B107">
        <f t="shared" si="42"/>
        <v>9.2000000000000011</v>
      </c>
      <c r="C107">
        <f t="shared" si="43"/>
        <v>0.2975617247378059</v>
      </c>
      <c r="D107">
        <f t="shared" si="44"/>
        <v>17.049533806399829</v>
      </c>
      <c r="E107">
        <f t="shared" si="45"/>
        <v>31.378973851928301</v>
      </c>
      <c r="F107">
        <f t="shared" si="46"/>
        <v>1.3789738519283006</v>
      </c>
      <c r="G107">
        <f t="shared" si="49"/>
        <v>0.99125158254883472</v>
      </c>
      <c r="H107">
        <f t="shared" si="50"/>
        <v>0.90529123155760938</v>
      </c>
      <c r="I107">
        <f t="shared" si="50"/>
        <v>0.89712901625610797</v>
      </c>
      <c r="J107">
        <f t="shared" si="50"/>
        <v>0.89627267493073526</v>
      </c>
      <c r="K107">
        <f t="shared" si="50"/>
        <v>0.8961819275879821</v>
      </c>
      <c r="L107">
        <f t="shared" si="50"/>
        <v>0.896172300838883</v>
      </c>
      <c r="M107">
        <f t="shared" si="50"/>
        <v>0.89617127949021058</v>
      </c>
      <c r="N107">
        <f t="shared" ref="N107:S107" si="91">(($F$4*SQRT($G$15)-$F107)/$F$4)^2*(COS(ASIN(SIN($C107)/SQRT(M107))))^2</f>
        <v>0.89617117112907085</v>
      </c>
      <c r="O107">
        <f t="shared" si="91"/>
        <v>0.89617115963235905</v>
      </c>
      <c r="P107">
        <f t="shared" si="91"/>
        <v>0.89617115841260075</v>
      </c>
      <c r="Q107">
        <f t="shared" si="91"/>
        <v>0.89617115828318883</v>
      </c>
      <c r="R107">
        <f t="shared" si="91"/>
        <v>0.89617115826945892</v>
      </c>
      <c r="S107">
        <f t="shared" si="91"/>
        <v>0.89617115826800198</v>
      </c>
      <c r="T107">
        <f t="shared" si="52"/>
        <v>0.31488680627823917</v>
      </c>
      <c r="U107">
        <f t="shared" si="47"/>
        <v>18.042217135152967</v>
      </c>
      <c r="V107">
        <f t="shared" si="53"/>
        <v>1.2620533428584095</v>
      </c>
      <c r="W107" s="1">
        <f t="shared" si="54"/>
        <v>1.2945142479050504</v>
      </c>
      <c r="X107">
        <f t="shared" si="55"/>
        <v>9.749999999999992E-2</v>
      </c>
      <c r="Y107">
        <f t="shared" si="81"/>
        <v>1.3899999999999997</v>
      </c>
      <c r="Z107">
        <f t="shared" si="56"/>
        <v>0.25131769584769653</v>
      </c>
      <c r="AA107">
        <f t="shared" si="48"/>
        <v>14.399867977903988</v>
      </c>
      <c r="AB107">
        <f t="shared" si="57"/>
        <v>1.2389199549542698</v>
      </c>
      <c r="AC107" s="1">
        <f t="shared" si="58"/>
        <v>1.4282682940535072</v>
      </c>
      <c r="AD107" s="2">
        <f t="shared" si="59"/>
        <v>81.836158818918122</v>
      </c>
      <c r="AE107">
        <f t="shared" si="60"/>
        <v>0.3080952040910237</v>
      </c>
      <c r="AF107">
        <f t="shared" si="61"/>
        <v>9.2000000000000011</v>
      </c>
      <c r="AG107">
        <f t="shared" si="62"/>
        <v>9.508095204091024</v>
      </c>
      <c r="AJ107">
        <f t="shared" si="63"/>
        <v>9.2000000000000011</v>
      </c>
    </row>
    <row r="108" spans="1:36" x14ac:dyDescent="0.2">
      <c r="A108">
        <v>93</v>
      </c>
      <c r="B108">
        <f t="shared" si="42"/>
        <v>9.3000000000000007</v>
      </c>
      <c r="C108">
        <f t="shared" si="43"/>
        <v>0.30060567004239541</v>
      </c>
      <c r="D108">
        <f t="shared" si="44"/>
        <v>17.223944169228449</v>
      </c>
      <c r="E108">
        <f t="shared" si="45"/>
        <v>31.408438356594555</v>
      </c>
      <c r="F108">
        <f t="shared" si="46"/>
        <v>1.4084383565945551</v>
      </c>
      <c r="G108">
        <f t="shared" si="49"/>
        <v>0.9429622399613099</v>
      </c>
      <c r="H108">
        <f t="shared" si="50"/>
        <v>0.85528775770604137</v>
      </c>
      <c r="I108">
        <f t="shared" si="50"/>
        <v>0.84630035578256924</v>
      </c>
      <c r="J108">
        <f t="shared" si="50"/>
        <v>0.84527384173485731</v>
      </c>
      <c r="K108">
        <f t="shared" si="50"/>
        <v>0.84515520738451211</v>
      </c>
      <c r="L108">
        <f t="shared" si="50"/>
        <v>0.84514147822131513</v>
      </c>
      <c r="M108">
        <f t="shared" si="50"/>
        <v>0.84513988914157334</v>
      </c>
      <c r="N108">
        <f t="shared" ref="N108:S108" si="92">(($F$4*SQRT($G$15)-$F108)/$F$4)^2*(COS(ASIN(SIN($C108)/SQRT(M108))))^2</f>
        <v>0.84513970521046555</v>
      </c>
      <c r="O108">
        <f t="shared" si="92"/>
        <v>0.84513968392095906</v>
      </c>
      <c r="P108">
        <f t="shared" si="92"/>
        <v>0.84513968145675822</v>
      </c>
      <c r="Q108">
        <f t="shared" si="92"/>
        <v>0.84513968117153404</v>
      </c>
      <c r="R108">
        <f t="shared" si="92"/>
        <v>0.84513968113852</v>
      </c>
      <c r="S108">
        <f t="shared" si="92"/>
        <v>0.84513968113469884</v>
      </c>
      <c r="T108">
        <f t="shared" si="52"/>
        <v>0.32793248297151301</v>
      </c>
      <c r="U108">
        <f t="shared" si="47"/>
        <v>18.789701395789383</v>
      </c>
      <c r="V108">
        <f t="shared" si="53"/>
        <v>1.2675472299457688</v>
      </c>
      <c r="W108" s="1">
        <f t="shared" si="54"/>
        <v>1.2945142479051521</v>
      </c>
      <c r="X108">
        <f t="shared" si="55"/>
        <v>9.749999999999992E-2</v>
      </c>
      <c r="Y108">
        <f t="shared" si="81"/>
        <v>1.3899999999999997</v>
      </c>
      <c r="Z108">
        <f t="shared" si="56"/>
        <v>0.2538657760695322</v>
      </c>
      <c r="AA108">
        <f t="shared" si="48"/>
        <v>14.545866526345948</v>
      </c>
      <c r="AB108">
        <f t="shared" si="57"/>
        <v>1.2397350250195802</v>
      </c>
      <c r="AC108" s="1">
        <f t="shared" si="58"/>
        <v>1.4435715484830258</v>
      </c>
      <c r="AD108" s="2">
        <f t="shared" si="59"/>
        <v>82.712996570728833</v>
      </c>
      <c r="AE108">
        <f t="shared" si="60"/>
        <v>0.31135659983417635</v>
      </c>
      <c r="AF108">
        <f t="shared" si="61"/>
        <v>9.3000000000000007</v>
      </c>
      <c r="AG108">
        <f t="shared" si="62"/>
        <v>9.6113565998341777</v>
      </c>
      <c r="AJ108">
        <f t="shared" si="63"/>
        <v>9.3000000000000007</v>
      </c>
    </row>
    <row r="109" spans="1:36" x14ac:dyDescent="0.2">
      <c r="A109">
        <v>94</v>
      </c>
      <c r="B109">
        <f t="shared" si="42"/>
        <v>9.4</v>
      </c>
      <c r="C109">
        <f t="shared" si="43"/>
        <v>0.30364388151194777</v>
      </c>
      <c r="D109">
        <f t="shared" si="44"/>
        <v>17.398025997819701</v>
      </c>
      <c r="E109">
        <f t="shared" si="45"/>
        <v>31.438193332314757</v>
      </c>
      <c r="F109">
        <f t="shared" si="46"/>
        <v>1.4381933323147571</v>
      </c>
      <c r="G109">
        <f t="shared" si="49"/>
        <v>0.89542050733936462</v>
      </c>
      <c r="H109">
        <f t="shared" si="50"/>
        <v>0.80601988408468017</v>
      </c>
      <c r="I109">
        <f t="shared" si="50"/>
        <v>0.79610391104711387</v>
      </c>
      <c r="J109">
        <f t="shared" si="50"/>
        <v>0.79486686061016598</v>
      </c>
      <c r="K109">
        <f t="shared" si="50"/>
        <v>0.79471036907832915</v>
      </c>
      <c r="L109">
        <f t="shared" si="50"/>
        <v>0.79469053759704844</v>
      </c>
      <c r="M109">
        <f t="shared" si="50"/>
        <v>0.79468802388332604</v>
      </c>
      <c r="N109">
        <f t="shared" ref="N109:S109" si="93">(($F$4*SQRT($G$15)-$F109)/$F$4)^2*(COS(ASIN(SIN($C109)/SQRT(M109))))^2</f>
        <v>0.79468770525184007</v>
      </c>
      <c r="O109">
        <f t="shared" si="93"/>
        <v>0.79468766486283926</v>
      </c>
      <c r="P109">
        <f t="shared" si="93"/>
        <v>0.79468765974321931</v>
      </c>
      <c r="Q109">
        <f t="shared" si="93"/>
        <v>0.79468765909426753</v>
      </c>
      <c r="R109">
        <f t="shared" si="93"/>
        <v>0.794687659012008</v>
      </c>
      <c r="S109">
        <f t="shared" si="93"/>
        <v>0.79468765900158078</v>
      </c>
      <c r="T109">
        <f t="shared" si="52"/>
        <v>0.34203715442902222</v>
      </c>
      <c r="U109">
        <f t="shared" si="47"/>
        <v>19.597863376483843</v>
      </c>
      <c r="V109">
        <f t="shared" si="53"/>
        <v>1.2737861720329491</v>
      </c>
      <c r="W109" s="1">
        <f t="shared" si="54"/>
        <v>1.2945142479054736</v>
      </c>
      <c r="X109">
        <f t="shared" si="55"/>
        <v>9.749999999999992E-2</v>
      </c>
      <c r="Y109">
        <f t="shared" si="81"/>
        <v>1.3899999999999997</v>
      </c>
      <c r="Z109">
        <f t="shared" si="56"/>
        <v>0.25640833860634232</v>
      </c>
      <c r="AA109">
        <f t="shared" si="48"/>
        <v>14.691548925399209</v>
      </c>
      <c r="AB109">
        <f t="shared" si="57"/>
        <v>1.2405574334922465</v>
      </c>
      <c r="AC109" s="1">
        <f t="shared" si="58"/>
        <v>1.4590252543522944</v>
      </c>
      <c r="AD109" s="2">
        <f t="shared" si="59"/>
        <v>83.598454809299056</v>
      </c>
      <c r="AE109">
        <f t="shared" si="60"/>
        <v>0.31461523452126294</v>
      </c>
      <c r="AF109">
        <f t="shared" si="61"/>
        <v>9.4</v>
      </c>
      <c r="AG109">
        <f t="shared" si="62"/>
        <v>9.7146152345212631</v>
      </c>
      <c r="AJ109">
        <f t="shared" si="63"/>
        <v>9.4</v>
      </c>
    </row>
    <row r="110" spans="1:36" x14ac:dyDescent="0.2">
      <c r="A110">
        <v>95</v>
      </c>
      <c r="B110">
        <f t="shared" si="42"/>
        <v>9.5</v>
      </c>
      <c r="C110">
        <f t="shared" si="43"/>
        <v>0.30667631940168272</v>
      </c>
      <c r="D110">
        <f t="shared" si="44"/>
        <v>17.571777014898259</v>
      </c>
      <c r="E110">
        <f t="shared" si="45"/>
        <v>31.468237955119129</v>
      </c>
      <c r="F110">
        <f t="shared" si="46"/>
        <v>1.4682379551191289</v>
      </c>
      <c r="G110">
        <f t="shared" si="49"/>
        <v>0.84866366212103195</v>
      </c>
      <c r="H110">
        <f t="shared" si="50"/>
        <v>0.75752506075773984</v>
      </c>
      <c r="I110">
        <f t="shared" si="50"/>
        <v>0.74656008403452956</v>
      </c>
      <c r="J110">
        <f t="shared" si="50"/>
        <v>0.74506045476018534</v>
      </c>
      <c r="K110">
        <f t="shared" si="50"/>
        <v>0.74485192617477791</v>
      </c>
      <c r="L110">
        <f t="shared" si="50"/>
        <v>0.74482286306346024</v>
      </c>
      <c r="M110">
        <f t="shared" si="50"/>
        <v>0.74481881117830473</v>
      </c>
      <c r="N110">
        <f t="shared" ref="N110:S110" si="94">(($F$4*SQRT($G$15)-$F110)/$F$4)^2*(COS(ASIN(SIN($C110)/SQRT(M110))))^2</f>
        <v>0.74481824625244131</v>
      </c>
      <c r="O110">
        <f t="shared" si="94"/>
        <v>0.7448181674883112</v>
      </c>
      <c r="P110">
        <f t="shared" si="94"/>
        <v>0.74481815650670469</v>
      </c>
      <c r="Q110">
        <f t="shared" si="94"/>
        <v>0.74481815497560544</v>
      </c>
      <c r="R110">
        <f t="shared" si="94"/>
        <v>0.74481815476213364</v>
      </c>
      <c r="S110">
        <f t="shared" si="94"/>
        <v>0.74481815473237045</v>
      </c>
      <c r="T110">
        <f t="shared" si="52"/>
        <v>0.35736297948190876</v>
      </c>
      <c r="U110">
        <f t="shared" si="47"/>
        <v>20.475994367895456</v>
      </c>
      <c r="V110">
        <f t="shared" si="53"/>
        <v>1.2809256509426961</v>
      </c>
      <c r="W110" s="1">
        <f t="shared" si="54"/>
        <v>1.2945142479065477</v>
      </c>
      <c r="X110">
        <f t="shared" si="55"/>
        <v>9.749999999999992E-2</v>
      </c>
      <c r="Y110">
        <f t="shared" si="81"/>
        <v>1.3899999999999997</v>
      </c>
      <c r="Z110">
        <f t="shared" si="56"/>
        <v>0.25894534582786999</v>
      </c>
      <c r="AA110">
        <f t="shared" si="48"/>
        <v>14.836913018945278</v>
      </c>
      <c r="AB110">
        <f t="shared" si="57"/>
        <v>1.2413871374550822</v>
      </c>
      <c r="AC110" s="1">
        <f t="shared" si="58"/>
        <v>1.4746289717749972</v>
      </c>
      <c r="AD110" s="2">
        <f t="shared" si="59"/>
        <v>84.492508330256086</v>
      </c>
      <c r="AE110">
        <f t="shared" si="60"/>
        <v>0.3178710824200951</v>
      </c>
      <c r="AF110">
        <f t="shared" si="61"/>
        <v>9.5</v>
      </c>
      <c r="AG110">
        <f t="shared" si="62"/>
        <v>9.8178710824200959</v>
      </c>
      <c r="AJ110">
        <f t="shared" si="63"/>
        <v>9.5</v>
      </c>
    </row>
    <row r="111" spans="1:36" x14ac:dyDescent="0.2">
      <c r="A111">
        <v>96</v>
      </c>
      <c r="B111">
        <f t="shared" si="42"/>
        <v>9.6000000000000014</v>
      </c>
      <c r="C111">
        <f t="shared" si="43"/>
        <v>0.30970294454245628</v>
      </c>
      <c r="D111">
        <f t="shared" si="44"/>
        <v>17.745194976171295</v>
      </c>
      <c r="E111">
        <f t="shared" si="45"/>
        <v>31.49857139617605</v>
      </c>
      <c r="F111">
        <f t="shared" si="46"/>
        <v>1.4985713961760503</v>
      </c>
      <c r="G111">
        <f t="shared" si="49"/>
        <v>0.80272920169993545</v>
      </c>
      <c r="H111">
        <f t="shared" si="50"/>
        <v>0.70984095786829537</v>
      </c>
      <c r="I111">
        <f t="shared" si="50"/>
        <v>0.69768580431384641</v>
      </c>
      <c r="J111">
        <f t="shared" si="50"/>
        <v>0.69585572748382596</v>
      </c>
      <c r="K111">
        <f t="shared" si="50"/>
        <v>0.69557465389172668</v>
      </c>
      <c r="L111">
        <f t="shared" si="50"/>
        <v>0.69553135399071164</v>
      </c>
      <c r="M111">
        <f t="shared" si="50"/>
        <v>0.69552468045088034</v>
      </c>
      <c r="N111">
        <f t="shared" ref="N111:S111" si="95">(($F$4*SQRT($G$15)-$F111)/$F$4)^2*(COS(ASIN(SIN($C111)/SQRT(M111))))^2</f>
        <v>0.695523651826501</v>
      </c>
      <c r="O111">
        <f t="shared" si="95"/>
        <v>0.6955234932779859</v>
      </c>
      <c r="P111">
        <f t="shared" si="95"/>
        <v>0.69552346883983818</v>
      </c>
      <c r="Q111">
        <f t="shared" si="95"/>
        <v>0.69552346507302132</v>
      </c>
      <c r="R111">
        <f t="shared" si="95"/>
        <v>0.69552346449241642</v>
      </c>
      <c r="S111">
        <f t="shared" si="95"/>
        <v>0.69552346440292367</v>
      </c>
      <c r="T111">
        <f t="shared" si="52"/>
        <v>0.37411304738372497</v>
      </c>
      <c r="U111">
        <f t="shared" si="47"/>
        <v>21.435730870307335</v>
      </c>
      <c r="V111">
        <f t="shared" si="53"/>
        <v>1.2891690900319193</v>
      </c>
      <c r="W111" s="1">
        <f t="shared" si="54"/>
        <v>1.2945142479103611</v>
      </c>
      <c r="X111">
        <f t="shared" si="55"/>
        <v>9.749999999999992E-2</v>
      </c>
      <c r="Y111">
        <f t="shared" si="81"/>
        <v>1.3899999999999997</v>
      </c>
      <c r="Z111">
        <f t="shared" si="56"/>
        <v>0.26147676067309084</v>
      </c>
      <c r="AA111">
        <f t="shared" si="48"/>
        <v>14.981956683481249</v>
      </c>
      <c r="AB111">
        <f t="shared" si="57"/>
        <v>1.2422240937561193</v>
      </c>
      <c r="AC111" s="1">
        <f t="shared" si="58"/>
        <v>1.4903822582802067</v>
      </c>
      <c r="AD111" s="2">
        <f t="shared" si="59"/>
        <v>85.395131781135504</v>
      </c>
      <c r="AE111">
        <f t="shared" si="60"/>
        <v>0.32112411791737461</v>
      </c>
      <c r="AF111">
        <f t="shared" si="61"/>
        <v>9.6000000000000014</v>
      </c>
      <c r="AG111">
        <f t="shared" si="62"/>
        <v>9.9211241179173761</v>
      </c>
      <c r="AJ111">
        <f t="shared" si="63"/>
        <v>9.6000000000000014</v>
      </c>
    </row>
    <row r="112" spans="1:36" x14ac:dyDescent="0.2">
      <c r="A112">
        <v>97</v>
      </c>
      <c r="B112">
        <f t="shared" si="42"/>
        <v>9.7000000000000011</v>
      </c>
      <c r="C112">
        <f t="shared" si="43"/>
        <v>0.31272371834111107</v>
      </c>
      <c r="D112">
        <f t="shared" si="44"/>
        <v>17.918277670348559</v>
      </c>
      <c r="E112">
        <f t="shared" si="45"/>
        <v>31.529192821891268</v>
      </c>
      <c r="F112">
        <f t="shared" si="46"/>
        <v>1.529192821891268</v>
      </c>
      <c r="G112">
        <f t="shared" si="49"/>
        <v>0.75765483893748597</v>
      </c>
      <c r="H112">
        <f t="shared" si="50"/>
        <v>0.66300546111455239</v>
      </c>
      <c r="I112">
        <f t="shared" si="50"/>
        <v>0.64949349892466546</v>
      </c>
      <c r="J112">
        <f t="shared" si="50"/>
        <v>0.64724332715376953</v>
      </c>
      <c r="K112">
        <f t="shared" si="50"/>
        <v>0.64685947635674357</v>
      </c>
      <c r="L112">
        <f t="shared" si="50"/>
        <v>0.64679372963772974</v>
      </c>
      <c r="M112">
        <f t="shared" si="50"/>
        <v>0.64678246058259115</v>
      </c>
      <c r="N112">
        <f t="shared" ref="N112:S112" si="96">(($F$4*SQRT($G$15)-$F112)/$F$4)^2*(COS(ASIN(SIN($C112)/SQRT(M112))))^2</f>
        <v>0.64678052882497372</v>
      </c>
      <c r="O112">
        <f t="shared" si="96"/>
        <v>0.64678019767354966</v>
      </c>
      <c r="P112">
        <f t="shared" si="96"/>
        <v>0.64678014090573954</v>
      </c>
      <c r="Q112">
        <f t="shared" si="96"/>
        <v>0.64678013117428168</v>
      </c>
      <c r="R112">
        <f t="shared" si="96"/>
        <v>0.64678012950606023</v>
      </c>
      <c r="S112">
        <f t="shared" si="96"/>
        <v>0.6467801292200841</v>
      </c>
      <c r="T112">
        <f t="shared" si="52"/>
        <v>0.39254735811167446</v>
      </c>
      <c r="U112">
        <f t="shared" si="47"/>
        <v>22.491970224447368</v>
      </c>
      <c r="V112">
        <f t="shared" si="53"/>
        <v>1.2987890316470216</v>
      </c>
      <c r="W112" s="1">
        <f t="shared" si="54"/>
        <v>1.2945142479249094</v>
      </c>
      <c r="X112">
        <f t="shared" si="55"/>
        <v>9.749999999999992E-2</v>
      </c>
      <c r="Y112">
        <f t="shared" si="81"/>
        <v>1.3899999999999997</v>
      </c>
      <c r="Z112">
        <f t="shared" si="56"/>
        <v>0.26400254665051137</v>
      </c>
      <c r="AA112">
        <f t="shared" si="48"/>
        <v>15.126677828136891</v>
      </c>
      <c r="AB112">
        <f t="shared" si="57"/>
        <v>1.2430682590142732</v>
      </c>
      <c r="AC112" s="1">
        <f t="shared" si="58"/>
        <v>1.5062846688656428</v>
      </c>
      <c r="AD112" s="2">
        <f t="shared" si="59"/>
        <v>86.306299664432828</v>
      </c>
      <c r="AE112">
        <f t="shared" si="60"/>
        <v>0.32437431551954948</v>
      </c>
      <c r="AF112">
        <f t="shared" si="61"/>
        <v>9.7000000000000011</v>
      </c>
      <c r="AG112">
        <f t="shared" si="62"/>
        <v>10.02437431551955</v>
      </c>
      <c r="AJ112">
        <f t="shared" si="63"/>
        <v>9.7000000000000011</v>
      </c>
    </row>
    <row r="113" spans="1:37" x14ac:dyDescent="0.2">
      <c r="A113">
        <v>98</v>
      </c>
      <c r="B113">
        <f t="shared" si="42"/>
        <v>9.8000000000000007</v>
      </c>
      <c r="C113">
        <f t="shared" si="43"/>
        <v>0.31573860278070903</v>
      </c>
      <c r="D113">
        <f t="shared" si="44"/>
        <v>18.091022919155698</v>
      </c>
      <c r="E113">
        <f t="shared" si="45"/>
        <v>31.56010139400696</v>
      </c>
      <c r="F113">
        <f t="shared" si="46"/>
        <v>1.5601013940069599</v>
      </c>
      <c r="G113">
        <f t="shared" si="49"/>
        <v>0.71347849768117844</v>
      </c>
      <c r="H113">
        <f t="shared" si="50"/>
        <v>0.617056667232602</v>
      </c>
      <c r="I113">
        <f t="shared" si="50"/>
        <v>0.60198970518396178</v>
      </c>
      <c r="J113">
        <f t="shared" si="50"/>
        <v>0.59919929632656954</v>
      </c>
      <c r="K113">
        <f t="shared" si="50"/>
        <v>0.59866710996114736</v>
      </c>
      <c r="L113">
        <f t="shared" si="50"/>
        <v>0.59856504814060774</v>
      </c>
      <c r="M113">
        <f t="shared" si="50"/>
        <v>0.59854545415345284</v>
      </c>
      <c r="N113">
        <f t="shared" ref="N113:S113" si="97">(($F$4*SQRT($G$15)-$F113)/$F$4)^2*(COS(ASIN(SIN($C113)/SQRT(M113))))^2</f>
        <v>0.5985416917047317</v>
      </c>
      <c r="O113">
        <f t="shared" si="97"/>
        <v>0.5985409692089646</v>
      </c>
      <c r="P113">
        <f t="shared" si="97"/>
        <v>0.59854083046845719</v>
      </c>
      <c r="Q113">
        <f t="shared" si="97"/>
        <v>0.59854080382614749</v>
      </c>
      <c r="R113">
        <f t="shared" si="97"/>
        <v>0.59854079871002897</v>
      </c>
      <c r="S113">
        <f t="shared" si="97"/>
        <v>0.59854079772758151</v>
      </c>
      <c r="T113">
        <f t="shared" si="52"/>
        <v>0.41300798841958464</v>
      </c>
      <c r="U113">
        <f t="shared" si="47"/>
        <v>23.664312562637349</v>
      </c>
      <c r="V113">
        <f t="shared" si="53"/>
        <v>1.3101614348530071</v>
      </c>
      <c r="W113" s="1">
        <f t="shared" si="54"/>
        <v>1.2945142479853462</v>
      </c>
      <c r="X113">
        <f t="shared" si="55"/>
        <v>9.749999999999992E-2</v>
      </c>
      <c r="Y113">
        <f t="shared" si="81"/>
        <v>1.3899999999999997</v>
      </c>
      <c r="Z113">
        <f t="shared" si="56"/>
        <v>0.26652266783835082</v>
      </c>
      <c r="AA113">
        <f t="shared" si="48"/>
        <v>15.271074394685069</v>
      </c>
      <c r="AB113">
        <f t="shared" si="57"/>
        <v>1.2439195896250028</v>
      </c>
      <c r="AC113" s="1">
        <f t="shared" si="58"/>
        <v>1.5223357560508564</v>
      </c>
      <c r="AD113" s="2">
        <f t="shared" si="59"/>
        <v>87.225986340650692</v>
      </c>
      <c r="AE113">
        <f t="shared" si="60"/>
        <v>0.32762164985366166</v>
      </c>
      <c r="AF113">
        <f t="shared" si="61"/>
        <v>9.8000000000000007</v>
      </c>
      <c r="AG113">
        <f t="shared" si="62"/>
        <v>10.127621649853662</v>
      </c>
      <c r="AJ113">
        <f t="shared" si="63"/>
        <v>9.8000000000000007</v>
      </c>
    </row>
    <row r="114" spans="1:37" x14ac:dyDescent="0.2">
      <c r="A114">
        <v>99</v>
      </c>
      <c r="B114">
        <f t="shared" si="42"/>
        <v>9.9</v>
      </c>
      <c r="C114">
        <f t="shared" si="43"/>
        <v>0.31874756042064445</v>
      </c>
      <c r="D114">
        <f t="shared" si="44"/>
        <v>18.263428577340761</v>
      </c>
      <c r="E114">
        <f t="shared" si="45"/>
        <v>31.591296269700614</v>
      </c>
      <c r="F114">
        <f t="shared" si="46"/>
        <v>1.5912962697006137</v>
      </c>
      <c r="G114">
        <f t="shared" si="49"/>
        <v>0.67023830829002728</v>
      </c>
      <c r="H114">
        <f t="shared" si="50"/>
        <v>0.57203287948670867</v>
      </c>
      <c r="I114">
        <f t="shared" si="50"/>
        <v>0.55517317335391148</v>
      </c>
      <c r="J114">
        <f t="shared" si="50"/>
        <v>0.5516788323910119</v>
      </c>
      <c r="K114">
        <f t="shared" si="50"/>
        <v>0.55092787511505792</v>
      </c>
      <c r="L114">
        <f t="shared" si="50"/>
        <v>0.55076524577292973</v>
      </c>
      <c r="M114">
        <f t="shared" si="50"/>
        <v>0.55072996790144402</v>
      </c>
      <c r="N114">
        <f t="shared" ref="N114:S114" si="98">(($F$4*SQRT($G$15)-$F114)/$F$4)^2*(COS(ASIN(SIN($C114)/SQRT(M114))))^2</f>
        <v>0.5507223126073445</v>
      </c>
      <c r="O114">
        <f t="shared" si="98"/>
        <v>0.55072065127989223</v>
      </c>
      <c r="P114">
        <f t="shared" si="98"/>
        <v>0.55072029073782036</v>
      </c>
      <c r="Q114">
        <f t="shared" si="98"/>
        <v>0.55072021249252157</v>
      </c>
      <c r="R114">
        <f t="shared" si="98"/>
        <v>0.55072019551161389</v>
      </c>
      <c r="S114">
        <f t="shared" si="98"/>
        <v>0.55072019182639209</v>
      </c>
      <c r="T114">
        <f t="shared" si="52"/>
        <v>0.43596097632844188</v>
      </c>
      <c r="U114">
        <f t="shared" si="47"/>
        <v>24.979460684106169</v>
      </c>
      <c r="V114">
        <f t="shared" si="53"/>
        <v>1.3238243644003502</v>
      </c>
      <c r="W114" s="1">
        <f t="shared" si="54"/>
        <v>1.2945142482637952</v>
      </c>
      <c r="X114">
        <f t="shared" si="55"/>
        <v>9.749999999999992E-2</v>
      </c>
      <c r="Y114">
        <f t="shared" si="81"/>
        <v>1.3899999999999997</v>
      </c>
      <c r="Z114">
        <f t="shared" si="56"/>
        <v>0.26903708888460304</v>
      </c>
      <c r="AA114">
        <f t="shared" si="48"/>
        <v>15.415144357545296</v>
      </c>
      <c r="AB114">
        <f t="shared" si="57"/>
        <v>1.2447780417659626</v>
      </c>
      <c r="AC114" s="1">
        <f t="shared" si="58"/>
        <v>1.5385350699303129</v>
      </c>
      <c r="AD114" s="2">
        <f t="shared" si="59"/>
        <v>88.154166031340537</v>
      </c>
      <c r="AE114">
        <f t="shared" si="60"/>
        <v>0.33086609566817932</v>
      </c>
      <c r="AF114">
        <f t="shared" si="61"/>
        <v>9.9</v>
      </c>
      <c r="AG114">
        <f t="shared" si="62"/>
        <v>10.23086609566818</v>
      </c>
      <c r="AJ114">
        <f t="shared" si="63"/>
        <v>9.9</v>
      </c>
    </row>
    <row r="115" spans="1:37" x14ac:dyDescent="0.2">
      <c r="A115">
        <v>100</v>
      </c>
      <c r="B115">
        <f t="shared" si="42"/>
        <v>10</v>
      </c>
      <c r="C115">
        <f t="shared" si="43"/>
        <v>0.32175055439664219</v>
      </c>
      <c r="D115">
        <f t="shared" si="44"/>
        <v>18.435492532674068</v>
      </c>
      <c r="E115">
        <f t="shared" si="45"/>
        <v>31.622776601683796</v>
      </c>
      <c r="F115">
        <f t="shared" si="46"/>
        <v>1.6227766016837961</v>
      </c>
      <c r="G115">
        <f t="shared" si="49"/>
        <v>0.62797260316800008</v>
      </c>
      <c r="H115">
        <f t="shared" si="50"/>
        <v>0.52797260316799999</v>
      </c>
      <c r="I115">
        <f t="shared" si="50"/>
        <v>0.50903222645148705</v>
      </c>
      <c r="J115">
        <f t="shared" si="50"/>
        <v>0.50460662150006952</v>
      </c>
      <c r="K115">
        <f t="shared" si="50"/>
        <v>0.50352465175166816</v>
      </c>
      <c r="L115">
        <f t="shared" si="50"/>
        <v>0.50325723898803376</v>
      </c>
      <c r="M115">
        <f t="shared" si="50"/>
        <v>0.50319096973720268</v>
      </c>
      <c r="N115">
        <f t="shared" ref="N115:S115" si="99">(($F$4*SQRT($G$15)-$F115)/$F$4)^2*(COS(ASIN(SIN($C115)/SQRT(M115))))^2</f>
        <v>0.50317453624403163</v>
      </c>
      <c r="O115">
        <f t="shared" si="99"/>
        <v>0.50317046038559121</v>
      </c>
      <c r="P115">
        <f t="shared" si="99"/>
        <v>0.50316944944415665</v>
      </c>
      <c r="Q115">
        <f t="shared" si="99"/>
        <v>0.50316919869626364</v>
      </c>
      <c r="R115">
        <f t="shared" si="99"/>
        <v>0.50316913650209361</v>
      </c>
      <c r="S115">
        <f t="shared" si="99"/>
        <v>0.50316912107577383</v>
      </c>
      <c r="T115">
        <f t="shared" si="52"/>
        <v>0.46207116203612675</v>
      </c>
      <c r="U115">
        <f t="shared" si="47"/>
        <v>26.475508249722367</v>
      </c>
      <c r="V115">
        <f t="shared" si="53"/>
        <v>1.3405857715538214</v>
      </c>
      <c r="W115" s="1">
        <f t="shared" si="54"/>
        <v>1.294514249723566</v>
      </c>
      <c r="X115">
        <f t="shared" si="55"/>
        <v>9.749999999999992E-2</v>
      </c>
      <c r="Y115">
        <f t="shared" si="81"/>
        <v>1.3899999999999997</v>
      </c>
      <c r="Z115">
        <f t="shared" si="56"/>
        <v>0.27154577500698518</v>
      </c>
      <c r="AA115">
        <f t="shared" si="48"/>
        <v>15.558885723780783</v>
      </c>
      <c r="AB115">
        <f t="shared" si="57"/>
        <v>1.2456435714026481</v>
      </c>
      <c r="AC115" s="1">
        <f t="shared" si="58"/>
        <v>1.5548821582264205</v>
      </c>
      <c r="AD115" s="2">
        <f t="shared" si="59"/>
        <v>89.090812822140919</v>
      </c>
      <c r="AE115">
        <f t="shared" si="60"/>
        <v>0.33410762783382275</v>
      </c>
      <c r="AF115">
        <f t="shared" si="61"/>
        <v>10</v>
      </c>
      <c r="AG115">
        <f t="shared" si="62"/>
        <v>10.334107627833824</v>
      </c>
      <c r="AH115">
        <v>17.899999999999999</v>
      </c>
      <c r="AI115">
        <f>AH115*$C$3/180</f>
        <v>0.31240472222222221</v>
      </c>
      <c r="AJ115">
        <f t="shared" si="63"/>
        <v>10</v>
      </c>
      <c r="AK115">
        <f>AJ115/SIN(AI115)</f>
        <v>32.536424130092385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BFD2-CA13-324B-89D6-49F8EE1E4E8E}">
  <dimension ref="A1:AW115"/>
  <sheetViews>
    <sheetView zoomScale="138" workbookViewId="0">
      <pane xSplit="6" ySplit="15" topLeftCell="AU81" activePane="bottomRight" state="frozen"/>
      <selection pane="topRight" activeCell="G1" sqref="G1"/>
      <selection pane="bottomLeft" activeCell="A16" sqref="A16"/>
      <selection pane="bottomRight" activeCell="D115" sqref="D115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24" width="10.83203125" customWidth="1"/>
    <col min="30" max="30" width="10.83203125" style="2"/>
  </cols>
  <sheetData>
    <row r="1" spans="1:49" x14ac:dyDescent="0.2">
      <c r="AM1" t="s">
        <v>19</v>
      </c>
      <c r="AN1" t="s">
        <v>20</v>
      </c>
      <c r="AO1" t="s">
        <v>21</v>
      </c>
    </row>
    <row r="2" spans="1:49" x14ac:dyDescent="0.2">
      <c r="AL2">
        <v>0.9</v>
      </c>
      <c r="AM2">
        <v>2</v>
      </c>
      <c r="AN2">
        <f t="shared" ref="AN2:AN8" si="0">(1-AL2)^0.5*AM2</f>
        <v>0.63245553203367577</v>
      </c>
      <c r="AO2">
        <v>0.65</v>
      </c>
      <c r="AP2">
        <f>(AM2^2-AO2^2)/AM2^2</f>
        <v>0.89437500000000003</v>
      </c>
      <c r="AQ2">
        <f>(5-1)*AP2+1</f>
        <v>4.5775000000000006</v>
      </c>
      <c r="AS2">
        <f>(AM2-AO2)/2</f>
        <v>0.67500000000000004</v>
      </c>
    </row>
    <row r="3" spans="1:49" x14ac:dyDescent="0.2">
      <c r="A3" t="s">
        <v>1</v>
      </c>
      <c r="C3">
        <v>3.1415000000000002</v>
      </c>
      <c r="E3" t="s">
        <v>0</v>
      </c>
      <c r="F3">
        <v>30</v>
      </c>
      <c r="AL3">
        <v>0.8</v>
      </c>
      <c r="AM3">
        <v>2</v>
      </c>
      <c r="AN3">
        <f t="shared" si="0"/>
        <v>0.89442719099991574</v>
      </c>
      <c r="AO3">
        <v>0.9</v>
      </c>
      <c r="AP3">
        <f t="shared" ref="AP3:AP10" si="1">(AM3^2-AO3^2)/AM3^2</f>
        <v>0.79749999999999999</v>
      </c>
      <c r="AQ3">
        <f t="shared" ref="AQ3:AQ9" si="2">(5-1)*AP3+1</f>
        <v>4.1899999999999995</v>
      </c>
      <c r="AS3">
        <f t="shared" ref="AS3:AS9" si="3">(AM3-AO3)/2</f>
        <v>0.55000000000000004</v>
      </c>
    </row>
    <row r="4" spans="1:49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30.157551083310572</v>
      </c>
      <c r="AL4">
        <v>0.7</v>
      </c>
      <c r="AM4">
        <v>2</v>
      </c>
      <c r="AN4">
        <f t="shared" si="0"/>
        <v>1.0954451150103324</v>
      </c>
      <c r="AO4">
        <v>1.1000000000000001</v>
      </c>
      <c r="AP4">
        <f t="shared" si="1"/>
        <v>0.69750000000000001</v>
      </c>
      <c r="AQ4">
        <f t="shared" si="2"/>
        <v>3.79</v>
      </c>
      <c r="AS4">
        <f t="shared" si="3"/>
        <v>0.44999999999999996</v>
      </c>
    </row>
    <row r="5" spans="1:49" x14ac:dyDescent="0.2">
      <c r="A5" t="s">
        <v>4</v>
      </c>
      <c r="C5" s="1">
        <v>2400000000</v>
      </c>
      <c r="E5" t="s">
        <v>5</v>
      </c>
      <c r="F5">
        <v>2</v>
      </c>
      <c r="G5">
        <v>4.5999999999999996</v>
      </c>
      <c r="AL5">
        <v>0.6</v>
      </c>
      <c r="AM5">
        <v>2</v>
      </c>
      <c r="AN5">
        <f t="shared" si="0"/>
        <v>1.2649110640673518</v>
      </c>
      <c r="AO5">
        <v>1.25</v>
      </c>
      <c r="AP5">
        <f t="shared" si="1"/>
        <v>0.609375</v>
      </c>
      <c r="AQ5">
        <f t="shared" si="2"/>
        <v>3.4375</v>
      </c>
      <c r="AS5">
        <f t="shared" si="3"/>
        <v>0.375</v>
      </c>
      <c r="AU5">
        <f>100/AM5</f>
        <v>50</v>
      </c>
    </row>
    <row r="6" spans="1:49" x14ac:dyDescent="0.2">
      <c r="A6" t="s">
        <v>6</v>
      </c>
      <c r="C6" s="1">
        <f>1/$C$5*$C$4</f>
        <v>12.491666666666667</v>
      </c>
      <c r="F6">
        <f>SQRT(F5)</f>
        <v>1.4142135623730951</v>
      </c>
      <c r="AL6">
        <v>0.5</v>
      </c>
      <c r="AM6">
        <v>2</v>
      </c>
      <c r="AN6">
        <f t="shared" si="0"/>
        <v>1.4142135623730951</v>
      </c>
      <c r="AO6">
        <v>1.4</v>
      </c>
      <c r="AP6">
        <f t="shared" si="1"/>
        <v>0.51</v>
      </c>
      <c r="AQ6">
        <f t="shared" si="2"/>
        <v>3.04</v>
      </c>
      <c r="AS6">
        <f t="shared" si="3"/>
        <v>0.30000000000000004</v>
      </c>
      <c r="AU6">
        <f>120/AM6</f>
        <v>60</v>
      </c>
    </row>
    <row r="7" spans="1:49" x14ac:dyDescent="0.2">
      <c r="E7" t="s">
        <v>14</v>
      </c>
      <c r="G7" s="1">
        <f>SQRT(G5)*F4/C6*2*C3</f>
        <v>1.2945142479049987</v>
      </c>
      <c r="H7" s="1">
        <f>G7*180/C3</f>
        <v>74.172390457711202</v>
      </c>
      <c r="AL7">
        <v>0.4</v>
      </c>
      <c r="AM7">
        <v>3</v>
      </c>
      <c r="AN7">
        <f t="shared" si="0"/>
        <v>2.3237900077244502</v>
      </c>
      <c r="AO7">
        <v>2.2999999999999998</v>
      </c>
      <c r="AP7">
        <f t="shared" si="1"/>
        <v>0.41222222222222232</v>
      </c>
      <c r="AQ7">
        <f t="shared" si="2"/>
        <v>2.6488888888888891</v>
      </c>
      <c r="AS7">
        <f t="shared" si="3"/>
        <v>0.35000000000000009</v>
      </c>
      <c r="AU7">
        <f>140/AM7</f>
        <v>46.666666666666664</v>
      </c>
    </row>
    <row r="8" spans="1:49" x14ac:dyDescent="0.2">
      <c r="AL8">
        <v>0.25</v>
      </c>
      <c r="AM8">
        <v>3</v>
      </c>
      <c r="AN8">
        <f t="shared" si="0"/>
        <v>2.598076211353316</v>
      </c>
      <c r="AO8">
        <v>2.6</v>
      </c>
      <c r="AP8">
        <f t="shared" si="1"/>
        <v>0.24888888888888883</v>
      </c>
      <c r="AQ8">
        <f t="shared" si="2"/>
        <v>1.9955555555555553</v>
      </c>
      <c r="AS8">
        <f t="shared" si="3"/>
        <v>0.19999999999999996</v>
      </c>
      <c r="AU8">
        <f>160/AM8</f>
        <v>53.333333333333336</v>
      </c>
    </row>
    <row r="9" spans="1:49" x14ac:dyDescent="0.2">
      <c r="AL9">
        <v>0.1</v>
      </c>
      <c r="AM9">
        <v>6</v>
      </c>
      <c r="AN9">
        <f>(1-AL9)^0.5*AM9</f>
        <v>5.6920997883030822</v>
      </c>
      <c r="AO9">
        <v>5.7</v>
      </c>
      <c r="AP9">
        <f t="shared" si="1"/>
        <v>9.7499999999999948E-2</v>
      </c>
      <c r="AQ9">
        <f t="shared" si="2"/>
        <v>1.3899999999999997</v>
      </c>
      <c r="AS9">
        <f t="shared" si="3"/>
        <v>0.14999999999999991</v>
      </c>
      <c r="AU9">
        <f>200/AM9</f>
        <v>33.333333333333336</v>
      </c>
    </row>
    <row r="10" spans="1:49" x14ac:dyDescent="0.2">
      <c r="AL10">
        <v>0.1</v>
      </c>
      <c r="AM10">
        <v>8</v>
      </c>
      <c r="AN10">
        <f>(1-AL10)^0.5*AM10</f>
        <v>7.5894663844041101</v>
      </c>
      <c r="AO10">
        <v>7.6</v>
      </c>
      <c r="AP10">
        <f t="shared" si="1"/>
        <v>9.7500000000000031E-2</v>
      </c>
    </row>
    <row r="13" spans="1:49" x14ac:dyDescent="0.2">
      <c r="T13" t="s">
        <v>15</v>
      </c>
      <c r="Z13" t="s">
        <v>15</v>
      </c>
    </row>
    <row r="14" spans="1:49" x14ac:dyDescent="0.2">
      <c r="A14" t="s">
        <v>8</v>
      </c>
      <c r="B14" t="s">
        <v>11</v>
      </c>
      <c r="C14" t="s">
        <v>10</v>
      </c>
      <c r="D14" t="s">
        <v>9</v>
      </c>
      <c r="E14" t="s">
        <v>12</v>
      </c>
      <c r="F14" t="s">
        <v>13</v>
      </c>
      <c r="T14" t="s">
        <v>10</v>
      </c>
      <c r="U14" t="s">
        <v>9</v>
      </c>
      <c r="V14" t="s">
        <v>16</v>
      </c>
      <c r="Z14" t="s">
        <v>10</v>
      </c>
      <c r="AA14" t="s">
        <v>9</v>
      </c>
      <c r="AB14" t="s">
        <v>16</v>
      </c>
      <c r="AE14" t="s">
        <v>17</v>
      </c>
      <c r="AF14" t="s">
        <v>11</v>
      </c>
      <c r="AG14" t="s">
        <v>18</v>
      </c>
      <c r="AJ14" t="s">
        <v>11</v>
      </c>
      <c r="AQ14" t="s">
        <v>22</v>
      </c>
      <c r="AR14" t="s">
        <v>23</v>
      </c>
    </row>
    <row r="15" spans="1:49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$AQ$2</f>
        <v>4.5775000000000006</v>
      </c>
      <c r="AF15">
        <f>AE15*0.1</f>
        <v>0</v>
      </c>
      <c r="AJ15">
        <f>AI15*0.1</f>
        <v>0</v>
      </c>
      <c r="AK15">
        <v>30.004231579788609</v>
      </c>
      <c r="AL15">
        <v>0</v>
      </c>
      <c r="AN15">
        <f>$F$5</f>
        <v>2</v>
      </c>
      <c r="AO15">
        <f t="shared" ref="AO15:AO79" si="4">($AP$115-F15)/SQRT(AN15)</f>
        <v>1.4474763394014731</v>
      </c>
      <c r="AQ15">
        <f t="shared" ref="AQ15" si="5">AO15*COS(C15/SQRT(AN15))</f>
        <v>1.4474763394014731</v>
      </c>
      <c r="AR15">
        <f t="shared" ref="AR15" si="6">AO15*SIN(C15/SQRT(AN15))+B15</f>
        <v>0</v>
      </c>
      <c r="AS15">
        <f t="shared" ref="AS15:AS78" si="7">ATAN((AQ15-AQ16)/(AR15-AR16))*180/3.141</f>
        <v>-6.7536244398845577E-2</v>
      </c>
      <c r="AU15">
        <f t="shared" ref="AU15:AU78" si="8">90-D15</f>
        <v>90</v>
      </c>
    </row>
    <row r="16" spans="1:49" x14ac:dyDescent="0.2">
      <c r="A16">
        <v>1</v>
      </c>
      <c r="B16">
        <f t="shared" ref="B16:B79" si="9">A16*0.1</f>
        <v>0.1</v>
      </c>
      <c r="C16">
        <f t="shared" ref="C16:C79" si="10">ATAN(B16/$F$3)</f>
        <v>3.333320987736625E-3</v>
      </c>
      <c r="D16">
        <f t="shared" ref="D16:D79" si="11">C16*180/$C$3</f>
        <v>0.19099085716778366</v>
      </c>
      <c r="E16">
        <f t="shared" ref="E16:E79" si="12">$F$3/COS(C16)</f>
        <v>30.000166666203707</v>
      </c>
      <c r="F16">
        <f t="shared" ref="F16:F79" si="13">E16-$F$3</f>
        <v>1.666662037074218E-4</v>
      </c>
      <c r="G16">
        <f>(($F$4*SQRT($G$15)-$F16)/$F$4)^2</f>
        <v>4.5994042539840914</v>
      </c>
      <c r="H16">
        <f>(($F$4*SQRT($G$15)-$F16)/$F$4)^2*(COS(ASIN(SIN($C16)/SQRT(G16))))^2</f>
        <v>4.5993931429964361</v>
      </c>
      <c r="I16">
        <f t="shared" ref="I16:S31" si="14">(($F$4*SQRT($G$15)-$F16)/$F$4)^2*(COS(ASIN(SIN($C16)/SQRT(H16))))^2</f>
        <v>4.5993931429695945</v>
      </c>
      <c r="J16">
        <f t="shared" si="14"/>
        <v>4.5993931429695936</v>
      </c>
      <c r="K16">
        <f t="shared" si="14"/>
        <v>4.5993931429695936</v>
      </c>
      <c r="L16">
        <f t="shared" si="14"/>
        <v>4.5993931429695936</v>
      </c>
      <c r="M16">
        <f t="shared" si="14"/>
        <v>4.5993931429695936</v>
      </c>
      <c r="N16">
        <f t="shared" si="14"/>
        <v>4.5993931429695936</v>
      </c>
      <c r="O16">
        <f>(($F$4*SQRT($G$15)-$F16)/$F$4)^2*(COS(ASIN(SIN($C16)/SQRT(N16))))^2</f>
        <v>4.5993931429695936</v>
      </c>
      <c r="P16">
        <f>(($F$4*SQRT($G$15)-$F16)/$F$4)^2*(COS(ASIN(SIN($C16)/SQRT(O16))))^2</f>
        <v>4.5993931429695936</v>
      </c>
      <c r="Q16">
        <f>(($F$4*SQRT($G$15)-$F16)/$F$4)^2*(COS(ASIN(SIN($C16)/SQRT(P16))))^2</f>
        <v>4.5993931429695936</v>
      </c>
      <c r="R16">
        <f>(($F$4*SQRT($G$15)-$F16)/$F$4)^2*(COS(ASIN(SIN($C16)/SQRT(Q16))))^2</f>
        <v>4.5993931429695936</v>
      </c>
      <c r="S16">
        <f>(($F$4*SQRT($G$15)-$F16)/$F$4)^2*(COS(ASIN(SIN($C16)/SQRT(R16))))^2</f>
        <v>4.5993931429695936</v>
      </c>
      <c r="T16">
        <f t="shared" ref="T16:T47" si="15">ASIN(SIN($C16)/SQRT(S16))</f>
        <v>1.5542691991223532E-3</v>
      </c>
      <c r="U16">
        <f t="shared" ref="U16:U79" si="16">T16*180/$C$3</f>
        <v>8.9055691816655597E-2</v>
      </c>
      <c r="V16">
        <f>$F$4/COS(T16)</f>
        <v>1.2000014494531051</v>
      </c>
      <c r="W16" s="1">
        <f t="shared" ref="W16:W47" si="17">(V16*SQRT(S16)+F16)/$C$6*2*$C$3</f>
        <v>1.2945142479049987</v>
      </c>
      <c r="X16">
        <f>(Y16-1)/($F$5-1)</f>
        <v>3.5775000000000006</v>
      </c>
      <c r="Y16">
        <f t="shared" ref="Y16:Y25" si="18">$AQ$2</f>
        <v>4.5775000000000006</v>
      </c>
      <c r="Z16">
        <f>ASIN(SIN($C16)/SQRT(Y16))</f>
        <v>1.5579816268022021E-3</v>
      </c>
      <c r="AA16">
        <f t="shared" ref="AA16:AA79" si="19">Z16*180/$C$3</f>
        <v>8.9268404527899525E-2</v>
      </c>
      <c r="AB16">
        <f>$F$4/COS(Z16)</f>
        <v>1.2000014563855226</v>
      </c>
      <c r="AC16" s="1">
        <f t="shared" ref="AC16:AC47" si="20">(AB16*SQRT(Y16)+F16)/$C$6*2*$C$3</f>
        <v>1.2914298316723549</v>
      </c>
      <c r="AD16" s="2">
        <f>AC16*180/$C$3</f>
        <v>73.995661213122347</v>
      </c>
      <c r="AE16">
        <f>$F$4*TAN(Z16)</f>
        <v>1.8695794648438385E-3</v>
      </c>
      <c r="AF16">
        <f t="shared" ref="AF16:AF47" si="21">A16*0.1</f>
        <v>0.1</v>
      </c>
      <c r="AG16">
        <f t="shared" ref="AG16:AG47" si="22">AE16+B16</f>
        <v>0.10186957946484385</v>
      </c>
      <c r="AJ16">
        <f t="shared" ref="AJ16:AJ47" si="23">A16*0.1</f>
        <v>0.1</v>
      </c>
      <c r="AK16">
        <v>30.004231579788609</v>
      </c>
      <c r="AN16">
        <f t="shared" ref="AN16:AN79" si="24">$F$5</f>
        <v>2</v>
      </c>
      <c r="AO16">
        <f t="shared" si="4"/>
        <v>1.447358488598637</v>
      </c>
      <c r="AP16">
        <f t="shared" ref="AP16:AP79" si="25">F16+SQRT(AN16)*AO16</f>
        <v>2.0470406703957247</v>
      </c>
      <c r="AQ16">
        <f t="shared" ref="AQ16:AQ79" si="26">AO16*COS(C16/SQRT(AN16))</f>
        <v>1.447354468190033</v>
      </c>
      <c r="AR16">
        <f t="shared" ref="AR16:AR79" si="27">AO16*SIN(C16/SQRT(AN16))+B16</f>
        <v>0.10341144087999268</v>
      </c>
      <c r="AS16">
        <f t="shared" si="7"/>
        <v>-0.20260686961258001</v>
      </c>
      <c r="AU16">
        <f t="shared" si="8"/>
        <v>89.80900914283221</v>
      </c>
      <c r="AW16">
        <v>4</v>
      </c>
    </row>
    <row r="17" spans="1:49" x14ac:dyDescent="0.2">
      <c r="A17">
        <v>2</v>
      </c>
      <c r="B17">
        <f t="shared" si="9"/>
        <v>0.2</v>
      </c>
      <c r="C17">
        <f t="shared" si="10"/>
        <v>6.6665679038682294E-3</v>
      </c>
      <c r="D17">
        <f t="shared" si="11"/>
        <v>0.38197747022004813</v>
      </c>
      <c r="E17">
        <f t="shared" si="12"/>
        <v>30.000666659259423</v>
      </c>
      <c r="F17">
        <f t="shared" si="13"/>
        <v>6.6665925942288595E-4</v>
      </c>
      <c r="G17">
        <f t="shared" ref="G17:G80" si="28">(($F$4*SQRT($G$15)-F17)/$F$4)^2</f>
        <v>4.5976172672697828</v>
      </c>
      <c r="H17">
        <f t="shared" ref="H17:S45" si="29">(($F$4*SQRT($G$15)-$F17)/$F$4)^2*(COS(ASIN(SIN($C17)/SQRT(G17))))^2</f>
        <v>4.597572824800559</v>
      </c>
      <c r="I17">
        <f t="shared" si="29"/>
        <v>4.597572824370955</v>
      </c>
      <c r="J17">
        <f t="shared" si="29"/>
        <v>4.5975728243709515</v>
      </c>
      <c r="K17">
        <f t="shared" si="29"/>
        <v>4.5975728243709515</v>
      </c>
      <c r="L17">
        <f t="shared" si="29"/>
        <v>4.5975728243709515</v>
      </c>
      <c r="M17">
        <f t="shared" si="29"/>
        <v>4.5975728243709515</v>
      </c>
      <c r="N17">
        <f t="shared" si="14"/>
        <v>4.5975728243709515</v>
      </c>
      <c r="O17">
        <f t="shared" si="14"/>
        <v>4.5975728243709515</v>
      </c>
      <c r="P17">
        <f t="shared" si="14"/>
        <v>4.5975728243709515</v>
      </c>
      <c r="Q17">
        <f t="shared" si="14"/>
        <v>4.5975728243709515</v>
      </c>
      <c r="R17">
        <f t="shared" si="14"/>
        <v>4.5975728243709515</v>
      </c>
      <c r="S17">
        <f t="shared" si="14"/>
        <v>4.5975728243709515</v>
      </c>
      <c r="T17">
        <f t="shared" si="15"/>
        <v>3.1091056595709265E-3</v>
      </c>
      <c r="U17">
        <f t="shared" si="16"/>
        <v>0.17814388627177041</v>
      </c>
      <c r="V17">
        <f t="shared" ref="V17:V80" si="30">$F$4/COS(T17)</f>
        <v>1.200005799946162</v>
      </c>
      <c r="W17" s="1">
        <f t="shared" si="17"/>
        <v>1.2945142479049985</v>
      </c>
      <c r="X17">
        <f t="shared" ref="X17:X80" si="31">(Y17-1)/($F$5-1)</f>
        <v>3.5775000000000006</v>
      </c>
      <c r="Y17">
        <f t="shared" si="18"/>
        <v>4.5775000000000006</v>
      </c>
      <c r="Z17">
        <f t="shared" ref="Z17:Z80" si="32">ASIN(SIN($C17)/SQRT(Y17))</f>
        <v>3.1159151042430776E-3</v>
      </c>
      <c r="AA17">
        <f t="shared" si="19"/>
        <v>0.17853405021924365</v>
      </c>
      <c r="AB17">
        <f t="shared" ref="AB17:AB80" si="33">$F$4/COS(Z17)</f>
        <v>1.2000058253797279</v>
      </c>
      <c r="AC17" s="1">
        <f t="shared" si="20"/>
        <v>1.2916860174016196</v>
      </c>
      <c r="AD17" s="2">
        <f t="shared" ref="AD17:AD80" si="34">AC17*180/$C$3</f>
        <v>74.01034000709582</v>
      </c>
      <c r="AE17">
        <f t="shared" ref="AE17:AE80" si="35">$F$4*TAN(Z17)</f>
        <v>3.7391102260155231E-3</v>
      </c>
      <c r="AF17">
        <f t="shared" si="21"/>
        <v>0.2</v>
      </c>
      <c r="AG17">
        <f t="shared" si="22"/>
        <v>0.20373911022601554</v>
      </c>
      <c r="AJ17">
        <f t="shared" si="23"/>
        <v>0.2</v>
      </c>
      <c r="AK17">
        <v>30.004231579788609</v>
      </c>
      <c r="AN17">
        <f t="shared" si="24"/>
        <v>2</v>
      </c>
      <c r="AO17">
        <f t="shared" si="4"/>
        <v>1.4470049401183944</v>
      </c>
      <c r="AP17">
        <f t="shared" si="25"/>
        <v>2.0470406703957247</v>
      </c>
      <c r="AQ17">
        <f t="shared" si="26"/>
        <v>1.4469888627918623</v>
      </c>
      <c r="AR17">
        <f t="shared" si="27"/>
        <v>0.20682112038824987</v>
      </c>
      <c r="AS17">
        <f t="shared" si="7"/>
        <v>-0.33767190432796973</v>
      </c>
      <c r="AU17">
        <f t="shared" si="8"/>
        <v>89.61802252977995</v>
      </c>
      <c r="AW17">
        <v>4</v>
      </c>
    </row>
    <row r="18" spans="1:49" x14ac:dyDescent="0.2">
      <c r="A18">
        <v>3</v>
      </c>
      <c r="B18">
        <f t="shared" si="9"/>
        <v>0.30000000000000004</v>
      </c>
      <c r="C18">
        <f t="shared" si="10"/>
        <v>9.9996666866652394E-3</v>
      </c>
      <c r="D18">
        <f t="shared" si="11"/>
        <v>0.57295559560711218</v>
      </c>
      <c r="E18">
        <f t="shared" si="12"/>
        <v>30.001499962501875</v>
      </c>
      <c r="F18">
        <f t="shared" si="13"/>
        <v>1.4999625018745633E-3</v>
      </c>
      <c r="G18">
        <f t="shared" si="28"/>
        <v>4.5946397938153636</v>
      </c>
      <c r="H18">
        <f t="shared" si="29"/>
        <v>4.5945398038143637</v>
      </c>
      <c r="I18">
        <f t="shared" si="29"/>
        <v>4.5945398016383026</v>
      </c>
      <c r="J18">
        <f t="shared" si="29"/>
        <v>4.5945398016382555</v>
      </c>
      <c r="K18">
        <f t="shared" si="29"/>
        <v>4.5945398016382555</v>
      </c>
      <c r="L18">
        <f t="shared" si="29"/>
        <v>4.5945398016382555</v>
      </c>
      <c r="M18">
        <f t="shared" si="29"/>
        <v>4.5945398016382555</v>
      </c>
      <c r="N18">
        <f t="shared" si="14"/>
        <v>4.5945398016382555</v>
      </c>
      <c r="O18">
        <f t="shared" si="14"/>
        <v>4.5945398016382555</v>
      </c>
      <c r="P18">
        <f t="shared" si="14"/>
        <v>4.5945398016382555</v>
      </c>
      <c r="Q18">
        <f t="shared" si="14"/>
        <v>4.5945398016382555</v>
      </c>
      <c r="R18">
        <f t="shared" si="14"/>
        <v>4.5945398016382555</v>
      </c>
      <c r="S18">
        <f t="shared" si="14"/>
        <v>4.5945398016382555</v>
      </c>
      <c r="T18">
        <f t="shared" si="15"/>
        <v>4.6650773880958568E-3</v>
      </c>
      <c r="U18">
        <f t="shared" si="16"/>
        <v>0.26729712871470768</v>
      </c>
      <c r="V18">
        <f t="shared" si="30"/>
        <v>1.2000130578866295</v>
      </c>
      <c r="W18" s="1">
        <f t="shared" si="17"/>
        <v>1.2945142479049985</v>
      </c>
      <c r="X18">
        <f t="shared" si="31"/>
        <v>3.5775000000000006</v>
      </c>
      <c r="Y18">
        <f t="shared" si="18"/>
        <v>4.5775000000000006</v>
      </c>
      <c r="Z18">
        <f t="shared" si="32"/>
        <v>4.67375229043792E-3</v>
      </c>
      <c r="AA18">
        <f t="shared" si="19"/>
        <v>0.26779417866586841</v>
      </c>
      <c r="AB18">
        <f t="shared" si="33"/>
        <v>1.2000131064955741</v>
      </c>
      <c r="AC18" s="1">
        <f t="shared" si="20"/>
        <v>1.2921129837210739</v>
      </c>
      <c r="AD18" s="2">
        <f t="shared" si="34"/>
        <v>74.034804096703255</v>
      </c>
      <c r="AE18">
        <f t="shared" si="35"/>
        <v>5.608543586186442E-3</v>
      </c>
      <c r="AF18">
        <f t="shared" si="21"/>
        <v>0.30000000000000004</v>
      </c>
      <c r="AG18">
        <f t="shared" si="22"/>
        <v>0.3056085435861865</v>
      </c>
      <c r="AJ18">
        <f t="shared" si="23"/>
        <v>0.30000000000000004</v>
      </c>
      <c r="AK18">
        <v>30.004231579788609</v>
      </c>
      <c r="AN18">
        <f t="shared" si="24"/>
        <v>2</v>
      </c>
      <c r="AO18">
        <f t="shared" si="4"/>
        <v>1.4464157057448721</v>
      </c>
      <c r="AP18">
        <f t="shared" si="25"/>
        <v>2.0470406703957247</v>
      </c>
      <c r="AQ18">
        <f t="shared" si="26"/>
        <v>1.4463795479133845</v>
      </c>
      <c r="AR18">
        <f t="shared" si="27"/>
        <v>0.31022727741434442</v>
      </c>
      <c r="AS18">
        <f t="shared" si="7"/>
        <v>-0.47272762235871285</v>
      </c>
      <c r="AU18">
        <f t="shared" si="8"/>
        <v>89.427044404392888</v>
      </c>
      <c r="AW18">
        <v>4</v>
      </c>
    </row>
    <row r="19" spans="1:49" x14ac:dyDescent="0.2">
      <c r="A19">
        <v>4</v>
      </c>
      <c r="B19">
        <f t="shared" si="9"/>
        <v>0.4</v>
      </c>
      <c r="C19">
        <f t="shared" si="10"/>
        <v>1.3332543294145679E-2</v>
      </c>
      <c r="D19">
        <f t="shared" si="11"/>
        <v>0.76392099091078214</v>
      </c>
      <c r="E19">
        <f t="shared" si="12"/>
        <v>30.002666548158683</v>
      </c>
      <c r="F19">
        <f t="shared" si="13"/>
        <v>2.6665481586825024E-3</v>
      </c>
      <c r="G19">
        <f t="shared" si="28"/>
        <v>4.5904730900784232</v>
      </c>
      <c r="H19">
        <f t="shared" si="29"/>
        <v>4.5902953438999656</v>
      </c>
      <c r="I19">
        <f t="shared" si="29"/>
        <v>4.590295337017249</v>
      </c>
      <c r="J19">
        <f t="shared" si="29"/>
        <v>4.5902953370169817</v>
      </c>
      <c r="K19">
        <f t="shared" si="29"/>
        <v>4.5902953370169817</v>
      </c>
      <c r="L19">
        <f t="shared" si="29"/>
        <v>4.5902953370169817</v>
      </c>
      <c r="M19">
        <f t="shared" si="29"/>
        <v>4.5902953370169817</v>
      </c>
      <c r="N19">
        <f t="shared" si="14"/>
        <v>4.5902953370169817</v>
      </c>
      <c r="O19">
        <f t="shared" si="14"/>
        <v>4.5902953370169817</v>
      </c>
      <c r="P19">
        <f t="shared" si="14"/>
        <v>4.5902953370169817</v>
      </c>
      <c r="Q19">
        <f t="shared" si="14"/>
        <v>4.5902953370169817</v>
      </c>
      <c r="R19">
        <f t="shared" si="14"/>
        <v>4.5902953370169817</v>
      </c>
      <c r="S19">
        <f t="shared" si="14"/>
        <v>4.5902953370169817</v>
      </c>
      <c r="T19">
        <f t="shared" si="15"/>
        <v>6.2227538843865051E-3</v>
      </c>
      <c r="U19">
        <f t="shared" si="16"/>
        <v>0.35654805003647011</v>
      </c>
      <c r="V19">
        <f t="shared" si="30"/>
        <v>1.2000232339744106</v>
      </c>
      <c r="W19" s="1">
        <f t="shared" si="17"/>
        <v>1.2945142479049987</v>
      </c>
      <c r="X19">
        <f t="shared" si="31"/>
        <v>3.5775000000000006</v>
      </c>
      <c r="Y19">
        <f t="shared" si="18"/>
        <v>4.5775000000000006</v>
      </c>
      <c r="Z19">
        <f t="shared" si="32"/>
        <v>6.2314450584525435E-3</v>
      </c>
      <c r="AA19">
        <f t="shared" si="19"/>
        <v>0.35704603231623677</v>
      </c>
      <c r="AB19">
        <f t="shared" si="33"/>
        <v>1.2000232989214756</v>
      </c>
      <c r="AC19" s="1">
        <f t="shared" si="20"/>
        <v>1.2927107157885316</v>
      </c>
      <c r="AD19" s="2">
        <f t="shared" si="34"/>
        <v>74.069052631524954</v>
      </c>
      <c r="AE19">
        <f t="shared" si="35"/>
        <v>7.4778308607131418E-3</v>
      </c>
      <c r="AF19">
        <f t="shared" si="21"/>
        <v>0.4</v>
      </c>
      <c r="AG19">
        <f t="shared" si="22"/>
        <v>0.40747783086071315</v>
      </c>
      <c r="AJ19">
        <f t="shared" si="23"/>
        <v>0.4</v>
      </c>
      <c r="AK19">
        <v>30.004231579788609</v>
      </c>
      <c r="AN19">
        <f t="shared" si="24"/>
        <v>2</v>
      </c>
      <c r="AO19">
        <f t="shared" si="4"/>
        <v>1.4455908051161082</v>
      </c>
      <c r="AP19">
        <f t="shared" si="25"/>
        <v>2.0470406703957247</v>
      </c>
      <c r="AQ19">
        <f t="shared" si="26"/>
        <v>1.4455265647252782</v>
      </c>
      <c r="AR19">
        <f t="shared" si="27"/>
        <v>0.41362815137037157</v>
      </c>
      <c r="AS19">
        <f t="shared" si="7"/>
        <v>-0.60777029874746735</v>
      </c>
      <c r="AU19">
        <f t="shared" si="8"/>
        <v>89.236079009089224</v>
      </c>
      <c r="AW19">
        <v>4</v>
      </c>
    </row>
    <row r="20" spans="1:49" x14ac:dyDescent="0.2">
      <c r="A20">
        <v>5</v>
      </c>
      <c r="B20">
        <f t="shared" si="9"/>
        <v>0.5</v>
      </c>
      <c r="C20">
        <f t="shared" si="10"/>
        <v>1.6665123713940747E-2</v>
      </c>
      <c r="D20">
        <f t="shared" si="11"/>
        <v>0.95486941540962422</v>
      </c>
      <c r="E20">
        <f t="shared" si="12"/>
        <v>30.004166377354998</v>
      </c>
      <c r="F20">
        <f t="shared" si="13"/>
        <v>4.1663773549984739E-3</v>
      </c>
      <c r="G20">
        <f t="shared" si="28"/>
        <v>4.5851189148064568</v>
      </c>
      <c r="H20">
        <f t="shared" si="29"/>
        <v>4.5848412141677457</v>
      </c>
      <c r="I20">
        <f t="shared" si="29"/>
        <v>4.5848411973476111</v>
      </c>
      <c r="J20">
        <f t="shared" si="29"/>
        <v>4.5848411973465923</v>
      </c>
      <c r="K20">
        <f t="shared" si="29"/>
        <v>4.5848411973465923</v>
      </c>
      <c r="L20">
        <f t="shared" si="29"/>
        <v>4.5848411973465923</v>
      </c>
      <c r="M20">
        <f t="shared" si="29"/>
        <v>4.5848411973465923</v>
      </c>
      <c r="N20">
        <f t="shared" si="14"/>
        <v>4.5848411973465923</v>
      </c>
      <c r="O20">
        <f t="shared" si="14"/>
        <v>4.5848411973465923</v>
      </c>
      <c r="P20">
        <f t="shared" si="14"/>
        <v>4.5848411973465923</v>
      </c>
      <c r="Q20">
        <f t="shared" si="14"/>
        <v>4.5848411973465923</v>
      </c>
      <c r="R20">
        <f t="shared" si="14"/>
        <v>4.5848411973465923</v>
      </c>
      <c r="S20">
        <f t="shared" si="14"/>
        <v>4.5848411973465923</v>
      </c>
      <c r="T20">
        <f t="shared" si="15"/>
        <v>7.7827068927799588E-3</v>
      </c>
      <c r="U20">
        <f t="shared" si="16"/>
        <v>0.44592940974069473</v>
      </c>
      <c r="V20">
        <f t="shared" si="30"/>
        <v>1.2000363432331671</v>
      </c>
      <c r="W20" s="1">
        <f t="shared" si="17"/>
        <v>1.2945142479049987</v>
      </c>
      <c r="X20">
        <f t="shared" si="31"/>
        <v>3.5775000000000006</v>
      </c>
      <c r="Y20">
        <f t="shared" si="18"/>
        <v>4.5775000000000006</v>
      </c>
      <c r="Z20">
        <f t="shared" si="32"/>
        <v>7.7889453037717415E-3</v>
      </c>
      <c r="AA20">
        <f t="shared" si="19"/>
        <v>0.44628685490336251</v>
      </c>
      <c r="AB20">
        <f t="shared" si="33"/>
        <v>1.2000364015215312</v>
      </c>
      <c r="AC20" s="1">
        <f t="shared" si="20"/>
        <v>1.2934791928285376</v>
      </c>
      <c r="AD20" s="2">
        <f t="shared" si="34"/>
        <v>74.113084421179934</v>
      </c>
      <c r="AE20">
        <f t="shared" si="35"/>
        <v>9.3469233839750861E-3</v>
      </c>
      <c r="AF20">
        <f t="shared" si="21"/>
        <v>0.5</v>
      </c>
      <c r="AG20">
        <f t="shared" si="22"/>
        <v>0.50934692338397514</v>
      </c>
      <c r="AJ20">
        <f t="shared" si="23"/>
        <v>0.5</v>
      </c>
      <c r="AK20">
        <v>30.004231579788609</v>
      </c>
      <c r="AN20">
        <f t="shared" si="24"/>
        <v>2</v>
      </c>
      <c r="AO20">
        <f t="shared" si="4"/>
        <v>1.4445302657207717</v>
      </c>
      <c r="AP20">
        <f t="shared" si="25"/>
        <v>2.0470406703957247</v>
      </c>
      <c r="AQ20">
        <f t="shared" si="26"/>
        <v>1.4444299708524218</v>
      </c>
      <c r="AR20">
        <f t="shared" si="27"/>
        <v>0.51702198245197495</v>
      </c>
      <c r="AS20">
        <f t="shared" si="7"/>
        <v>-0.74279621024910059</v>
      </c>
      <c r="AU20">
        <f t="shared" si="8"/>
        <v>89.045130584590382</v>
      </c>
      <c r="AW20">
        <v>4</v>
      </c>
    </row>
    <row r="21" spans="1:49" x14ac:dyDescent="0.2">
      <c r="A21">
        <v>6</v>
      </c>
      <c r="B21">
        <f t="shared" si="9"/>
        <v>0.60000000000000009</v>
      </c>
      <c r="C21">
        <f t="shared" si="10"/>
        <v>1.9997333973150538E-2</v>
      </c>
      <c r="D21">
        <f t="shared" si="11"/>
        <v>1.1457966306436722</v>
      </c>
      <c r="E21">
        <f t="shared" si="12"/>
        <v>30.005999400119972</v>
      </c>
      <c r="F21">
        <f t="shared" si="13"/>
        <v>5.9994001199719094E-3</v>
      </c>
      <c r="G21">
        <f t="shared" si="28"/>
        <v>4.5785795287439308</v>
      </c>
      <c r="H21">
        <f t="shared" si="29"/>
        <v>4.5781796886799562</v>
      </c>
      <c r="I21">
        <f t="shared" si="29"/>
        <v>4.5781796537595101</v>
      </c>
      <c r="J21">
        <f t="shared" si="29"/>
        <v>4.578179653756461</v>
      </c>
      <c r="K21">
        <f t="shared" si="29"/>
        <v>4.578179653756461</v>
      </c>
      <c r="L21">
        <f t="shared" si="29"/>
        <v>4.578179653756461</v>
      </c>
      <c r="M21">
        <f t="shared" si="29"/>
        <v>4.578179653756461</v>
      </c>
      <c r="N21">
        <f t="shared" si="14"/>
        <v>4.578179653756461</v>
      </c>
      <c r="O21">
        <f t="shared" si="14"/>
        <v>4.578179653756461</v>
      </c>
      <c r="P21">
        <f t="shared" si="14"/>
        <v>4.578179653756461</v>
      </c>
      <c r="Q21">
        <f t="shared" si="14"/>
        <v>4.578179653756461</v>
      </c>
      <c r="R21">
        <f t="shared" si="14"/>
        <v>4.578179653756461</v>
      </c>
      <c r="S21">
        <f t="shared" si="14"/>
        <v>4.578179653756461</v>
      </c>
      <c r="T21">
        <f t="shared" si="15"/>
        <v>9.3455111602850569E-3</v>
      </c>
      <c r="U21">
        <f t="shared" si="16"/>
        <v>0.53547413937651123</v>
      </c>
      <c r="V21">
        <f t="shared" si="30"/>
        <v>1.2000524050543826</v>
      </c>
      <c r="W21" s="1">
        <f t="shared" si="17"/>
        <v>1.2945142479049987</v>
      </c>
      <c r="X21">
        <f t="shared" si="31"/>
        <v>3.5775000000000006</v>
      </c>
      <c r="Y21">
        <f t="shared" si="18"/>
        <v>4.5775000000000006</v>
      </c>
      <c r="Z21">
        <f t="shared" si="32"/>
        <v>9.3462049517595985E-3</v>
      </c>
      <c r="AA21">
        <f t="shared" si="19"/>
        <v>0.53551389187226728</v>
      </c>
      <c r="AB21">
        <f t="shared" si="33"/>
        <v>1.200052412835841</v>
      </c>
      <c r="AC21" s="1">
        <f t="shared" si="20"/>
        <v>1.2944183881359594</v>
      </c>
      <c r="AD21" s="2">
        <f t="shared" si="34"/>
        <v>74.166897935531651</v>
      </c>
      <c r="AE21">
        <f t="shared" si="35"/>
        <v>1.1215772515706653E-2</v>
      </c>
      <c r="AF21">
        <f t="shared" si="21"/>
        <v>0.60000000000000009</v>
      </c>
      <c r="AG21">
        <f t="shared" si="22"/>
        <v>0.61121577251570669</v>
      </c>
      <c r="AJ21">
        <f t="shared" si="23"/>
        <v>0.60000000000000009</v>
      </c>
      <c r="AK21">
        <v>30.004231579788609</v>
      </c>
      <c r="AN21">
        <f t="shared" si="24"/>
        <v>2</v>
      </c>
      <c r="AO21">
        <f t="shared" si="4"/>
        <v>1.4432341228935897</v>
      </c>
      <c r="AP21">
        <f t="shared" si="25"/>
        <v>2.0470406703957247</v>
      </c>
      <c r="AQ21">
        <f t="shared" si="26"/>
        <v>1.4430898403598369</v>
      </c>
      <c r="AR21">
        <f t="shared" si="27"/>
        <v>0.62040701189908998</v>
      </c>
      <c r="AS21">
        <f t="shared" si="7"/>
        <v>-0.8778016358263232</v>
      </c>
      <c r="AU21">
        <f t="shared" si="8"/>
        <v>88.854203369356327</v>
      </c>
      <c r="AW21">
        <v>4</v>
      </c>
    </row>
    <row r="22" spans="1:49" x14ac:dyDescent="0.2">
      <c r="A22">
        <v>7</v>
      </c>
      <c r="B22">
        <f t="shared" si="9"/>
        <v>0.70000000000000007</v>
      </c>
      <c r="C22">
        <f t="shared" si="10"/>
        <v>2.3329100148186562E-2</v>
      </c>
      <c r="D22">
        <f t="shared" si="11"/>
        <v>1.33669840097838</v>
      </c>
      <c r="E22">
        <f t="shared" si="12"/>
        <v>30.008165555395085</v>
      </c>
      <c r="F22">
        <f t="shared" si="13"/>
        <v>8.1655553950845672E-3</v>
      </c>
      <c r="G22">
        <f t="shared" si="28"/>
        <v>4.5708576942557464</v>
      </c>
      <c r="H22">
        <f t="shared" si="29"/>
        <v>4.5703135460697597</v>
      </c>
      <c r="I22">
        <f t="shared" si="29"/>
        <v>4.5703134812826836</v>
      </c>
      <c r="J22">
        <f t="shared" si="29"/>
        <v>4.5703134812749679</v>
      </c>
      <c r="K22">
        <f t="shared" si="29"/>
        <v>4.5703134812749679</v>
      </c>
      <c r="L22">
        <f t="shared" si="29"/>
        <v>4.5703134812749679</v>
      </c>
      <c r="M22">
        <f t="shared" si="29"/>
        <v>4.5703134812749679</v>
      </c>
      <c r="N22">
        <f t="shared" si="14"/>
        <v>4.5703134812749679</v>
      </c>
      <c r="O22">
        <f t="shared" si="14"/>
        <v>4.5703134812749679</v>
      </c>
      <c r="P22">
        <f t="shared" si="14"/>
        <v>4.5703134812749679</v>
      </c>
      <c r="Q22">
        <f t="shared" si="14"/>
        <v>4.5703134812749679</v>
      </c>
      <c r="R22">
        <f t="shared" si="14"/>
        <v>4.5703134812749679</v>
      </c>
      <c r="S22">
        <f t="shared" si="14"/>
        <v>4.5703134812749679</v>
      </c>
      <c r="T22">
        <f t="shared" si="15"/>
        <v>1.0911745203075701E-2</v>
      </c>
      <c r="U22">
        <f t="shared" si="16"/>
        <v>0.62521538645666908</v>
      </c>
      <c r="V22">
        <f t="shared" si="30"/>
        <v>1.2000714432543866</v>
      </c>
      <c r="W22" s="1">
        <f t="shared" si="17"/>
        <v>1.2945142479049987</v>
      </c>
      <c r="X22">
        <f t="shared" si="31"/>
        <v>3.5775000000000006</v>
      </c>
      <c r="Y22">
        <f t="shared" si="18"/>
        <v>4.5775000000000006</v>
      </c>
      <c r="Z22">
        <f t="shared" si="32"/>
        <v>1.0903175965108898E-2</v>
      </c>
      <c r="AA22">
        <f t="shared" si="19"/>
        <v>0.62472439080681252</v>
      </c>
      <c r="AB22">
        <f t="shared" si="33"/>
        <v>1.2000713310809152</v>
      </c>
      <c r="AC22" s="1">
        <f t="shared" si="20"/>
        <v>1.2955282690806205</v>
      </c>
      <c r="AD22" s="2">
        <f t="shared" si="34"/>
        <v>74.230491304953574</v>
      </c>
      <c r="AE22">
        <f t="shared" si="35"/>
        <v>1.3084329647321378E-2</v>
      </c>
      <c r="AF22">
        <f t="shared" si="21"/>
        <v>0.70000000000000007</v>
      </c>
      <c r="AG22">
        <f t="shared" si="22"/>
        <v>0.71308432964732149</v>
      </c>
      <c r="AJ22">
        <f t="shared" si="23"/>
        <v>0.70000000000000007</v>
      </c>
      <c r="AK22">
        <v>30.004231579788609</v>
      </c>
      <c r="AN22">
        <f t="shared" si="24"/>
        <v>2</v>
      </c>
      <c r="AO22">
        <f t="shared" si="4"/>
        <v>1.4417024198094543</v>
      </c>
      <c r="AP22">
        <f t="shared" si="25"/>
        <v>2.0470406703957247</v>
      </c>
      <c r="AQ22">
        <f t="shared" si="26"/>
        <v>1.4415062637346148</v>
      </c>
      <c r="AR22">
        <f t="shared" si="27"/>
        <v>0.72378148225631067</v>
      </c>
      <c r="AS22">
        <f t="shared" si="7"/>
        <v>-1.0127828571324504</v>
      </c>
      <c r="AU22">
        <f t="shared" si="8"/>
        <v>88.663301599021622</v>
      </c>
      <c r="AW22">
        <v>4</v>
      </c>
    </row>
    <row r="23" spans="1:49" x14ac:dyDescent="0.2">
      <c r="A23">
        <v>8</v>
      </c>
      <c r="B23">
        <f t="shared" si="9"/>
        <v>0.8</v>
      </c>
      <c r="C23">
        <f t="shared" si="10"/>
        <v>2.6660348374597954E-2</v>
      </c>
      <c r="D23">
        <f t="shared" si="11"/>
        <v>1.5275704941676369</v>
      </c>
      <c r="E23">
        <f t="shared" si="12"/>
        <v>30.010664771044311</v>
      </c>
      <c r="F23">
        <f t="shared" si="13"/>
        <v>1.0664771044311294E-2</v>
      </c>
      <c r="G23">
        <f t="shared" si="28"/>
        <v>4.5619566748674059</v>
      </c>
      <c r="H23">
        <f t="shared" si="29"/>
        <v>4.5612460690759686</v>
      </c>
      <c r="I23">
        <f t="shared" si="29"/>
        <v>4.5612459583692493</v>
      </c>
      <c r="J23">
        <f t="shared" si="29"/>
        <v>4.5612459583519991</v>
      </c>
      <c r="K23">
        <f t="shared" si="29"/>
        <v>4.5612459583519955</v>
      </c>
      <c r="L23">
        <f t="shared" si="29"/>
        <v>4.5612459583519955</v>
      </c>
      <c r="M23">
        <f t="shared" si="29"/>
        <v>4.5612459583519955</v>
      </c>
      <c r="N23">
        <f t="shared" si="14"/>
        <v>4.5612459583519955</v>
      </c>
      <c r="O23">
        <f t="shared" si="14"/>
        <v>4.5612459583519955</v>
      </c>
      <c r="P23">
        <f t="shared" si="14"/>
        <v>4.5612459583519955</v>
      </c>
      <c r="Q23">
        <f t="shared" si="14"/>
        <v>4.5612459583519955</v>
      </c>
      <c r="R23">
        <f t="shared" si="14"/>
        <v>4.5612459583519955</v>
      </c>
      <c r="S23">
        <f t="shared" si="14"/>
        <v>4.5612459583519955</v>
      </c>
      <c r="T23">
        <f t="shared" si="15"/>
        <v>1.2481992083649109E-2</v>
      </c>
      <c r="U23">
        <f t="shared" si="16"/>
        <v>0.71518655898673866</v>
      </c>
      <c r="V23">
        <f t="shared" si="30"/>
        <v>1.2000934861446302</v>
      </c>
      <c r="W23" s="1">
        <f t="shared" si="17"/>
        <v>1.2945142479049987</v>
      </c>
      <c r="X23">
        <f t="shared" si="31"/>
        <v>3.5775000000000006</v>
      </c>
      <c r="Y23">
        <f t="shared" si="18"/>
        <v>4.5775000000000006</v>
      </c>
      <c r="Z23">
        <f t="shared" si="32"/>
        <v>1.245981035127702E-2</v>
      </c>
      <c r="AA23">
        <f t="shared" si="19"/>
        <v>0.71391560185575786</v>
      </c>
      <c r="AB23">
        <f t="shared" si="33"/>
        <v>1.2000931541501723</v>
      </c>
      <c r="AC23" s="1">
        <f t="shared" si="20"/>
        <v>1.2968087971129441</v>
      </c>
      <c r="AD23" s="2">
        <f t="shared" si="34"/>
        <v>74.303862320652527</v>
      </c>
      <c r="AE23">
        <f t="shared" si="35"/>
        <v>1.495254620822666E-2</v>
      </c>
      <c r="AF23">
        <f t="shared" si="21"/>
        <v>0.8</v>
      </c>
      <c r="AG23">
        <f t="shared" si="22"/>
        <v>0.81495254620822666</v>
      </c>
      <c r="AJ23">
        <f t="shared" si="23"/>
        <v>0.8</v>
      </c>
      <c r="AK23">
        <v>30.004231579788609</v>
      </c>
      <c r="AN23">
        <f t="shared" si="24"/>
        <v>2</v>
      </c>
      <c r="AO23">
        <f t="shared" si="4"/>
        <v>1.4399352074762386</v>
      </c>
      <c r="AP23">
        <f t="shared" si="25"/>
        <v>2.0470406703957247</v>
      </c>
      <c r="AQ23">
        <f t="shared" si="26"/>
        <v>1.4396793478638561</v>
      </c>
      <c r="AR23">
        <f t="shared" si="27"/>
        <v>0.82714363763278786</v>
      </c>
      <c r="AS23">
        <f t="shared" si="7"/>
        <v>-1.1477361589944617</v>
      </c>
      <c r="AU23">
        <f t="shared" si="8"/>
        <v>88.472429505832366</v>
      </c>
      <c r="AW23">
        <v>4</v>
      </c>
    </row>
    <row r="24" spans="1:49" x14ac:dyDescent="0.2">
      <c r="A24">
        <v>9</v>
      </c>
      <c r="B24">
        <f t="shared" si="9"/>
        <v>0.9</v>
      </c>
      <c r="C24">
        <f t="shared" si="10"/>
        <v>2.9991004856877904E-2</v>
      </c>
      <c r="D24">
        <f t="shared" si="11"/>
        <v>1.7184086819156525</v>
      </c>
      <c r="E24">
        <f t="shared" si="12"/>
        <v>30.013496963866107</v>
      </c>
      <c r="F24">
        <f t="shared" si="13"/>
        <v>1.3496963866106881E-2</v>
      </c>
      <c r="G24">
        <f t="shared" si="28"/>
        <v>4.5518802347220282</v>
      </c>
      <c r="H24">
        <f t="shared" si="29"/>
        <v>4.5509810439936835</v>
      </c>
      <c r="I24">
        <f t="shared" si="29"/>
        <v>4.5509808663300202</v>
      </c>
      <c r="J24">
        <f t="shared" si="29"/>
        <v>4.5509808662949105</v>
      </c>
      <c r="K24">
        <f t="shared" si="29"/>
        <v>4.5509808662949034</v>
      </c>
      <c r="L24">
        <f t="shared" si="29"/>
        <v>4.5509808662949034</v>
      </c>
      <c r="M24">
        <f t="shared" si="29"/>
        <v>4.5509808662949034</v>
      </c>
      <c r="N24">
        <f t="shared" si="14"/>
        <v>4.5509808662949034</v>
      </c>
      <c r="O24">
        <f t="shared" si="14"/>
        <v>4.5509808662949034</v>
      </c>
      <c r="P24">
        <f t="shared" si="14"/>
        <v>4.5509808662949034</v>
      </c>
      <c r="Q24">
        <f t="shared" si="14"/>
        <v>4.5509808662949034</v>
      </c>
      <c r="R24">
        <f t="shared" si="14"/>
        <v>4.5509808662949034</v>
      </c>
      <c r="S24">
        <f t="shared" si="14"/>
        <v>4.5509808662949034</v>
      </c>
      <c r="T24">
        <f t="shared" si="15"/>
        <v>1.4056840200897709E-2</v>
      </c>
      <c r="U24">
        <f t="shared" si="16"/>
        <v>0.80542137073423126</v>
      </c>
      <c r="V24">
        <f t="shared" si="30"/>
        <v>1.2001185666155665</v>
      </c>
      <c r="W24" s="1">
        <f t="shared" si="17"/>
        <v>1.2945142479049987</v>
      </c>
      <c r="X24">
        <f t="shared" si="31"/>
        <v>3.5775000000000006</v>
      </c>
      <c r="Y24">
        <f t="shared" si="18"/>
        <v>4.5775000000000006</v>
      </c>
      <c r="Z24">
        <f t="shared" si="32"/>
        <v>1.4016060169905522E-2</v>
      </c>
      <c r="AA24">
        <f t="shared" si="19"/>
        <v>0.80308477815788437</v>
      </c>
      <c r="AB24">
        <f t="shared" si="33"/>
        <v>1.2001178796145275</v>
      </c>
      <c r="AC24" s="1">
        <f t="shared" si="20"/>
        <v>1.2982599277706199</v>
      </c>
      <c r="AD24" s="2">
        <f t="shared" si="34"/>
        <v>74.387008435050646</v>
      </c>
      <c r="AE24">
        <f t="shared" si="35"/>
        <v>1.6820373672126882E-2</v>
      </c>
      <c r="AF24">
        <f t="shared" si="21"/>
        <v>0.9</v>
      </c>
      <c r="AG24">
        <f t="shared" si="22"/>
        <v>0.91682037367212688</v>
      </c>
      <c r="AJ24">
        <f t="shared" si="23"/>
        <v>0.9</v>
      </c>
      <c r="AK24">
        <v>30.004231579788609</v>
      </c>
      <c r="AN24">
        <f t="shared" si="24"/>
        <v>2</v>
      </c>
      <c r="AO24">
        <f t="shared" si="4"/>
        <v>1.4379325447263192</v>
      </c>
      <c r="AP24">
        <f t="shared" si="25"/>
        <v>2.0470406703957247</v>
      </c>
      <c r="AQ24">
        <f t="shared" si="26"/>
        <v>1.4376092160086342</v>
      </c>
      <c r="AR24">
        <f t="shared" si="27"/>
        <v>0.9304917239615631</v>
      </c>
      <c r="AS24">
        <f t="shared" si="7"/>
        <v>-1.2826578299154976</v>
      </c>
      <c r="AU24">
        <f t="shared" si="8"/>
        <v>88.281591318084352</v>
      </c>
      <c r="AW24">
        <v>4</v>
      </c>
    </row>
    <row r="25" spans="1:49" x14ac:dyDescent="0.2">
      <c r="A25">
        <v>10</v>
      </c>
      <c r="B25">
        <f t="shared" si="9"/>
        <v>1</v>
      </c>
      <c r="C25">
        <f t="shared" si="10"/>
        <v>3.3320995878247196E-2</v>
      </c>
      <c r="D25">
        <f t="shared" si="11"/>
        <v>1.9092087404375284</v>
      </c>
      <c r="E25">
        <f t="shared" si="12"/>
        <v>30.016662039607269</v>
      </c>
      <c r="F25">
        <f t="shared" si="13"/>
        <v>1.6662039607268753E-2</v>
      </c>
      <c r="G25">
        <f t="shared" si="28"/>
        <v>4.5406326379542508</v>
      </c>
      <c r="H25">
        <f t="shared" si="29"/>
        <v>4.5395227600408212</v>
      </c>
      <c r="I25">
        <f t="shared" si="29"/>
        <v>4.5395224886843266</v>
      </c>
      <c r="J25">
        <f t="shared" si="29"/>
        <v>4.5395224886179664</v>
      </c>
      <c r="K25">
        <f t="shared" si="29"/>
        <v>4.5395224886179504</v>
      </c>
      <c r="L25">
        <f t="shared" si="29"/>
        <v>4.5395224886179504</v>
      </c>
      <c r="M25">
        <f t="shared" si="29"/>
        <v>4.5395224886179504</v>
      </c>
      <c r="N25">
        <f t="shared" si="14"/>
        <v>4.5395224886179504</v>
      </c>
      <c r="O25">
        <f t="shared" si="14"/>
        <v>4.5395224886179504</v>
      </c>
      <c r="P25">
        <f t="shared" si="14"/>
        <v>4.5395224886179504</v>
      </c>
      <c r="Q25">
        <f t="shared" si="14"/>
        <v>4.5395224886179504</v>
      </c>
      <c r="R25">
        <f t="shared" si="14"/>
        <v>4.5395224886179504</v>
      </c>
      <c r="S25">
        <f t="shared" si="14"/>
        <v>4.5395224886179504</v>
      </c>
      <c r="T25">
        <f t="shared" si="15"/>
        <v>1.5636884095408497E-2</v>
      </c>
      <c r="U25">
        <f t="shared" si="16"/>
        <v>0.89595388737021464</v>
      </c>
      <c r="V25">
        <f t="shared" si="30"/>
        <v>1.2001467222345614</v>
      </c>
      <c r="W25" s="1">
        <f t="shared" si="17"/>
        <v>1.2945142479049989</v>
      </c>
      <c r="X25">
        <f t="shared" si="31"/>
        <v>3.5775000000000006</v>
      </c>
      <c r="Y25">
        <f t="shared" si="18"/>
        <v>4.5775000000000006</v>
      </c>
      <c r="Z25">
        <f t="shared" si="32"/>
        <v>1.5571877540220776E-2</v>
      </c>
      <c r="AA25">
        <f t="shared" si="19"/>
        <v>0.89222917626603193</v>
      </c>
      <c r="AB25">
        <f t="shared" si="33"/>
        <v>1.2001455047230725</v>
      </c>
      <c r="AC25" s="1">
        <f t="shared" si="20"/>
        <v>1.2998816106863049</v>
      </c>
      <c r="AD25" s="2">
        <f t="shared" si="34"/>
        <v>74.479926762226597</v>
      </c>
      <c r="AE25">
        <f t="shared" si="35"/>
        <v>1.868776356331308E-2</v>
      </c>
      <c r="AF25" s="3">
        <f t="shared" si="21"/>
        <v>1</v>
      </c>
      <c r="AG25" s="3">
        <f t="shared" si="22"/>
        <v>1.0186877635633131</v>
      </c>
      <c r="AH25">
        <v>1.91</v>
      </c>
      <c r="AI25">
        <f>AH25*$C$3/180</f>
        <v>3.3334805555555555E-2</v>
      </c>
      <c r="AJ25">
        <f t="shared" si="23"/>
        <v>1</v>
      </c>
      <c r="AK25">
        <f>AJ25/SIN(AI25)</f>
        <v>30.004231579788609</v>
      </c>
      <c r="AN25">
        <f t="shared" si="24"/>
        <v>2</v>
      </c>
      <c r="AO25">
        <f t="shared" si="4"/>
        <v>1.4356944982067745</v>
      </c>
      <c r="AP25">
        <f t="shared" si="25"/>
        <v>2.0470406703957247</v>
      </c>
      <c r="AQ25">
        <f t="shared" si="26"/>
        <v>1.4352960077739574</v>
      </c>
      <c r="AR25">
        <f t="shared" si="27"/>
        <v>1.0338239892582477</v>
      </c>
      <c r="AS25">
        <f t="shared" si="7"/>
        <v>-1.4175441625425242</v>
      </c>
      <c r="AU25" s="3">
        <f t="shared" si="8"/>
        <v>88.090791259562465</v>
      </c>
      <c r="AW25">
        <v>4</v>
      </c>
    </row>
    <row r="26" spans="1:49" x14ac:dyDescent="0.2">
      <c r="A26">
        <v>11</v>
      </c>
      <c r="B26">
        <f t="shared" si="9"/>
        <v>1.1000000000000001</v>
      </c>
      <c r="C26">
        <f t="shared" si="10"/>
        <v>3.6650247810411644E-2</v>
      </c>
      <c r="D26">
        <f t="shared" si="11"/>
        <v>2.099966451018334</v>
      </c>
      <c r="E26">
        <f t="shared" si="12"/>
        <v>30.020159892978587</v>
      </c>
      <c r="F26">
        <f t="shared" si="13"/>
        <v>2.0159892978586669E-2</v>
      </c>
      <c r="G26">
        <f t="shared" si="28"/>
        <v>4.5282186479815314</v>
      </c>
      <c r="H26">
        <f t="shared" si="29"/>
        <v>4.5268760086410893</v>
      </c>
      <c r="I26">
        <f t="shared" si="29"/>
        <v>4.5268756104237768</v>
      </c>
      <c r="J26">
        <f t="shared" si="29"/>
        <v>4.5268756103056331</v>
      </c>
      <c r="K26">
        <f t="shared" si="29"/>
        <v>4.5268756103055976</v>
      </c>
      <c r="L26">
        <f t="shared" si="29"/>
        <v>4.5268756103055976</v>
      </c>
      <c r="M26">
        <f t="shared" si="29"/>
        <v>4.5268756103055976</v>
      </c>
      <c r="N26">
        <f t="shared" si="14"/>
        <v>4.5268756103055976</v>
      </c>
      <c r="O26">
        <f t="shared" si="14"/>
        <v>4.5268756103055976</v>
      </c>
      <c r="P26">
        <f t="shared" si="14"/>
        <v>4.5268756103055976</v>
      </c>
      <c r="Q26">
        <f t="shared" si="14"/>
        <v>4.5268756103055976</v>
      </c>
      <c r="R26">
        <f t="shared" si="14"/>
        <v>4.5268756103055976</v>
      </c>
      <c r="S26">
        <f t="shared" si="14"/>
        <v>4.5268756103055976</v>
      </c>
      <c r="T26">
        <f t="shared" si="15"/>
        <v>1.7222725272379787E-2</v>
      </c>
      <c r="U26">
        <f t="shared" si="16"/>
        <v>0.98681857362036018</v>
      </c>
      <c r="V26">
        <f t="shared" si="30"/>
        <v>1.2001779953583305</v>
      </c>
      <c r="W26" s="1">
        <f t="shared" si="17"/>
        <v>1.2945142479049987</v>
      </c>
      <c r="X26">
        <f t="shared" si="31"/>
        <v>3.1899999999999995</v>
      </c>
      <c r="Y26">
        <f>$AQ$3</f>
        <v>4.1899999999999995</v>
      </c>
      <c r="Z26">
        <f t="shared" si="32"/>
        <v>1.7901765731265475E-2</v>
      </c>
      <c r="AA26">
        <f t="shared" si="19"/>
        <v>1.0257258735087651</v>
      </c>
      <c r="AB26">
        <f t="shared" si="33"/>
        <v>1.2001923096088956</v>
      </c>
      <c r="AC26" s="1">
        <f t="shared" si="20"/>
        <v>1.2458156792975585</v>
      </c>
      <c r="AD26" s="2">
        <f t="shared" si="34"/>
        <v>71.382085714964347</v>
      </c>
      <c r="AE26">
        <f t="shared" si="35"/>
        <v>2.1484413986303897E-2</v>
      </c>
      <c r="AF26">
        <f t="shared" si="21"/>
        <v>1.1000000000000001</v>
      </c>
      <c r="AG26">
        <f t="shared" si="22"/>
        <v>1.1214844139863041</v>
      </c>
      <c r="AJ26">
        <f t="shared" si="23"/>
        <v>1.1000000000000001</v>
      </c>
      <c r="AK26">
        <v>30.8</v>
      </c>
      <c r="AN26">
        <f t="shared" si="24"/>
        <v>2</v>
      </c>
      <c r="AO26">
        <f t="shared" si="4"/>
        <v>1.4332211423683194</v>
      </c>
      <c r="AP26">
        <f t="shared" si="25"/>
        <v>2.0470406703957247</v>
      </c>
      <c r="AQ26">
        <f t="shared" si="26"/>
        <v>1.432739879074806</v>
      </c>
      <c r="AR26">
        <f t="shared" si="27"/>
        <v>1.1371386838789523</v>
      </c>
      <c r="AS26">
        <f t="shared" si="7"/>
        <v>-1.5523914541583999</v>
      </c>
      <c r="AU26">
        <f t="shared" si="8"/>
        <v>87.900033548981668</v>
      </c>
      <c r="AW26">
        <v>4</v>
      </c>
    </row>
    <row r="27" spans="1:49" x14ac:dyDescent="0.2">
      <c r="A27">
        <v>12</v>
      </c>
      <c r="B27">
        <f t="shared" si="9"/>
        <v>1.2000000000000002</v>
      </c>
      <c r="C27">
        <f t="shared" si="10"/>
        <v>3.9978687123290051E-2</v>
      </c>
      <c r="D27">
        <f t="shared" si="11"/>
        <v>2.2906776005704943</v>
      </c>
      <c r="E27">
        <f t="shared" si="12"/>
        <v>30.023990407672329</v>
      </c>
      <c r="F27">
        <f t="shared" si="13"/>
        <v>2.3990407672329184E-2</v>
      </c>
      <c r="G27">
        <f t="shared" si="28"/>
        <v>4.5146435267129554</v>
      </c>
      <c r="H27">
        <f t="shared" si="29"/>
        <v>4.5130460826234984</v>
      </c>
      <c r="I27">
        <f t="shared" si="29"/>
        <v>4.5130455171899593</v>
      </c>
      <c r="J27">
        <f t="shared" si="29"/>
        <v>4.513045516989747</v>
      </c>
      <c r="K27">
        <f t="shared" si="29"/>
        <v>4.5130455169896759</v>
      </c>
      <c r="L27">
        <f t="shared" si="29"/>
        <v>4.5130455169896759</v>
      </c>
      <c r="M27">
        <f t="shared" si="29"/>
        <v>4.5130455169896759</v>
      </c>
      <c r="N27">
        <f t="shared" si="14"/>
        <v>4.5130455169896759</v>
      </c>
      <c r="O27">
        <f t="shared" si="14"/>
        <v>4.5130455169896759</v>
      </c>
      <c r="P27">
        <f t="shared" si="14"/>
        <v>4.5130455169896759</v>
      </c>
      <c r="Q27">
        <f t="shared" si="14"/>
        <v>4.5130455169896759</v>
      </c>
      <c r="R27">
        <f t="shared" si="14"/>
        <v>4.5130455169896759</v>
      </c>
      <c r="S27">
        <f t="shared" si="14"/>
        <v>4.5130455169896759</v>
      </c>
      <c r="T27">
        <f t="shared" si="15"/>
        <v>1.8814973044634937E-2</v>
      </c>
      <c r="U27">
        <f t="shared" si="16"/>
        <v>1.078050341567496</v>
      </c>
      <c r="V27">
        <f t="shared" si="30"/>
        <v>1.2002124332604813</v>
      </c>
      <c r="W27" s="1">
        <f t="shared" si="17"/>
        <v>1.2945142479049987</v>
      </c>
      <c r="X27">
        <f t="shared" si="31"/>
        <v>3.1899999999999995</v>
      </c>
      <c r="Y27">
        <f t="shared" ref="Y27:Y45" si="36">$AQ$3</f>
        <v>4.1899999999999995</v>
      </c>
      <c r="Z27">
        <f t="shared" si="32"/>
        <v>1.9526905372778174E-2</v>
      </c>
      <c r="AA27">
        <f t="shared" si="19"/>
        <v>1.1188422623269365</v>
      </c>
      <c r="AB27">
        <f t="shared" si="33"/>
        <v>1.2002288163731283</v>
      </c>
      <c r="AC27" s="1">
        <f t="shared" si="20"/>
        <v>1.2477799197187294</v>
      </c>
      <c r="AD27" s="2">
        <f t="shared" si="34"/>
        <v>71.494631720315539</v>
      </c>
      <c r="AE27">
        <f t="shared" si="35"/>
        <v>2.3435265145514347E-2</v>
      </c>
      <c r="AF27">
        <f t="shared" si="21"/>
        <v>1.2000000000000002</v>
      </c>
      <c r="AG27">
        <f t="shared" si="22"/>
        <v>1.2234352651455145</v>
      </c>
      <c r="AJ27">
        <f t="shared" si="23"/>
        <v>1.2000000000000002</v>
      </c>
      <c r="AK27">
        <v>30.8</v>
      </c>
      <c r="AN27">
        <f t="shared" si="24"/>
        <v>2</v>
      </c>
      <c r="AO27">
        <f t="shared" si="4"/>
        <v>1.4305125594529393</v>
      </c>
      <c r="AP27">
        <f t="shared" si="25"/>
        <v>2.0470406703957247</v>
      </c>
      <c r="AQ27">
        <f t="shared" si="26"/>
        <v>1.4299410020982162</v>
      </c>
      <c r="AR27">
        <f t="shared" si="27"/>
        <v>1.2404340607773776</v>
      </c>
      <c r="AS27">
        <f t="shared" si="7"/>
        <v>-1.6871960071690808</v>
      </c>
      <c r="AU27">
        <f t="shared" si="8"/>
        <v>87.70932239942951</v>
      </c>
      <c r="AW27">
        <v>4</v>
      </c>
    </row>
    <row r="28" spans="1:49" x14ac:dyDescent="0.2">
      <c r="A28">
        <v>13</v>
      </c>
      <c r="B28">
        <f t="shared" si="9"/>
        <v>1.3</v>
      </c>
      <c r="C28">
        <f t="shared" si="10"/>
        <v>4.3306240394709643E-2</v>
      </c>
      <c r="D28">
        <f t="shared" si="11"/>
        <v>2.4813379821893156</v>
      </c>
      <c r="E28">
        <f t="shared" si="12"/>
        <v>30.028153456381563</v>
      </c>
      <c r="F28">
        <f t="shared" si="13"/>
        <v>2.8153456381563302E-2</v>
      </c>
      <c r="G28">
        <f t="shared" si="28"/>
        <v>4.4999130336758251</v>
      </c>
      <c r="H28">
        <f t="shared" si="29"/>
        <v>4.4980387753387028</v>
      </c>
      <c r="I28">
        <f t="shared" si="29"/>
        <v>4.4980379943662632</v>
      </c>
      <c r="J28">
        <f t="shared" si="29"/>
        <v>4.4980379940407094</v>
      </c>
      <c r="K28">
        <f t="shared" si="29"/>
        <v>4.4980379940405735</v>
      </c>
      <c r="L28">
        <f t="shared" si="29"/>
        <v>4.4980379940405735</v>
      </c>
      <c r="M28">
        <f t="shared" si="29"/>
        <v>4.4980379940405735</v>
      </c>
      <c r="N28">
        <f t="shared" si="14"/>
        <v>4.4980379940405735</v>
      </c>
      <c r="O28">
        <f t="shared" si="14"/>
        <v>4.4980379940405735</v>
      </c>
      <c r="P28">
        <f t="shared" si="14"/>
        <v>4.4980379940405735</v>
      </c>
      <c r="Q28">
        <f t="shared" si="14"/>
        <v>4.4980379940405735</v>
      </c>
      <c r="R28">
        <f t="shared" si="14"/>
        <v>4.4980379940405735</v>
      </c>
      <c r="S28">
        <f t="shared" si="14"/>
        <v>4.4980379940405735</v>
      </c>
      <c r="T28">
        <f t="shared" si="15"/>
        <v>2.0414245398315715E-2</v>
      </c>
      <c r="U28">
        <f t="shared" si="16"/>
        <v>1.1696846002536458</v>
      </c>
      <c r="V28">
        <f t="shared" si="30"/>
        <v>1.200250088274821</v>
      </c>
      <c r="W28" s="1">
        <f t="shared" si="17"/>
        <v>1.2945142479049989</v>
      </c>
      <c r="X28">
        <f t="shared" si="31"/>
        <v>3.1899999999999995</v>
      </c>
      <c r="Y28">
        <f t="shared" si="36"/>
        <v>4.1899999999999995</v>
      </c>
      <c r="Z28">
        <f t="shared" si="32"/>
        <v>2.1151447680711911E-2</v>
      </c>
      <c r="AA28">
        <f t="shared" si="19"/>
        <v>1.2119244254426687</v>
      </c>
      <c r="AB28">
        <f t="shared" si="33"/>
        <v>1.2002684802905519</v>
      </c>
      <c r="AC28" s="1">
        <f t="shared" si="20"/>
        <v>1.2499146670354966</v>
      </c>
      <c r="AD28" s="2">
        <f t="shared" si="34"/>
        <v>71.616947339293134</v>
      </c>
      <c r="AE28">
        <f t="shared" si="35"/>
        <v>2.5385523019837791E-2</v>
      </c>
      <c r="AF28">
        <f t="shared" si="21"/>
        <v>1.3</v>
      </c>
      <c r="AG28">
        <f t="shared" si="22"/>
        <v>1.3253855230198379</v>
      </c>
      <c r="AJ28">
        <f t="shared" si="23"/>
        <v>1.3</v>
      </c>
      <c r="AK28">
        <v>30.8</v>
      </c>
      <c r="AN28">
        <f t="shared" si="24"/>
        <v>2</v>
      </c>
      <c r="AO28">
        <f t="shared" si="4"/>
        <v>1.4275688394802299</v>
      </c>
      <c r="AP28">
        <f t="shared" si="25"/>
        <v>2.0470406703957247</v>
      </c>
      <c r="AQ28">
        <f t="shared" si="26"/>
        <v>1.4268995652614336</v>
      </c>
      <c r="AR28">
        <f t="shared" si="27"/>
        <v>1.3437083757609707</v>
      </c>
      <c r="AS28">
        <f t="shared" si="7"/>
        <v>-1.8219541295730954</v>
      </c>
      <c r="AU28">
        <f t="shared" si="8"/>
        <v>87.518662017810684</v>
      </c>
      <c r="AW28">
        <v>4</v>
      </c>
    </row>
    <row r="29" spans="1:49" x14ac:dyDescent="0.2">
      <c r="A29">
        <v>14</v>
      </c>
      <c r="B29">
        <f t="shared" si="9"/>
        <v>1.4000000000000001</v>
      </c>
      <c r="C29">
        <f t="shared" si="10"/>
        <v>4.6632834320065798E-2</v>
      </c>
      <c r="D29">
        <f t="shared" si="11"/>
        <v>2.6719433957064598</v>
      </c>
      <c r="E29">
        <f t="shared" si="12"/>
        <v>30.03264890082125</v>
      </c>
      <c r="F29">
        <f t="shared" si="13"/>
        <v>3.2648900821250493E-2</v>
      </c>
      <c r="G29">
        <f t="shared" si="28"/>
        <v>4.4840334250605354</v>
      </c>
      <c r="H29">
        <f t="shared" si="29"/>
        <v>4.4818603796926695</v>
      </c>
      <c r="I29">
        <f t="shared" si="29"/>
        <v>4.4818593260841748</v>
      </c>
      <c r="J29">
        <f t="shared" si="29"/>
        <v>4.4818593255730814</v>
      </c>
      <c r="K29">
        <f t="shared" si="29"/>
        <v>4.4818593255728336</v>
      </c>
      <c r="L29">
        <f t="shared" si="29"/>
        <v>4.4818593255728336</v>
      </c>
      <c r="M29">
        <f t="shared" si="29"/>
        <v>4.4818593255728336</v>
      </c>
      <c r="N29">
        <f t="shared" si="14"/>
        <v>4.4818593255728336</v>
      </c>
      <c r="O29">
        <f t="shared" si="14"/>
        <v>4.4818593255728336</v>
      </c>
      <c r="P29">
        <f t="shared" si="14"/>
        <v>4.4818593255728336</v>
      </c>
      <c r="Q29">
        <f t="shared" si="14"/>
        <v>4.4818593255728336</v>
      </c>
      <c r="R29">
        <f t="shared" si="14"/>
        <v>4.4818593255728336</v>
      </c>
      <c r="S29">
        <f t="shared" si="14"/>
        <v>4.4818593255728336</v>
      </c>
      <c r="T29">
        <f t="shared" si="15"/>
        <v>2.20211698839539E-2</v>
      </c>
      <c r="U29">
        <f t="shared" si="16"/>
        <v>1.2617573067361774</v>
      </c>
      <c r="V29">
        <f t="shared" si="30"/>
        <v>1.2002910179551731</v>
      </c>
      <c r="W29" s="1">
        <f t="shared" si="17"/>
        <v>1.2945142479049987</v>
      </c>
      <c r="X29">
        <f t="shared" si="31"/>
        <v>3.1899999999999995</v>
      </c>
      <c r="Y29">
        <f t="shared" si="36"/>
        <v>4.1899999999999995</v>
      </c>
      <c r="Z29">
        <f t="shared" si="32"/>
        <v>2.277534329255046E-2</v>
      </c>
      <c r="AA29">
        <f t="shared" si="19"/>
        <v>1.3049695345087005</v>
      </c>
      <c r="AB29">
        <f t="shared" si="33"/>
        <v>1.2003112970380887</v>
      </c>
      <c r="AC29" s="1">
        <f t="shared" si="20"/>
        <v>1.2522198472430104</v>
      </c>
      <c r="AD29" s="2">
        <f t="shared" si="34"/>
        <v>71.74902833160651</v>
      </c>
      <c r="AE29">
        <f t="shared" si="35"/>
        <v>2.7335138508136025E-2</v>
      </c>
      <c r="AF29">
        <f t="shared" si="21"/>
        <v>1.4000000000000001</v>
      </c>
      <c r="AG29">
        <f t="shared" si="22"/>
        <v>1.4273351385081361</v>
      </c>
      <c r="AJ29">
        <f t="shared" si="23"/>
        <v>1.4000000000000001</v>
      </c>
      <c r="AK29">
        <v>30.8</v>
      </c>
      <c r="AN29">
        <f t="shared" si="24"/>
        <v>2</v>
      </c>
      <c r="AO29">
        <f t="shared" si="4"/>
        <v>1.4243900802324798</v>
      </c>
      <c r="AP29">
        <f t="shared" si="25"/>
        <v>2.0470406703957247</v>
      </c>
      <c r="AQ29">
        <f t="shared" si="26"/>
        <v>1.4236157731661894</v>
      </c>
      <c r="AR29">
        <f t="shared" si="27"/>
        <v>1.4469598877460632</v>
      </c>
      <c r="AS29">
        <f t="shared" si="7"/>
        <v>-1.9566621354549496</v>
      </c>
      <c r="AU29">
        <f t="shared" si="8"/>
        <v>87.328056604293536</v>
      </c>
      <c r="AW29">
        <v>4</v>
      </c>
    </row>
    <row r="30" spans="1:49" x14ac:dyDescent="0.2">
      <c r="A30">
        <v>15</v>
      </c>
      <c r="B30">
        <f t="shared" si="9"/>
        <v>1.5</v>
      </c>
      <c r="C30">
        <f t="shared" si="10"/>
        <v>4.9958395721942765E-2</v>
      </c>
      <c r="D30">
        <f t="shared" si="11"/>
        <v>2.8624896482411892</v>
      </c>
      <c r="E30">
        <f t="shared" si="12"/>
        <v>30.037476591751179</v>
      </c>
      <c r="F30">
        <f t="shared" si="13"/>
        <v>3.7476591751179456E-2</v>
      </c>
      <c r="G30">
        <f t="shared" si="28"/>
        <v>4.467011452683896</v>
      </c>
      <c r="H30">
        <f t="shared" si="29"/>
        <v>4.4645176870978611</v>
      </c>
      <c r="I30">
        <f t="shared" si="29"/>
        <v>4.4645162941440786</v>
      </c>
      <c r="J30">
        <f t="shared" si="29"/>
        <v>4.4645162933655751</v>
      </c>
      <c r="K30">
        <f t="shared" si="29"/>
        <v>4.4645162933651408</v>
      </c>
      <c r="L30">
        <f t="shared" si="29"/>
        <v>4.4645162933651399</v>
      </c>
      <c r="M30">
        <f t="shared" si="29"/>
        <v>4.4645162933651399</v>
      </c>
      <c r="N30">
        <f t="shared" si="14"/>
        <v>4.4645162933651399</v>
      </c>
      <c r="O30">
        <f t="shared" si="14"/>
        <v>4.4645162933651399</v>
      </c>
      <c r="P30">
        <f t="shared" si="14"/>
        <v>4.4645162933651399</v>
      </c>
      <c r="Q30">
        <f t="shared" si="14"/>
        <v>4.4645162933651399</v>
      </c>
      <c r="R30">
        <f t="shared" si="14"/>
        <v>4.4645162933651399</v>
      </c>
      <c r="S30">
        <f t="shared" si="14"/>
        <v>4.4645162933651399</v>
      </c>
      <c r="T30">
        <f t="shared" si="15"/>
        <v>2.3636384535752997E-2</v>
      </c>
      <c r="U30">
        <f t="shared" si="16"/>
        <v>1.3543050187603181</v>
      </c>
      <c r="V30">
        <f t="shared" si="30"/>
        <v>1.2003352852525506</v>
      </c>
      <c r="W30" s="1">
        <f t="shared" si="17"/>
        <v>1.2945142479049987</v>
      </c>
      <c r="X30">
        <f t="shared" si="31"/>
        <v>3.1899999999999995</v>
      </c>
      <c r="Y30">
        <f t="shared" si="36"/>
        <v>4.1899999999999995</v>
      </c>
      <c r="Z30">
        <f t="shared" si="32"/>
        <v>2.4398542944991608E-2</v>
      </c>
      <c r="AA30">
        <f t="shared" si="19"/>
        <v>1.3979747668624825</v>
      </c>
      <c r="AB30">
        <f t="shared" si="33"/>
        <v>1.200357261952373</v>
      </c>
      <c r="AC30" s="1">
        <f t="shared" si="20"/>
        <v>1.2546953804758914</v>
      </c>
      <c r="AD30" s="2">
        <f t="shared" si="34"/>
        <v>71.89087012117156</v>
      </c>
      <c r="AE30">
        <f t="shared" si="35"/>
        <v>2.9284062590392235E-2</v>
      </c>
      <c r="AF30">
        <f t="shared" si="21"/>
        <v>1.5</v>
      </c>
      <c r="AG30">
        <f t="shared" si="22"/>
        <v>1.5292840625903923</v>
      </c>
      <c r="AJ30">
        <f t="shared" si="23"/>
        <v>1.5</v>
      </c>
      <c r="AK30">
        <v>30.8</v>
      </c>
      <c r="AN30">
        <f t="shared" si="24"/>
        <v>2</v>
      </c>
      <c r="AO30">
        <f t="shared" si="4"/>
        <v>1.4209763872384544</v>
      </c>
      <c r="AP30">
        <f t="shared" si="25"/>
        <v>2.0470406703957247</v>
      </c>
      <c r="AQ30">
        <f t="shared" si="26"/>
        <v>1.4200898465490734</v>
      </c>
      <c r="AR30">
        <f t="shared" si="27"/>
        <v>1.5501868590118908</v>
      </c>
      <c r="AS30">
        <f t="shared" si="7"/>
        <v>-2.0913163454447825</v>
      </c>
      <c r="AU30">
        <f t="shared" si="8"/>
        <v>87.137510351758806</v>
      </c>
      <c r="AW30">
        <v>4</v>
      </c>
    </row>
    <row r="31" spans="1:49" x14ac:dyDescent="0.2">
      <c r="A31">
        <v>16</v>
      </c>
      <c r="B31">
        <f t="shared" si="9"/>
        <v>1.6</v>
      </c>
      <c r="C31">
        <f t="shared" si="10"/>
        <v>5.3282851559692368E-2</v>
      </c>
      <c r="D31">
        <f t="shared" si="11"/>
        <v>3.0529725547492044</v>
      </c>
      <c r="E31">
        <f t="shared" si="12"/>
        <v>30.042636369000643</v>
      </c>
      <c r="F31">
        <f t="shared" si="13"/>
        <v>4.2636369000643271E-2</v>
      </c>
      <c r="G31">
        <f t="shared" si="28"/>
        <v>4.4488543628715531</v>
      </c>
      <c r="H31">
        <f t="shared" si="29"/>
        <v>4.446017986342568</v>
      </c>
      <c r="I31">
        <f t="shared" si="29"/>
        <v>4.4460161768510558</v>
      </c>
      <c r="J31">
        <f t="shared" si="29"/>
        <v>4.4460161756959371</v>
      </c>
      <c r="K31">
        <f t="shared" si="29"/>
        <v>4.4460161756952008</v>
      </c>
      <c r="L31">
        <f t="shared" si="29"/>
        <v>4.4460161756951999</v>
      </c>
      <c r="M31">
        <f t="shared" si="29"/>
        <v>4.4460161756951999</v>
      </c>
      <c r="N31">
        <f t="shared" si="14"/>
        <v>4.4460161756951999</v>
      </c>
      <c r="O31">
        <f t="shared" si="14"/>
        <v>4.4460161756951999</v>
      </c>
      <c r="P31">
        <f t="shared" si="14"/>
        <v>4.4460161756951999</v>
      </c>
      <c r="Q31">
        <f t="shared" si="14"/>
        <v>4.4460161756951999</v>
      </c>
      <c r="R31">
        <f t="shared" si="14"/>
        <v>4.4460161756951999</v>
      </c>
      <c r="S31">
        <f t="shared" si="14"/>
        <v>4.4460161756951999</v>
      </c>
      <c r="T31">
        <f t="shared" si="15"/>
        <v>2.5260538822058771E-2</v>
      </c>
      <c r="U31">
        <f t="shared" si="16"/>
        <v>1.4473649492187102</v>
      </c>
      <c r="V31">
        <f t="shared" si="30"/>
        <v>1.2003829587106196</v>
      </c>
      <c r="W31" s="1">
        <f t="shared" si="17"/>
        <v>1.2945142479049989</v>
      </c>
      <c r="X31">
        <f t="shared" si="31"/>
        <v>3.1899999999999995</v>
      </c>
      <c r="Y31">
        <f t="shared" si="36"/>
        <v>4.1899999999999995</v>
      </c>
      <c r="Z31">
        <f t="shared" si="32"/>
        <v>2.602099748140517E-2</v>
      </c>
      <c r="AA31">
        <f t="shared" si="19"/>
        <v>1.4909373059535032</v>
      </c>
      <c r="AB31">
        <f t="shared" si="33"/>
        <v>1.200406370031023</v>
      </c>
      <c r="AC31" s="1">
        <f t="shared" si="20"/>
        <v>1.2573411810219506</v>
      </c>
      <c r="AD31" s="2">
        <f t="shared" si="34"/>
        <v>72.042467796896744</v>
      </c>
      <c r="AE31">
        <f t="shared" si="35"/>
        <v>3.1232246333834816E-2</v>
      </c>
      <c r="AF31">
        <f t="shared" si="21"/>
        <v>1.6</v>
      </c>
      <c r="AG31">
        <f t="shared" si="22"/>
        <v>1.6312322463338349</v>
      </c>
      <c r="AJ31">
        <f t="shared" si="23"/>
        <v>1.6</v>
      </c>
      <c r="AK31">
        <v>30.8</v>
      </c>
      <c r="AN31">
        <f t="shared" si="24"/>
        <v>2</v>
      </c>
      <c r="AO31">
        <f t="shared" si="4"/>
        <v>1.4173278737559465</v>
      </c>
      <c r="AP31">
        <f t="shared" si="25"/>
        <v>2.0470406703957247</v>
      </c>
      <c r="AQ31">
        <f t="shared" si="26"/>
        <v>1.4163220222280879</v>
      </c>
      <c r="AR31">
        <f t="shared" si="27"/>
        <v>1.653387555453417</v>
      </c>
      <c r="AS31">
        <f t="shared" si="7"/>
        <v>-2.2259130872099888</v>
      </c>
      <c r="AU31">
        <f t="shared" si="8"/>
        <v>86.947027445250797</v>
      </c>
      <c r="AW31">
        <v>4</v>
      </c>
    </row>
    <row r="32" spans="1:49" x14ac:dyDescent="0.2">
      <c r="A32">
        <v>17</v>
      </c>
      <c r="B32">
        <f t="shared" si="9"/>
        <v>1.7000000000000002</v>
      </c>
      <c r="C32">
        <f t="shared" si="10"/>
        <v>5.660612893896759E-2</v>
      </c>
      <c r="D32">
        <f t="shared" si="11"/>
        <v>3.2433879385688891</v>
      </c>
      <c r="E32">
        <f t="shared" si="12"/>
        <v>30.048128061494946</v>
      </c>
      <c r="F32">
        <f t="shared" si="13"/>
        <v>4.8128061494946195E-2</v>
      </c>
      <c r="G32">
        <f t="shared" si="28"/>
        <v>4.4295698952596396</v>
      </c>
      <c r="H32">
        <f t="shared" si="29"/>
        <v>4.4263690623785577</v>
      </c>
      <c r="I32">
        <f t="shared" si="29"/>
        <v>4.4263667477656128</v>
      </c>
      <c r="J32">
        <f t="shared" si="29"/>
        <v>4.4263667460906388</v>
      </c>
      <c r="K32">
        <f t="shared" si="29"/>
        <v>4.4263667460894265</v>
      </c>
      <c r="L32">
        <f t="shared" si="29"/>
        <v>4.4263667460894256</v>
      </c>
      <c r="M32">
        <f t="shared" si="29"/>
        <v>4.4263667460894256</v>
      </c>
      <c r="N32">
        <f t="shared" si="29"/>
        <v>4.4263667460894256</v>
      </c>
      <c r="O32">
        <f t="shared" si="29"/>
        <v>4.4263667460894256</v>
      </c>
      <c r="P32">
        <f t="shared" si="29"/>
        <v>4.4263667460894256</v>
      </c>
      <c r="Q32">
        <f t="shared" si="29"/>
        <v>4.4263667460894256</v>
      </c>
      <c r="R32">
        <f t="shared" si="29"/>
        <v>4.4263667460894256</v>
      </c>
      <c r="S32">
        <f t="shared" si="29"/>
        <v>4.4263667460894256</v>
      </c>
      <c r="T32">
        <f t="shared" si="15"/>
        <v>2.6894294630164722E-2</v>
      </c>
      <c r="U32">
        <f t="shared" si="16"/>
        <v>1.5409750225782746</v>
      </c>
      <c r="V32">
        <f t="shared" si="30"/>
        <v>1.2004341126805129</v>
      </c>
      <c r="W32" s="1">
        <f t="shared" si="17"/>
        <v>1.2945142479049987</v>
      </c>
      <c r="X32">
        <f t="shared" si="31"/>
        <v>3.1899999999999995</v>
      </c>
      <c r="Y32">
        <f t="shared" si="36"/>
        <v>4.1899999999999995</v>
      </c>
      <c r="Z32">
        <f t="shared" si="32"/>
        <v>2.7642657859252837E-2</v>
      </c>
      <c r="AA32">
        <f t="shared" si="19"/>
        <v>1.5838543417684259</v>
      </c>
      <c r="AB32">
        <f t="shared" si="33"/>
        <v>1.2004586159340058</v>
      </c>
      <c r="AC32" s="1">
        <f t="shared" si="20"/>
        <v>1.2601571573369297</v>
      </c>
      <c r="AD32" s="2">
        <f t="shared" si="34"/>
        <v>72.203816113527722</v>
      </c>
      <c r="AE32">
        <f t="shared" si="35"/>
        <v>3.3179640899035676E-2</v>
      </c>
      <c r="AF32">
        <f t="shared" si="21"/>
        <v>1.7000000000000002</v>
      </c>
      <c r="AG32">
        <f t="shared" si="22"/>
        <v>1.7331796408990359</v>
      </c>
      <c r="AJ32">
        <f t="shared" si="23"/>
        <v>1.7000000000000002</v>
      </c>
      <c r="AK32">
        <v>30.8</v>
      </c>
      <c r="AN32">
        <f t="shared" si="24"/>
        <v>2</v>
      </c>
      <c r="AO32">
        <f t="shared" si="4"/>
        <v>1.4134446607530335</v>
      </c>
      <c r="AP32">
        <f t="shared" si="25"/>
        <v>2.0470406703957247</v>
      </c>
      <c r="AQ32">
        <f t="shared" si="26"/>
        <v>1.4123125530453462</v>
      </c>
      <c r="AR32">
        <f t="shared" si="27"/>
        <v>1.7565602468328612</v>
      </c>
      <c r="AS32">
        <f t="shared" si="7"/>
        <v>-2.3604486959249353</v>
      </c>
      <c r="AU32">
        <f t="shared" si="8"/>
        <v>86.756612061431113</v>
      </c>
      <c r="AW32">
        <v>4</v>
      </c>
    </row>
    <row r="33" spans="1:49" x14ac:dyDescent="0.2">
      <c r="A33">
        <v>18</v>
      </c>
      <c r="B33">
        <f t="shared" si="9"/>
        <v>1.8</v>
      </c>
      <c r="C33">
        <f t="shared" si="10"/>
        <v>5.9928155121207888E-2</v>
      </c>
      <c r="D33">
        <f t="shared" si="11"/>
        <v>3.4337316319647999</v>
      </c>
      <c r="E33">
        <f t="shared" si="12"/>
        <v>30.053951487283666</v>
      </c>
      <c r="F33">
        <f t="shared" si="13"/>
        <v>5.39514872836655E-2</v>
      </c>
      <c r="G33">
        <f t="shared" si="28"/>
        <v>4.4091662815163257</v>
      </c>
      <c r="H33">
        <f t="shared" si="29"/>
        <v>4.405579195027685</v>
      </c>
      <c r="I33">
        <f t="shared" si="29"/>
        <v>4.4055762743698308</v>
      </c>
      <c r="J33">
        <f t="shared" si="29"/>
        <v>4.405576271989851</v>
      </c>
      <c r="K33">
        <f t="shared" si="29"/>
        <v>4.4055762719879121</v>
      </c>
      <c r="L33">
        <f t="shared" si="29"/>
        <v>4.4055762719879104</v>
      </c>
      <c r="M33">
        <f t="shared" si="29"/>
        <v>4.4055762719879104</v>
      </c>
      <c r="N33">
        <f t="shared" si="29"/>
        <v>4.4055762719879104</v>
      </c>
      <c r="O33">
        <f t="shared" si="29"/>
        <v>4.4055762719879104</v>
      </c>
      <c r="P33">
        <f t="shared" si="29"/>
        <v>4.4055762719879104</v>
      </c>
      <c r="Q33">
        <f t="shared" si="29"/>
        <v>4.4055762719879104</v>
      </c>
      <c r="R33">
        <f t="shared" si="29"/>
        <v>4.4055762719879104</v>
      </c>
      <c r="S33">
        <f t="shared" si="29"/>
        <v>4.4055762719879104</v>
      </c>
      <c r="T33">
        <f t="shared" si="15"/>
        <v>2.8538327288781678E-2</v>
      </c>
      <c r="U33">
        <f t="shared" si="16"/>
        <v>1.6351739334651287</v>
      </c>
      <c r="V33">
        <f t="shared" si="30"/>
        <v>1.2004888275561556</v>
      </c>
      <c r="W33" s="1">
        <f t="shared" si="17"/>
        <v>1.2945142479049989</v>
      </c>
      <c r="X33">
        <f t="shared" si="31"/>
        <v>3.1899999999999995</v>
      </c>
      <c r="Y33">
        <f t="shared" si="36"/>
        <v>4.1899999999999995</v>
      </c>
      <c r="Z33">
        <f t="shared" si="32"/>
        <v>2.926347515746712E-2</v>
      </c>
      <c r="AA33">
        <f t="shared" si="19"/>
        <v>1.6767230712538854</v>
      </c>
      <c r="AB33">
        <f t="shared" si="33"/>
        <v>1.2005139939850926</v>
      </c>
      <c r="AC33" s="1">
        <f t="shared" si="20"/>
        <v>1.2631432120602113</v>
      </c>
      <c r="AD33" s="2">
        <f t="shared" si="34"/>
        <v>72.374909492547516</v>
      </c>
      <c r="AE33">
        <f t="shared" si="35"/>
        <v>3.5126197545981071E-2</v>
      </c>
      <c r="AF33">
        <f t="shared" si="21"/>
        <v>1.8</v>
      </c>
      <c r="AG33">
        <f t="shared" si="22"/>
        <v>1.8351261975459812</v>
      </c>
      <c r="AJ33">
        <f t="shared" si="23"/>
        <v>1.8</v>
      </c>
      <c r="AK33">
        <v>30.8</v>
      </c>
      <c r="AN33">
        <f t="shared" si="24"/>
        <v>2</v>
      </c>
      <c r="AO33">
        <f t="shared" si="4"/>
        <v>1.4093268768880935</v>
      </c>
      <c r="AP33">
        <f t="shared" si="25"/>
        <v>2.0470406703957247</v>
      </c>
      <c r="AQ33">
        <f t="shared" si="26"/>
        <v>1.4080617078059821</v>
      </c>
      <c r="AR33">
        <f t="shared" si="27"/>
        <v>1.8597032070298496</v>
      </c>
      <c r="AS33">
        <f t="shared" si="7"/>
        <v>-2.4949195147310612</v>
      </c>
      <c r="AU33">
        <f t="shared" si="8"/>
        <v>86.566268368035196</v>
      </c>
      <c r="AW33">
        <v>4</v>
      </c>
    </row>
    <row r="34" spans="1:49" x14ac:dyDescent="0.2">
      <c r="A34">
        <v>19</v>
      </c>
      <c r="B34">
        <f t="shared" si="9"/>
        <v>1.9000000000000001</v>
      </c>
      <c r="C34">
        <f t="shared" si="10"/>
        <v>6.324885753307323E-2</v>
      </c>
      <c r="D34">
        <f t="shared" si="11"/>
        <v>3.6239994766682098</v>
      </c>
      <c r="E34">
        <f t="shared" si="12"/>
        <v>30.060106453570651</v>
      </c>
      <c r="F34">
        <f t="shared" si="13"/>
        <v>6.0106453570650586E-2</v>
      </c>
      <c r="G34">
        <f t="shared" si="28"/>
        <v>4.3876522439837826</v>
      </c>
      <c r="H34">
        <f t="shared" si="29"/>
        <v>4.383657157608023</v>
      </c>
      <c r="I34">
        <f t="shared" si="29"/>
        <v>4.383653516649213</v>
      </c>
      <c r="J34">
        <f t="shared" si="29"/>
        <v>4.3836535133279639</v>
      </c>
      <c r="K34">
        <f t="shared" si="29"/>
        <v>4.3836535133249344</v>
      </c>
      <c r="L34">
        <f t="shared" si="29"/>
        <v>4.3836535133249317</v>
      </c>
      <c r="M34">
        <f t="shared" si="29"/>
        <v>4.3836535133249317</v>
      </c>
      <c r="N34">
        <f t="shared" si="29"/>
        <v>4.3836535133249317</v>
      </c>
      <c r="O34">
        <f t="shared" si="29"/>
        <v>4.3836535133249317</v>
      </c>
      <c r="P34">
        <f t="shared" si="29"/>
        <v>4.3836535133249317</v>
      </c>
      <c r="Q34">
        <f t="shared" si="29"/>
        <v>4.3836535133249317</v>
      </c>
      <c r="R34">
        <f t="shared" si="29"/>
        <v>4.3836535133249317</v>
      </c>
      <c r="S34">
        <f t="shared" si="29"/>
        <v>4.3836535133249317</v>
      </c>
      <c r="T34">
        <f t="shared" si="15"/>
        <v>3.0193326631706166E-2</v>
      </c>
      <c r="U34">
        <f t="shared" si="16"/>
        <v>1.7300012076100937</v>
      </c>
      <c r="V34">
        <f t="shared" si="30"/>
        <v>1.2005471900314018</v>
      </c>
      <c r="W34" s="1">
        <f t="shared" si="17"/>
        <v>1.2945142479049985</v>
      </c>
      <c r="X34">
        <f t="shared" si="31"/>
        <v>3.1899999999999995</v>
      </c>
      <c r="Y34">
        <f t="shared" si="36"/>
        <v>4.1899999999999995</v>
      </c>
      <c r="Z34">
        <f t="shared" si="32"/>
        <v>3.0883400583786875E-2</v>
      </c>
      <c r="AA34">
        <f t="shared" si="19"/>
        <v>1.7695406987367936</v>
      </c>
      <c r="AB34">
        <f t="shared" si="33"/>
        <v>1.2005724981734029</v>
      </c>
      <c r="AC34" s="1">
        <f t="shared" si="20"/>
        <v>1.2662992420314998</v>
      </c>
      <c r="AD34" s="2">
        <f t="shared" si="34"/>
        <v>72.55574202313224</v>
      </c>
      <c r="AE34">
        <f t="shared" si="35"/>
        <v>3.707186764011336E-2</v>
      </c>
      <c r="AF34">
        <f t="shared" si="21"/>
        <v>1.9000000000000001</v>
      </c>
      <c r="AG34">
        <f t="shared" si="22"/>
        <v>1.9370718676401135</v>
      </c>
      <c r="AJ34">
        <f t="shared" si="23"/>
        <v>1.9000000000000001</v>
      </c>
      <c r="AK34">
        <v>30.8</v>
      </c>
      <c r="AN34">
        <f t="shared" si="24"/>
        <v>2</v>
      </c>
      <c r="AO34">
        <f t="shared" si="4"/>
        <v>1.4049746584885918</v>
      </c>
      <c r="AP34">
        <f t="shared" si="25"/>
        <v>2.0470406703957247</v>
      </c>
      <c r="AQ34">
        <f t="shared" si="26"/>
        <v>1.4035697712133115</v>
      </c>
      <c r="AR34">
        <f t="shared" si="27"/>
        <v>1.9628147142901042</v>
      </c>
      <c r="AS34">
        <f t="shared" si="7"/>
        <v>-2.6293218952219801</v>
      </c>
      <c r="AU34">
        <f t="shared" si="8"/>
        <v>86.376000523331797</v>
      </c>
      <c r="AW34">
        <v>4</v>
      </c>
    </row>
    <row r="35" spans="1:49" x14ac:dyDescent="0.2">
      <c r="A35">
        <v>20</v>
      </c>
      <c r="B35">
        <f t="shared" si="9"/>
        <v>2</v>
      </c>
      <c r="C35">
        <f t="shared" si="10"/>
        <v>6.6568163775823808E-2</v>
      </c>
      <c r="D35">
        <f t="shared" si="11"/>
        <v>3.8141873244145423</v>
      </c>
      <c r="E35">
        <f t="shared" si="12"/>
        <v>30.066592756745816</v>
      </c>
      <c r="F35">
        <f t="shared" si="13"/>
        <v>6.6592756745816217E-2</v>
      </c>
      <c r="G35">
        <f t="shared" si="28"/>
        <v>4.3650369942408593</v>
      </c>
      <c r="H35">
        <f t="shared" si="29"/>
        <v>4.3606122154797982</v>
      </c>
      <c r="I35">
        <f t="shared" si="29"/>
        <v>4.3606077255902775</v>
      </c>
      <c r="J35">
        <f t="shared" si="29"/>
        <v>4.3606077210296919</v>
      </c>
      <c r="K35">
        <f t="shared" si="29"/>
        <v>4.36060772102506</v>
      </c>
      <c r="L35">
        <f t="shared" si="29"/>
        <v>4.3606077210250547</v>
      </c>
      <c r="M35">
        <f t="shared" si="29"/>
        <v>4.3606077210250547</v>
      </c>
      <c r="N35">
        <f t="shared" si="29"/>
        <v>4.3606077210250547</v>
      </c>
      <c r="O35">
        <f t="shared" si="29"/>
        <v>4.3606077210250547</v>
      </c>
      <c r="P35">
        <f t="shared" si="29"/>
        <v>4.3606077210250547</v>
      </c>
      <c r="Q35">
        <f t="shared" si="29"/>
        <v>4.3606077210250547</v>
      </c>
      <c r="R35">
        <f t="shared" si="29"/>
        <v>4.3606077210250547</v>
      </c>
      <c r="S35">
        <f t="shared" si="29"/>
        <v>4.3606077210250547</v>
      </c>
      <c r="T35">
        <f t="shared" si="15"/>
        <v>3.1859998106450411E-2</v>
      </c>
      <c r="U35">
        <f t="shared" si="16"/>
        <v>1.8254972653703878</v>
      </c>
      <c r="V35">
        <f t="shared" si="30"/>
        <v>1.2006092933804156</v>
      </c>
      <c r="W35" s="1">
        <f t="shared" si="17"/>
        <v>1.2945142479049985</v>
      </c>
      <c r="X35">
        <f t="shared" si="31"/>
        <v>3.1899999999999995</v>
      </c>
      <c r="Y35">
        <f t="shared" si="36"/>
        <v>4.1899999999999995</v>
      </c>
      <c r="Z35">
        <f t="shared" si="32"/>
        <v>3.2502385482046793E-2</v>
      </c>
      <c r="AA35">
        <f t="shared" si="19"/>
        <v>1.8623044363420094</v>
      </c>
      <c r="AB35">
        <f t="shared" si="33"/>
        <v>1.2006341221550381</v>
      </c>
      <c r="AC35" s="1">
        <f t="shared" si="20"/>
        <v>1.2696251383084929</v>
      </c>
      <c r="AD35" s="2">
        <f t="shared" si="34"/>
        <v>72.746307463163689</v>
      </c>
      <c r="AE35">
        <f t="shared" si="35"/>
        <v>3.9016602658341761E-2</v>
      </c>
      <c r="AF35">
        <f t="shared" si="21"/>
        <v>2</v>
      </c>
      <c r="AG35">
        <f t="shared" si="22"/>
        <v>2.0390166026583416</v>
      </c>
      <c r="AH35">
        <v>3.72</v>
      </c>
      <c r="AI35">
        <f>AH35*$C$3/180</f>
        <v>6.4924333333333348E-2</v>
      </c>
      <c r="AJ35">
        <f t="shared" si="23"/>
        <v>2</v>
      </c>
      <c r="AK35">
        <v>30.8</v>
      </c>
      <c r="AN35">
        <f t="shared" si="24"/>
        <v>2</v>
      </c>
      <c r="AO35">
        <f t="shared" si="4"/>
        <v>1.4003881495286004</v>
      </c>
      <c r="AP35">
        <f t="shared" si="25"/>
        <v>2.0470406703957247</v>
      </c>
      <c r="AQ35">
        <f t="shared" si="26"/>
        <v>1.3988370438002313</v>
      </c>
      <c r="AR35">
        <f t="shared" si="27"/>
        <v>2.0658930514725737</v>
      </c>
      <c r="AS35">
        <f t="shared" si="7"/>
        <v>-2.7636521978903579</v>
      </c>
      <c r="AU35">
        <f t="shared" si="8"/>
        <v>86.185812675585453</v>
      </c>
      <c r="AW35">
        <v>4</v>
      </c>
    </row>
    <row r="36" spans="1:49" x14ac:dyDescent="0.2">
      <c r="A36">
        <v>21</v>
      </c>
      <c r="B36">
        <f t="shared" si="9"/>
        <v>2.1</v>
      </c>
      <c r="C36">
        <f t="shared" si="10"/>
        <v>6.9886001634642508E-2</v>
      </c>
      <c r="D36">
        <f t="shared" si="11"/>
        <v>4.0042910374775271</v>
      </c>
      <c r="E36">
        <f t="shared" si="12"/>
        <v>30.07341018241862</v>
      </c>
      <c r="F36">
        <f t="shared" si="13"/>
        <v>7.341018241861974E-2</v>
      </c>
      <c r="G36">
        <f t="shared" si="28"/>
        <v>4.3413302315873379</v>
      </c>
      <c r="H36">
        <f t="shared" si="29"/>
        <v>4.3364541245120067</v>
      </c>
      <c r="I36">
        <f t="shared" si="29"/>
        <v>4.3364486415945063</v>
      </c>
      <c r="J36">
        <f t="shared" si="29"/>
        <v>4.3364486354223235</v>
      </c>
      <c r="K36">
        <f t="shared" si="29"/>
        <v>4.3364486354153753</v>
      </c>
      <c r="L36">
        <f t="shared" si="29"/>
        <v>4.3364486354153673</v>
      </c>
      <c r="M36">
        <f t="shared" si="29"/>
        <v>4.3364486354153673</v>
      </c>
      <c r="N36">
        <f t="shared" si="29"/>
        <v>4.3364486354153673</v>
      </c>
      <c r="O36">
        <f t="shared" si="29"/>
        <v>4.3364486354153673</v>
      </c>
      <c r="P36">
        <f t="shared" si="29"/>
        <v>4.3364486354153673</v>
      </c>
      <c r="Q36">
        <f t="shared" si="29"/>
        <v>4.3364486354153673</v>
      </c>
      <c r="R36">
        <f t="shared" si="29"/>
        <v>4.3364486354153673</v>
      </c>
      <c r="S36">
        <f t="shared" si="29"/>
        <v>4.3364486354153673</v>
      </c>
      <c r="T36">
        <f t="shared" si="15"/>
        <v>3.3539063931846316E-2</v>
      </c>
      <c r="U36">
        <f t="shared" si="16"/>
        <v>1.9217034880574047</v>
      </c>
      <c r="V36">
        <f t="shared" si="30"/>
        <v>1.2006752377628855</v>
      </c>
      <c r="W36" s="1">
        <f t="shared" si="17"/>
        <v>1.2945142479049987</v>
      </c>
      <c r="X36">
        <f t="shared" si="31"/>
        <v>3.1899999999999995</v>
      </c>
      <c r="Y36">
        <f t="shared" si="36"/>
        <v>4.1899999999999995</v>
      </c>
      <c r="Z36">
        <f t="shared" si="32"/>
        <v>3.4120381339418519E-2</v>
      </c>
      <c r="AA36">
        <f t="shared" si="19"/>
        <v>1.9550115044072363</v>
      </c>
      <c r="AB36">
        <f t="shared" si="33"/>
        <v>1.2006988592548014</v>
      </c>
      <c r="AC36" s="1">
        <f t="shared" si="20"/>
        <v>1.2731207861854927</v>
      </c>
      <c r="AD36" s="2">
        <f t="shared" si="34"/>
        <v>72.946599240295626</v>
      </c>
      <c r="AE36">
        <f t="shared" si="35"/>
        <v>4.0960354195020789E-2</v>
      </c>
      <c r="AF36">
        <f t="shared" si="21"/>
        <v>2.1</v>
      </c>
      <c r="AG36">
        <f t="shared" si="22"/>
        <v>2.1409603541950211</v>
      </c>
      <c r="AH36">
        <f t="shared" ref="AH36:AH53" si="37">180/3.1415*AI36</f>
        <v>3.9096788310718456</v>
      </c>
      <c r="AI36">
        <f t="shared" ref="AI36:AI53" si="38">ASIN(AJ36/AK36)</f>
        <v>6.8234755821178911E-2</v>
      </c>
      <c r="AJ36">
        <f t="shared" si="23"/>
        <v>2.1</v>
      </c>
      <c r="AK36">
        <v>30.8</v>
      </c>
      <c r="AN36">
        <f t="shared" si="24"/>
        <v>2</v>
      </c>
      <c r="AO36">
        <f t="shared" si="4"/>
        <v>1.3955675016051257</v>
      </c>
      <c r="AP36">
        <f t="shared" si="25"/>
        <v>2.0470406703957247</v>
      </c>
      <c r="AQ36">
        <f t="shared" si="26"/>
        <v>1.3938638418569516</v>
      </c>
      <c r="AR36">
        <f t="shared" si="27"/>
        <v>2.1689365062949357</v>
      </c>
      <c r="AS36">
        <f t="shared" si="7"/>
        <v>-2.8979067926109496</v>
      </c>
      <c r="AU36">
        <f t="shared" si="8"/>
        <v>85.995708962522471</v>
      </c>
      <c r="AW36">
        <v>4</v>
      </c>
    </row>
    <row r="37" spans="1:49" x14ac:dyDescent="0.2">
      <c r="A37">
        <v>22</v>
      </c>
      <c r="B37">
        <f t="shared" si="9"/>
        <v>2.2000000000000002</v>
      </c>
      <c r="C37">
        <f t="shared" si="10"/>
        <v>7.3202299087897063E-2</v>
      </c>
      <c r="D37">
        <f t="shared" si="11"/>
        <v>4.1943064891998949</v>
      </c>
      <c r="E37">
        <f t="shared" si="12"/>
        <v>30.080558505453318</v>
      </c>
      <c r="F37">
        <f t="shared" si="13"/>
        <v>8.0558505453318219E-2</v>
      </c>
      <c r="G37">
        <f t="shared" si="28"/>
        <v>4.3165421414499834</v>
      </c>
      <c r="H37">
        <f t="shared" si="29"/>
        <v>4.3111931294699648</v>
      </c>
      <c r="I37">
        <f t="shared" si="29"/>
        <v>4.3111864928085337</v>
      </c>
      <c r="J37">
        <f t="shared" si="29"/>
        <v>4.311186484564022</v>
      </c>
      <c r="K37">
        <f t="shared" si="29"/>
        <v>4.3111864845537804</v>
      </c>
      <c r="L37">
        <f t="shared" si="29"/>
        <v>4.311186484553768</v>
      </c>
      <c r="M37">
        <f t="shared" si="29"/>
        <v>4.311186484553768</v>
      </c>
      <c r="N37">
        <f t="shared" si="29"/>
        <v>4.311186484553768</v>
      </c>
      <c r="O37">
        <f t="shared" si="29"/>
        <v>4.311186484553768</v>
      </c>
      <c r="P37">
        <f t="shared" si="29"/>
        <v>4.311186484553768</v>
      </c>
      <c r="Q37">
        <f t="shared" si="29"/>
        <v>4.311186484553768</v>
      </c>
      <c r="R37">
        <f t="shared" si="29"/>
        <v>4.311186484553768</v>
      </c>
      <c r="S37">
        <f t="shared" si="29"/>
        <v>4.311186484553768</v>
      </c>
      <c r="T37">
        <f t="shared" si="15"/>
        <v>3.5231264308916141E-2</v>
      </c>
      <c r="U37">
        <f t="shared" si="16"/>
        <v>2.0186622873165381</v>
      </c>
      <c r="V37">
        <f t="shared" si="30"/>
        <v>1.2007451305558201</v>
      </c>
      <c r="W37" s="1">
        <f t="shared" si="17"/>
        <v>1.2945142479049989</v>
      </c>
      <c r="X37">
        <f t="shared" si="31"/>
        <v>3.1899999999999995</v>
      </c>
      <c r="Y37">
        <f t="shared" si="36"/>
        <v>4.1899999999999995</v>
      </c>
      <c r="Z37">
        <f t="shared" si="32"/>
        <v>3.5737339793600616E-2</v>
      </c>
      <c r="AA37">
        <f t="shared" si="19"/>
        <v>2.0476591318949899</v>
      </c>
      <c r="AB37">
        <f t="shared" si="33"/>
        <v>1.2007667024680082</v>
      </c>
      <c r="AC37" s="1">
        <f t="shared" si="20"/>
        <v>1.2767860652130001</v>
      </c>
      <c r="AD37" s="2">
        <f t="shared" si="34"/>
        <v>73.156610453076567</v>
      </c>
      <c r="AE37">
        <f t="shared" si="35"/>
        <v>4.2903073967894043E-2</v>
      </c>
      <c r="AF37">
        <f t="shared" si="21"/>
        <v>2.2000000000000002</v>
      </c>
      <c r="AG37">
        <f t="shared" si="22"/>
        <v>2.2429030739678941</v>
      </c>
      <c r="AH37">
        <f t="shared" si="37"/>
        <v>4.0961645645053943</v>
      </c>
      <c r="AI37">
        <f t="shared" si="38"/>
        <v>7.1489449885520542E-2</v>
      </c>
      <c r="AJ37">
        <f t="shared" si="23"/>
        <v>2.2000000000000002</v>
      </c>
      <c r="AK37">
        <v>30.8</v>
      </c>
      <c r="AN37">
        <f t="shared" si="24"/>
        <v>2</v>
      </c>
      <c r="AO37">
        <f t="shared" si="4"/>
        <v>1.3905128739131785</v>
      </c>
      <c r="AP37">
        <f t="shared" si="25"/>
        <v>2.0470406703957247</v>
      </c>
      <c r="AQ37">
        <f t="shared" si="26"/>
        <v>1.3886504973550282</v>
      </c>
      <c r="AR37">
        <f t="shared" si="27"/>
        <v>2.2719433715773727</v>
      </c>
      <c r="AS37">
        <f t="shared" si="7"/>
        <v>-3.0320820590844386</v>
      </c>
      <c r="AU37">
        <f t="shared" si="8"/>
        <v>85.805693510800111</v>
      </c>
      <c r="AW37">
        <v>4</v>
      </c>
    </row>
    <row r="38" spans="1:49" x14ac:dyDescent="0.2">
      <c r="A38">
        <v>23</v>
      </c>
      <c r="B38">
        <f t="shared" si="9"/>
        <v>2.3000000000000003</v>
      </c>
      <c r="C38">
        <f t="shared" si="10"/>
        <v>7.6516984316339146E-2</v>
      </c>
      <c r="D38">
        <f t="shared" si="11"/>
        <v>4.3842295645204663</v>
      </c>
      <c r="E38">
        <f t="shared" si="12"/>
        <v>30.088037490005892</v>
      </c>
      <c r="F38">
        <f t="shared" si="13"/>
        <v>8.8037490005891783E-2</v>
      </c>
      <c r="G38">
        <f t="shared" si="28"/>
        <v>4.2906833937113582</v>
      </c>
      <c r="H38">
        <f t="shared" si="29"/>
        <v>4.2848399623247309</v>
      </c>
      <c r="I38">
        <f t="shared" si="29"/>
        <v>4.2848319933712409</v>
      </c>
      <c r="J38">
        <f t="shared" si="29"/>
        <v>4.2848319824887753</v>
      </c>
      <c r="K38">
        <f t="shared" si="29"/>
        <v>4.2848319824739152</v>
      </c>
      <c r="L38">
        <f t="shared" si="29"/>
        <v>4.2848319824738939</v>
      </c>
      <c r="M38">
        <f t="shared" si="29"/>
        <v>4.2848319824738939</v>
      </c>
      <c r="N38">
        <f t="shared" si="29"/>
        <v>4.2848319824738939</v>
      </c>
      <c r="O38">
        <f t="shared" si="29"/>
        <v>4.2848319824738939</v>
      </c>
      <c r="P38">
        <f t="shared" si="29"/>
        <v>4.2848319824738939</v>
      </c>
      <c r="Q38">
        <f t="shared" si="29"/>
        <v>4.2848319824738939</v>
      </c>
      <c r="R38">
        <f t="shared" si="29"/>
        <v>4.2848319824738939</v>
      </c>
      <c r="S38">
        <f t="shared" si="29"/>
        <v>4.2848319824738939</v>
      </c>
      <c r="T38">
        <f t="shared" si="15"/>
        <v>3.6937358689607049E-2</v>
      </c>
      <c r="U38">
        <f t="shared" si="16"/>
        <v>2.1164171778224632</v>
      </c>
      <c r="V38">
        <f t="shared" si="30"/>
        <v>1.2008190867138604</v>
      </c>
      <c r="W38" s="1">
        <f t="shared" si="17"/>
        <v>1.2945142479049987</v>
      </c>
      <c r="X38">
        <f t="shared" si="31"/>
        <v>3.1899999999999995</v>
      </c>
      <c r="Y38">
        <f t="shared" si="36"/>
        <v>4.1899999999999995</v>
      </c>
      <c r="Z38">
        <f t="shared" si="32"/>
        <v>3.735321263995528E-2</v>
      </c>
      <c r="AA38">
        <f t="shared" si="19"/>
        <v>2.140244556801512</v>
      </c>
      <c r="AB38">
        <f t="shared" si="33"/>
        <v>1.2008376444623796</v>
      </c>
      <c r="AC38" s="1">
        <f t="shared" si="20"/>
        <v>1.2806208492182383</v>
      </c>
      <c r="AD38" s="2">
        <f t="shared" si="34"/>
        <v>73.376333872125699</v>
      </c>
      <c r="AE38">
        <f t="shared" si="35"/>
        <v>4.4844713824002506E-2</v>
      </c>
      <c r="AF38">
        <f t="shared" si="21"/>
        <v>2.3000000000000003</v>
      </c>
      <c r="AG38">
        <f t="shared" si="22"/>
        <v>2.3448447138240027</v>
      </c>
      <c r="AH38">
        <f t="shared" si="37"/>
        <v>4.2826937731443957</v>
      </c>
      <c r="AI38">
        <f t="shared" si="38"/>
        <v>7.4744902712961775E-2</v>
      </c>
      <c r="AJ38">
        <f t="shared" si="23"/>
        <v>2.3000000000000003</v>
      </c>
      <c r="AK38">
        <v>30.8</v>
      </c>
      <c r="AN38">
        <f t="shared" si="24"/>
        <v>2</v>
      </c>
      <c r="AO38">
        <f t="shared" si="4"/>
        <v>1.3852244332196642</v>
      </c>
      <c r="AP38">
        <f t="shared" si="25"/>
        <v>2.0470406703957247</v>
      </c>
      <c r="AQ38">
        <f t="shared" si="26"/>
        <v>1.383197357867799</v>
      </c>
      <c r="AR38">
        <f t="shared" si="27"/>
        <v>2.3749119454845489</v>
      </c>
      <c r="AS38">
        <f t="shared" si="7"/>
        <v>-3.1661743873022128</v>
      </c>
      <c r="AU38">
        <f t="shared" si="8"/>
        <v>85.615770435479533</v>
      </c>
      <c r="AW38">
        <v>4</v>
      </c>
    </row>
    <row r="39" spans="1:49" x14ac:dyDescent="0.2">
      <c r="A39">
        <v>24</v>
      </c>
      <c r="B39">
        <f t="shared" si="9"/>
        <v>2.4000000000000004</v>
      </c>
      <c r="C39">
        <f t="shared" si="10"/>
        <v>7.9829985712237331E-2</v>
      </c>
      <c r="D39">
        <f t="shared" si="11"/>
        <v>4.5740561604974435</v>
      </c>
      <c r="E39">
        <f t="shared" si="12"/>
        <v>30.095846889562686</v>
      </c>
      <c r="F39">
        <f t="shared" si="13"/>
        <v>9.5846889562686499E-2</v>
      </c>
      <c r="G39">
        <f t="shared" si="28"/>
        <v>4.2637651409617652</v>
      </c>
      <c r="H39">
        <f t="shared" si="29"/>
        <v>4.2574058404848181</v>
      </c>
      <c r="I39">
        <f t="shared" si="29"/>
        <v>4.2573963415777198</v>
      </c>
      <c r="J39">
        <f t="shared" si="29"/>
        <v>4.2573963273679469</v>
      </c>
      <c r="K39">
        <f t="shared" si="29"/>
        <v>4.257396327346691</v>
      </c>
      <c r="L39">
        <f t="shared" si="29"/>
        <v>4.2573963273466582</v>
      </c>
      <c r="M39">
        <f t="shared" si="29"/>
        <v>4.2573963273466582</v>
      </c>
      <c r="N39">
        <f t="shared" si="29"/>
        <v>4.2573963273466582</v>
      </c>
      <c r="O39">
        <f t="shared" si="29"/>
        <v>4.2573963273466582</v>
      </c>
      <c r="P39">
        <f t="shared" si="29"/>
        <v>4.2573963273466582</v>
      </c>
      <c r="Q39">
        <f t="shared" si="29"/>
        <v>4.2573963273466582</v>
      </c>
      <c r="R39">
        <f t="shared" si="29"/>
        <v>4.2573963273466582</v>
      </c>
      <c r="S39">
        <f t="shared" si="29"/>
        <v>4.2573963273466582</v>
      </c>
      <c r="T39">
        <f t="shared" si="15"/>
        <v>3.8658127108327604E-2</v>
      </c>
      <c r="U39">
        <f t="shared" si="16"/>
        <v>2.2150128535728055</v>
      </c>
      <c r="V39">
        <f t="shared" si="30"/>
        <v>1.2008972291602429</v>
      </c>
      <c r="W39" s="1">
        <f t="shared" si="17"/>
        <v>1.2945142479049985</v>
      </c>
      <c r="X39">
        <f t="shared" si="31"/>
        <v>3.1899999999999995</v>
      </c>
      <c r="Y39">
        <f t="shared" si="36"/>
        <v>4.1899999999999995</v>
      </c>
      <c r="Z39">
        <f t="shared" si="32"/>
        <v>3.8967951838588977E-2</v>
      </c>
      <c r="AA39">
        <f t="shared" si="19"/>
        <v>2.232765026562475</v>
      </c>
      <c r="AB39">
        <f t="shared" si="33"/>
        <v>1.2009116775800219</v>
      </c>
      <c r="AC39" s="1">
        <f t="shared" si="20"/>
        <v>1.2846250063266269</v>
      </c>
      <c r="AD39" s="2">
        <f t="shared" si="34"/>
        <v>73.605761941363312</v>
      </c>
      <c r="AE39">
        <f t="shared" si="35"/>
        <v>4.6785225745554757E-2</v>
      </c>
      <c r="AF39">
        <f t="shared" si="21"/>
        <v>2.4000000000000004</v>
      </c>
      <c r="AG39">
        <f t="shared" si="22"/>
        <v>2.4467852257455549</v>
      </c>
      <c r="AH39">
        <f t="shared" si="37"/>
        <v>4.4692684656609263</v>
      </c>
      <c r="AI39">
        <f t="shared" si="38"/>
        <v>7.8001149360410013E-2</v>
      </c>
      <c r="AJ39">
        <f t="shared" si="23"/>
        <v>2.4000000000000004</v>
      </c>
      <c r="AK39">
        <v>30.8</v>
      </c>
      <c r="AN39">
        <f t="shared" si="24"/>
        <v>2</v>
      </c>
      <c r="AO39">
        <f t="shared" si="4"/>
        <v>1.3797023538360593</v>
      </c>
      <c r="AP39">
        <f t="shared" si="25"/>
        <v>2.0470406703957247</v>
      </c>
      <c r="AQ39">
        <f t="shared" si="26"/>
        <v>1.3775047864872179</v>
      </c>
      <c r="AR39">
        <f t="shared" si="27"/>
        <v>2.4778405317657022</v>
      </c>
      <c r="AS39">
        <f t="shared" si="7"/>
        <v>-3.3001801780009377</v>
      </c>
      <c r="AU39">
        <f t="shared" si="8"/>
        <v>85.425943839502551</v>
      </c>
      <c r="AW39">
        <v>4</v>
      </c>
    </row>
    <row r="40" spans="1:49" x14ac:dyDescent="0.2">
      <c r="A40">
        <v>25</v>
      </c>
      <c r="B40">
        <f t="shared" si="9"/>
        <v>2.5</v>
      </c>
      <c r="C40">
        <f t="shared" si="10"/>
        <v>8.3141231888441219E-2</v>
      </c>
      <c r="D40">
        <f t="shared" si="11"/>
        <v>4.763782186827763</v>
      </c>
      <c r="E40">
        <f t="shared" si="12"/>
        <v>30.103986446980738</v>
      </c>
      <c r="F40">
        <f t="shared" si="13"/>
        <v>0.10398644698073767</v>
      </c>
      <c r="G40">
        <f t="shared" si="28"/>
        <v>4.2357990166751023</v>
      </c>
      <c r="H40">
        <f t="shared" si="29"/>
        <v>4.2289024649509646</v>
      </c>
      <c r="I40">
        <f t="shared" si="29"/>
        <v>4.2288912179605038</v>
      </c>
      <c r="J40">
        <f t="shared" si="29"/>
        <v>4.2288911995887979</v>
      </c>
      <c r="K40">
        <f t="shared" si="29"/>
        <v>4.2288911995587872</v>
      </c>
      <c r="L40">
        <f t="shared" si="29"/>
        <v>4.2288911995587384</v>
      </c>
      <c r="M40">
        <f t="shared" si="29"/>
        <v>4.2288911995587384</v>
      </c>
      <c r="N40">
        <f t="shared" si="29"/>
        <v>4.2288911995587384</v>
      </c>
      <c r="O40">
        <f t="shared" si="29"/>
        <v>4.2288911995587384</v>
      </c>
      <c r="P40">
        <f t="shared" si="29"/>
        <v>4.2288911995587384</v>
      </c>
      <c r="Q40">
        <f t="shared" si="29"/>
        <v>4.2288911995587384</v>
      </c>
      <c r="R40">
        <f t="shared" si="29"/>
        <v>4.2288911995587384</v>
      </c>
      <c r="S40">
        <f t="shared" si="29"/>
        <v>4.2288911995587384</v>
      </c>
      <c r="T40">
        <f t="shared" si="15"/>
        <v>4.0394371581596977E-2</v>
      </c>
      <c r="U40">
        <f t="shared" si="16"/>
        <v>2.3144952680844999</v>
      </c>
      <c r="V40">
        <f t="shared" si="30"/>
        <v>1.2009796892107618</v>
      </c>
      <c r="W40" s="1">
        <f t="shared" si="17"/>
        <v>1.2945142479049989</v>
      </c>
      <c r="X40">
        <f t="shared" si="31"/>
        <v>3.1899999999999995</v>
      </c>
      <c r="Y40">
        <f t="shared" si="36"/>
        <v>4.1899999999999995</v>
      </c>
      <c r="Z40">
        <f t="shared" si="32"/>
        <v>4.0581509521375E-2</v>
      </c>
      <c r="AA40">
        <f t="shared" si="19"/>
        <v>2.3252177984553555</v>
      </c>
      <c r="AB40">
        <f t="shared" si="33"/>
        <v>1.2009887938394912</v>
      </c>
      <c r="AC40" s="1">
        <f t="shared" si="20"/>
        <v>1.2887983989841874</v>
      </c>
      <c r="AD40" s="2">
        <f t="shared" si="34"/>
        <v>73.844886779294512</v>
      </c>
      <c r="AE40">
        <f t="shared" si="35"/>
        <v>4.8724561855758249E-2</v>
      </c>
      <c r="AF40">
        <f t="shared" si="21"/>
        <v>2.5</v>
      </c>
      <c r="AG40">
        <f t="shared" si="22"/>
        <v>2.5487245618557584</v>
      </c>
      <c r="AH40">
        <f t="shared" si="37"/>
        <v>4.6558906551071599</v>
      </c>
      <c r="AI40">
        <f t="shared" si="38"/>
        <v>8.1258224961217471E-2</v>
      </c>
      <c r="AJ40">
        <f t="shared" si="23"/>
        <v>2.5</v>
      </c>
      <c r="AK40">
        <v>30.8</v>
      </c>
      <c r="AN40">
        <f t="shared" si="24"/>
        <v>2</v>
      </c>
      <c r="AO40">
        <f t="shared" si="4"/>
        <v>1.3739468175898981</v>
      </c>
      <c r="AP40">
        <f t="shared" si="25"/>
        <v>2.0470406703957247</v>
      </c>
      <c r="AQ40">
        <f t="shared" si="26"/>
        <v>1.3715731617371429</v>
      </c>
      <c r="AR40">
        <f t="shared" si="27"/>
        <v>2.5807274399927693</v>
      </c>
      <c r="AS40">
        <f t="shared" si="7"/>
        <v>-3.4340958431122126</v>
      </c>
      <c r="AU40">
        <f t="shared" si="8"/>
        <v>85.236217813172232</v>
      </c>
      <c r="AW40">
        <v>4</v>
      </c>
    </row>
    <row r="41" spans="1:49" x14ac:dyDescent="0.2">
      <c r="A41">
        <v>26</v>
      </c>
      <c r="B41">
        <f t="shared" si="9"/>
        <v>2.6</v>
      </c>
      <c r="C41">
        <f t="shared" si="10"/>
        <v>8.645065168737405E-2</v>
      </c>
      <c r="D41">
        <f t="shared" si="11"/>
        <v>4.9534035663623515</v>
      </c>
      <c r="E41">
        <f t="shared" si="12"/>
        <v>30.112455894529759</v>
      </c>
      <c r="F41">
        <f t="shared" si="13"/>
        <v>0.11245589452975935</v>
      </c>
      <c r="G41">
        <f t="shared" si="28"/>
        <v>4.206797133309303</v>
      </c>
      <c r="H41">
        <f t="shared" si="29"/>
        <v>4.1993420183946624</v>
      </c>
      <c r="I41">
        <f t="shared" si="29"/>
        <v>4.1993287832882702</v>
      </c>
      <c r="J41">
        <f t="shared" si="29"/>
        <v>4.1993287597501254</v>
      </c>
      <c r="K41">
        <f t="shared" si="29"/>
        <v>4.1993287597082638</v>
      </c>
      <c r="L41">
        <f t="shared" si="29"/>
        <v>4.1993287597081892</v>
      </c>
      <c r="M41">
        <f t="shared" si="29"/>
        <v>4.1993287597081892</v>
      </c>
      <c r="N41">
        <f t="shared" si="29"/>
        <v>4.1993287597081892</v>
      </c>
      <c r="O41">
        <f t="shared" si="29"/>
        <v>4.1993287597081892</v>
      </c>
      <c r="P41">
        <f t="shared" si="29"/>
        <v>4.1993287597081892</v>
      </c>
      <c r="Q41">
        <f t="shared" si="29"/>
        <v>4.1993287597081892</v>
      </c>
      <c r="R41">
        <f t="shared" si="29"/>
        <v>4.1993287597081892</v>
      </c>
      <c r="S41">
        <f t="shared" si="29"/>
        <v>4.1993287597081892</v>
      </c>
      <c r="T41">
        <f t="shared" si="15"/>
        <v>4.2146917581530684E-2</v>
      </c>
      <c r="U41">
        <f t="shared" si="16"/>
        <v>2.4149117188207936</v>
      </c>
      <c r="V41">
        <f t="shared" si="30"/>
        <v>1.2010666070333287</v>
      </c>
      <c r="W41" s="1">
        <f t="shared" si="17"/>
        <v>1.2945142479049987</v>
      </c>
      <c r="X41">
        <f t="shared" si="31"/>
        <v>3.1899999999999995</v>
      </c>
      <c r="Y41">
        <f t="shared" si="36"/>
        <v>4.1899999999999995</v>
      </c>
      <c r="Z41">
        <f t="shared" si="32"/>
        <v>4.2193837998915414E-2</v>
      </c>
      <c r="AA41">
        <f t="shared" si="19"/>
        <v>2.4176001399983367</v>
      </c>
      <c r="AB41">
        <f t="shared" si="33"/>
        <v>1.2010689849379401</v>
      </c>
      <c r="AC41" s="1">
        <f t="shared" si="20"/>
        <v>1.2931408839808756</v>
      </c>
      <c r="AD41" s="2">
        <f t="shared" si="34"/>
        <v>74.09370018034619</v>
      </c>
      <c r="AE41">
        <f t="shared" si="35"/>
        <v>5.0662674424609588E-2</v>
      </c>
      <c r="AF41">
        <f t="shared" si="21"/>
        <v>2.6</v>
      </c>
      <c r="AG41">
        <f t="shared" si="22"/>
        <v>2.6506626744246096</v>
      </c>
      <c r="AH41">
        <f t="shared" si="37"/>
        <v>4.8425623591152842</v>
      </c>
      <c r="AI41">
        <f t="shared" si="38"/>
        <v>8.4516164728670379E-2</v>
      </c>
      <c r="AJ41">
        <f t="shared" si="23"/>
        <v>2.6</v>
      </c>
      <c r="AK41">
        <v>30.8</v>
      </c>
      <c r="AN41">
        <f t="shared" si="24"/>
        <v>2</v>
      </c>
      <c r="AO41">
        <f t="shared" si="4"/>
        <v>1.3679580137950811</v>
      </c>
      <c r="AP41">
        <f t="shared" si="25"/>
        <v>2.0470406703957247</v>
      </c>
      <c r="AQ41">
        <f t="shared" si="26"/>
        <v>1.3654028774831217</v>
      </c>
      <c r="AR41">
        <f t="shared" si="27"/>
        <v>2.683570985796472</v>
      </c>
      <c r="AS41">
        <f t="shared" si="7"/>
        <v>-3.5679178062026535</v>
      </c>
      <c r="AU41">
        <f t="shared" si="8"/>
        <v>85.046596433637646</v>
      </c>
      <c r="AW41">
        <v>4</v>
      </c>
    </row>
    <row r="42" spans="1:49" x14ac:dyDescent="0.2">
      <c r="A42">
        <v>27</v>
      </c>
      <c r="B42">
        <f t="shared" si="9"/>
        <v>2.7</v>
      </c>
      <c r="C42">
        <f t="shared" si="10"/>
        <v>8.9758174189950538E-2</v>
      </c>
      <c r="D42">
        <f t="shared" si="11"/>
        <v>5.1429162356170925</v>
      </c>
      <c r="E42">
        <f t="shared" si="12"/>
        <v>30.121254953935768</v>
      </c>
      <c r="F42">
        <f t="shared" si="13"/>
        <v>0.12125495393576813</v>
      </c>
      <c r="G42">
        <f t="shared" si="28"/>
        <v>4.17677208033213</v>
      </c>
      <c r="H42">
        <f t="shared" si="29"/>
        <v>4.1687371631612145</v>
      </c>
      <c r="I42">
        <f t="shared" si="29"/>
        <v>4.1687216764822956</v>
      </c>
      <c r="J42">
        <f t="shared" si="29"/>
        <v>4.168721646575281</v>
      </c>
      <c r="K42">
        <f t="shared" si="29"/>
        <v>4.1687216465175263</v>
      </c>
      <c r="L42">
        <f t="shared" si="29"/>
        <v>4.1687216465174144</v>
      </c>
      <c r="M42">
        <f t="shared" si="29"/>
        <v>4.1687216465174144</v>
      </c>
      <c r="N42">
        <f t="shared" si="29"/>
        <v>4.1687216465174144</v>
      </c>
      <c r="O42">
        <f t="shared" si="29"/>
        <v>4.1687216465174144</v>
      </c>
      <c r="P42">
        <f t="shared" si="29"/>
        <v>4.1687216465174144</v>
      </c>
      <c r="Q42">
        <f t="shared" si="29"/>
        <v>4.1687216465174144</v>
      </c>
      <c r="R42">
        <f t="shared" si="29"/>
        <v>4.1687216465174144</v>
      </c>
      <c r="S42">
        <f t="shared" si="29"/>
        <v>4.1687216465174144</v>
      </c>
      <c r="T42">
        <f t="shared" si="15"/>
        <v>4.3916615589341179E-2</v>
      </c>
      <c r="U42">
        <f t="shared" si="16"/>
        <v>2.5163109362029004</v>
      </c>
      <c r="V42">
        <f t="shared" si="30"/>
        <v>1.2011581321459888</v>
      </c>
      <c r="W42" s="1">
        <f t="shared" si="17"/>
        <v>1.2945142479049987</v>
      </c>
      <c r="X42">
        <f t="shared" si="31"/>
        <v>3.1899999999999995</v>
      </c>
      <c r="Y42">
        <f t="shared" si="36"/>
        <v>4.1899999999999995</v>
      </c>
      <c r="Z42">
        <f t="shared" si="32"/>
        <v>4.3804889767439958E-2</v>
      </c>
      <c r="AA42">
        <f t="shared" si="19"/>
        <v>2.5099093293455965</v>
      </c>
      <c r="AB42">
        <f t="shared" si="33"/>
        <v>1.2011522422533485</v>
      </c>
      <c r="AC42" s="1">
        <f t="shared" si="20"/>
        <v>1.2976523124748174</v>
      </c>
      <c r="AD42" s="2">
        <f t="shared" si="34"/>
        <v>74.352193616255647</v>
      </c>
      <c r="AE42">
        <f t="shared" si="35"/>
        <v>5.2599515874642358E-2</v>
      </c>
      <c r="AF42">
        <f t="shared" si="21"/>
        <v>2.7</v>
      </c>
      <c r="AG42">
        <f t="shared" si="22"/>
        <v>2.7525995158746426</v>
      </c>
      <c r="AH42">
        <f t="shared" si="37"/>
        <v>5.0292856000986683</v>
      </c>
      <c r="AI42">
        <f t="shared" si="38"/>
        <v>8.7775003959499817E-2</v>
      </c>
      <c r="AJ42">
        <f t="shared" si="23"/>
        <v>2.7</v>
      </c>
      <c r="AK42">
        <v>30.8</v>
      </c>
      <c r="AN42">
        <f t="shared" si="24"/>
        <v>2</v>
      </c>
      <c r="AO42">
        <f t="shared" si="4"/>
        <v>1.361736139221029</v>
      </c>
      <c r="AP42">
        <f t="shared" si="25"/>
        <v>2.0470406703957247</v>
      </c>
      <c r="AQ42">
        <f t="shared" si="26"/>
        <v>1.3589943428387306</v>
      </c>
      <c r="AR42">
        <f t="shared" si="27"/>
        <v>2.7863694911002739</v>
      </c>
      <c r="AS42">
        <f t="shared" si="7"/>
        <v>-3.7016425029303615</v>
      </c>
      <c r="AU42">
        <f t="shared" si="8"/>
        <v>84.857083764382907</v>
      </c>
      <c r="AW42">
        <v>4</v>
      </c>
    </row>
    <row r="43" spans="1:49" x14ac:dyDescent="0.2">
      <c r="A43">
        <v>28</v>
      </c>
      <c r="B43">
        <f t="shared" si="9"/>
        <v>2.8000000000000003</v>
      </c>
      <c r="C43">
        <f t="shared" si="10"/>
        <v>9.3063728724417955E-2</v>
      </c>
      <c r="D43">
        <f t="shared" si="11"/>
        <v>5.3323161452793979</v>
      </c>
      <c r="E43">
        <f t="shared" si="12"/>
        <v>30.13038333642637</v>
      </c>
      <c r="F43">
        <f t="shared" si="13"/>
        <v>0.13038333642636957</v>
      </c>
      <c r="G43">
        <f t="shared" si="28"/>
        <v>4.145736922172925</v>
      </c>
      <c r="H43">
        <f t="shared" si="29"/>
        <v>4.1371010391979519</v>
      </c>
      <c r="I43">
        <f t="shared" si="29"/>
        <v>4.1370830124507076</v>
      </c>
      <c r="J43">
        <f t="shared" si="29"/>
        <v>4.1370829747425342</v>
      </c>
      <c r="K43">
        <f t="shared" si="29"/>
        <v>4.1370829746636568</v>
      </c>
      <c r="L43">
        <f t="shared" si="29"/>
        <v>4.1370829746634907</v>
      </c>
      <c r="M43">
        <f t="shared" si="29"/>
        <v>4.1370829746634907</v>
      </c>
      <c r="N43">
        <f t="shared" si="29"/>
        <v>4.1370829746634907</v>
      </c>
      <c r="O43">
        <f t="shared" si="29"/>
        <v>4.1370829746634907</v>
      </c>
      <c r="P43">
        <f t="shared" si="29"/>
        <v>4.1370829746634907</v>
      </c>
      <c r="Q43">
        <f t="shared" si="29"/>
        <v>4.1370829746634907</v>
      </c>
      <c r="R43">
        <f t="shared" si="29"/>
        <v>4.1370829746634907</v>
      </c>
      <c r="S43">
        <f t="shared" si="29"/>
        <v>4.1370829746634907</v>
      </c>
      <c r="T43">
        <f t="shared" si="15"/>
        <v>4.5704342735535919E-2</v>
      </c>
      <c r="U43">
        <f t="shared" si="16"/>
        <v>2.6187431775891974</v>
      </c>
      <c r="V43">
        <f t="shared" si="30"/>
        <v>1.2012544239565512</v>
      </c>
      <c r="W43" s="1">
        <f t="shared" si="17"/>
        <v>1.2945142479049987</v>
      </c>
      <c r="X43">
        <f t="shared" si="31"/>
        <v>3.1899999999999995</v>
      </c>
      <c r="Y43">
        <f t="shared" si="36"/>
        <v>4.1899999999999995</v>
      </c>
      <c r="Z43">
        <f t="shared" si="32"/>
        <v>4.5414617515639938E-2</v>
      </c>
      <c r="AA43">
        <f t="shared" si="19"/>
        <v>2.6021426556788763</v>
      </c>
      <c r="AB43">
        <f t="shared" si="33"/>
        <v>1.2012385568468318</v>
      </c>
      <c r="AC43" s="1">
        <f t="shared" si="20"/>
        <v>1.302332530017466</v>
      </c>
      <c r="AD43" s="2">
        <f t="shared" si="34"/>
        <v>74.620358237511979</v>
      </c>
      <c r="AE43">
        <f t="shared" si="35"/>
        <v>5.4535038786630873E-2</v>
      </c>
      <c r="AF43">
        <f t="shared" si="21"/>
        <v>2.8000000000000003</v>
      </c>
      <c r="AG43">
        <f t="shared" si="22"/>
        <v>2.8545350387866311</v>
      </c>
      <c r="AH43">
        <f t="shared" si="37"/>
        <v>5.2160624054543101</v>
      </c>
      <c r="AI43">
        <f t="shared" si="38"/>
        <v>9.1034778037415096E-2</v>
      </c>
      <c r="AJ43">
        <f t="shared" si="23"/>
        <v>2.8000000000000003</v>
      </c>
      <c r="AK43">
        <v>30.8</v>
      </c>
      <c r="AN43">
        <f t="shared" si="24"/>
        <v>2</v>
      </c>
      <c r="AO43">
        <f t="shared" si="4"/>
        <v>1.3552813980606602</v>
      </c>
      <c r="AP43">
        <f t="shared" si="25"/>
        <v>2.0470406703957247</v>
      </c>
      <c r="AQ43">
        <f t="shared" si="26"/>
        <v>1.3523479820684767</v>
      </c>
      <c r="AR43">
        <f t="shared" si="27"/>
        <v>2.8891212843521474</v>
      </c>
      <c r="AS43">
        <f t="shared" si="7"/>
        <v>-3.8352663814812793</v>
      </c>
      <c r="AU43">
        <f t="shared" si="8"/>
        <v>84.667683854720607</v>
      </c>
      <c r="AW43">
        <v>4</v>
      </c>
    </row>
    <row r="44" spans="1:49" x14ac:dyDescent="0.2">
      <c r="A44">
        <v>29</v>
      </c>
      <c r="B44">
        <f t="shared" si="9"/>
        <v>2.9000000000000004</v>
      </c>
      <c r="C44">
        <f t="shared" si="10"/>
        <v>9.6367244875117317E-2</v>
      </c>
      <c r="D44">
        <f t="shared" si="11"/>
        <v>5.5215992607102065</v>
      </c>
      <c r="E44">
        <f t="shared" si="12"/>
        <v>30.139840742777658</v>
      </c>
      <c r="F44">
        <f t="shared" si="13"/>
        <v>0.13984074277765757</v>
      </c>
      <c r="G44">
        <f t="shared" si="28"/>
        <v>4.1137051961011819</v>
      </c>
      <c r="H44">
        <f t="shared" si="29"/>
        <v>4.1044472619084713</v>
      </c>
      <c r="I44">
        <f t="shared" si="29"/>
        <v>4.1044263798407901</v>
      </c>
      <c r="J44">
        <f t="shared" si="29"/>
        <v>4.1044263326330075</v>
      </c>
      <c r="K44">
        <f t="shared" si="29"/>
        <v>4.1044263325262849</v>
      </c>
      <c r="L44">
        <f t="shared" si="29"/>
        <v>4.1044263325260433</v>
      </c>
      <c r="M44">
        <f t="shared" si="29"/>
        <v>4.1044263325260433</v>
      </c>
      <c r="N44">
        <f t="shared" si="29"/>
        <v>4.1044263325260433</v>
      </c>
      <c r="O44">
        <f t="shared" si="29"/>
        <v>4.1044263325260433</v>
      </c>
      <c r="P44">
        <f t="shared" si="29"/>
        <v>4.1044263325260433</v>
      </c>
      <c r="Q44">
        <f t="shared" si="29"/>
        <v>4.1044263325260433</v>
      </c>
      <c r="R44">
        <f t="shared" si="29"/>
        <v>4.1044263325260433</v>
      </c>
      <c r="S44">
        <f t="shared" si="29"/>
        <v>4.1044263325260433</v>
      </c>
      <c r="T44">
        <f t="shared" si="15"/>
        <v>4.7511004534049002E-2</v>
      </c>
      <c r="U44">
        <f t="shared" si="16"/>
        <v>2.7222603266365812</v>
      </c>
      <c r="V44">
        <f t="shared" si="30"/>
        <v>1.2013556523473221</v>
      </c>
      <c r="W44" s="1">
        <f t="shared" si="17"/>
        <v>1.2945142479049985</v>
      </c>
      <c r="X44">
        <f t="shared" si="31"/>
        <v>3.1899999999999995</v>
      </c>
      <c r="Y44">
        <f t="shared" si="36"/>
        <v>4.1899999999999995</v>
      </c>
      <c r="Z44">
        <f t="shared" si="32"/>
        <v>4.7022974131434622E-2</v>
      </c>
      <c r="AA44">
        <f t="shared" si="19"/>
        <v>2.6942974195951712</v>
      </c>
      <c r="AB44">
        <f t="shared" si="33"/>
        <v>1.201327919465033</v>
      </c>
      <c r="AC44" s="1">
        <f t="shared" si="20"/>
        <v>1.3071813765796518</v>
      </c>
      <c r="AD44" s="2">
        <f t="shared" si="34"/>
        <v>74.898184874848738</v>
      </c>
      <c r="AE44">
        <f t="shared" si="35"/>
        <v>5.6469195905248348E-2</v>
      </c>
      <c r="AF44">
        <f t="shared" si="21"/>
        <v>2.9000000000000004</v>
      </c>
      <c r="AG44">
        <f t="shared" si="22"/>
        <v>2.9564691959052487</v>
      </c>
      <c r="AH44">
        <f t="shared" si="37"/>
        <v>5.4028948077666534</v>
      </c>
      <c r="AI44">
        <f t="shared" si="38"/>
        <v>9.4295522436660797E-2</v>
      </c>
      <c r="AJ44">
        <f t="shared" si="23"/>
        <v>2.9000000000000004</v>
      </c>
      <c r="AK44">
        <v>30.8</v>
      </c>
      <c r="AN44">
        <f t="shared" si="24"/>
        <v>2</v>
      </c>
      <c r="AO44">
        <f t="shared" si="4"/>
        <v>1.3485940018972278</v>
      </c>
      <c r="AP44">
        <f t="shared" si="25"/>
        <v>2.0470406703957247</v>
      </c>
      <c r="AQ44">
        <f t="shared" si="26"/>
        <v>1.3454642344873411</v>
      </c>
      <c r="AR44">
        <f t="shared" si="27"/>
        <v>2.9918247007540617</v>
      </c>
      <c r="AS44">
        <f t="shared" si="7"/>
        <v>-3.968785902989306</v>
      </c>
      <c r="AU44">
        <f t="shared" si="8"/>
        <v>84.478400739289796</v>
      </c>
      <c r="AW44">
        <v>4</v>
      </c>
    </row>
    <row r="45" spans="1:49" x14ac:dyDescent="0.2">
      <c r="A45">
        <v>30</v>
      </c>
      <c r="B45">
        <f t="shared" si="9"/>
        <v>3</v>
      </c>
      <c r="C45">
        <f t="shared" si="10"/>
        <v>9.9668652491162038E-2</v>
      </c>
      <c r="D45">
        <f t="shared" si="11"/>
        <v>5.7107615624412436</v>
      </c>
      <c r="E45">
        <f t="shared" si="12"/>
        <v>30.14962686336267</v>
      </c>
      <c r="F45">
        <f t="shared" si="13"/>
        <v>0.14962686336266984</v>
      </c>
      <c r="G45">
        <f t="shared" si="28"/>
        <v>4.0806909100328932</v>
      </c>
      <c r="H45">
        <f t="shared" si="29"/>
        <v>4.0707899199338833</v>
      </c>
      <c r="I45">
        <f t="shared" si="29"/>
        <v>4.0707658387096322</v>
      </c>
      <c r="J45">
        <f t="shared" si="29"/>
        <v>4.0707657799963872</v>
      </c>
      <c r="K45">
        <f t="shared" si="29"/>
        <v>4.0707657798532368</v>
      </c>
      <c r="L45">
        <f t="shared" si="29"/>
        <v>4.0707657798528878</v>
      </c>
      <c r="M45">
        <f t="shared" si="29"/>
        <v>4.0707657798528869</v>
      </c>
      <c r="N45">
        <f t="shared" si="29"/>
        <v>4.0707657798528869</v>
      </c>
      <c r="O45">
        <f t="shared" si="29"/>
        <v>4.0707657798528869</v>
      </c>
      <c r="P45">
        <f t="shared" si="29"/>
        <v>4.0707657798528869</v>
      </c>
      <c r="Q45">
        <f t="shared" ref="N45:S60" si="39">(($F$4*SQRT($G$15)-$F45)/$F$4)^2*(COS(ASIN(SIN($C45)/SQRT(P45))))^2</f>
        <v>4.0707657798528869</v>
      </c>
      <c r="R45">
        <f t="shared" si="39"/>
        <v>4.0707657798528869</v>
      </c>
      <c r="S45">
        <f t="shared" si="39"/>
        <v>4.0707657798528869</v>
      </c>
      <c r="T45">
        <f t="shared" si="15"/>
        <v>4.933753671815469E-2</v>
      </c>
      <c r="U45">
        <f t="shared" si="16"/>
        <v>2.8269159984936638</v>
      </c>
      <c r="V45">
        <f t="shared" si="30"/>
        <v>1.2014619983087846</v>
      </c>
      <c r="W45" s="1">
        <f t="shared" si="17"/>
        <v>1.2945142479049987</v>
      </c>
      <c r="X45">
        <f t="shared" si="31"/>
        <v>3.1899999999999995</v>
      </c>
      <c r="Y45">
        <f t="shared" si="36"/>
        <v>4.1899999999999995</v>
      </c>
      <c r="Z45">
        <f t="shared" si="32"/>
        <v>4.862991270866808E-2</v>
      </c>
      <c r="AA45">
        <f t="shared" si="19"/>
        <v>2.7863709334904518</v>
      </c>
      <c r="AB45">
        <f t="shared" si="33"/>
        <v>1.2014203205425911</v>
      </c>
      <c r="AC45" s="1">
        <f t="shared" si="20"/>
        <v>1.3121986865784958</v>
      </c>
      <c r="AD45" s="2">
        <f t="shared" si="34"/>
        <v>75.185664040786008</v>
      </c>
      <c r="AE45">
        <f t="shared" si="35"/>
        <v>5.840194014467795E-2</v>
      </c>
      <c r="AF45" s="3">
        <f t="shared" si="21"/>
        <v>3</v>
      </c>
      <c r="AG45" s="3">
        <f t="shared" si="22"/>
        <v>3.058401940144678</v>
      </c>
      <c r="AH45">
        <f t="shared" si="37"/>
        <v>5.5897848450127965</v>
      </c>
      <c r="AI45">
        <f t="shared" si="38"/>
        <v>9.7557272725598346E-2</v>
      </c>
      <c r="AJ45">
        <f t="shared" si="23"/>
        <v>3</v>
      </c>
      <c r="AK45">
        <v>30.8</v>
      </c>
      <c r="AN45">
        <f t="shared" si="24"/>
        <v>2</v>
      </c>
      <c r="AO45">
        <f t="shared" si="4"/>
        <v>1.3416741696700563</v>
      </c>
      <c r="AP45">
        <f t="shared" si="25"/>
        <v>2.0470406703957247</v>
      </c>
      <c r="AQ45">
        <f t="shared" si="26"/>
        <v>1.3383435543570315</v>
      </c>
      <c r="AR45">
        <f t="shared" si="27"/>
        <v>3.094478082489128</v>
      </c>
      <c r="AS45">
        <f t="shared" si="7"/>
        <v>-4.1021975419998009</v>
      </c>
      <c r="AU45">
        <f t="shared" si="8"/>
        <v>84.289238437558751</v>
      </c>
      <c r="AW45">
        <v>4</v>
      </c>
    </row>
    <row r="46" spans="1:49" x14ac:dyDescent="0.2">
      <c r="A46">
        <v>31</v>
      </c>
      <c r="B46">
        <f t="shared" si="9"/>
        <v>3.1</v>
      </c>
      <c r="C46">
        <f t="shared" si="10"/>
        <v>0.10296788169503178</v>
      </c>
      <c r="D46">
        <f t="shared" si="11"/>
        <v>5.8997990466674253</v>
      </c>
      <c r="E46">
        <f t="shared" si="12"/>
        <v>30.159741378201506</v>
      </c>
      <c r="F46">
        <f t="shared" si="13"/>
        <v>0.15974137820150602</v>
      </c>
      <c r="G46">
        <f t="shared" si="28"/>
        <v>4.0467085402650333</v>
      </c>
      <c r="H46">
        <f t="shared" ref="H46:S74" si="40">(($F$4*SQRT($G$15)-$F46)/$F$4)^2*(COS(ASIN(SIN($C46)/SQRT(G46))))^2</f>
        <v>4.0361435728614214</v>
      </c>
      <c r="I46">
        <f t="shared" si="40"/>
        <v>4.0361159181127171</v>
      </c>
      <c r="J46">
        <f t="shared" si="40"/>
        <v>4.0361158455339536</v>
      </c>
      <c r="K46">
        <f t="shared" si="40"/>
        <v>4.0361158453434713</v>
      </c>
      <c r="L46">
        <f t="shared" si="40"/>
        <v>4.0361158453429713</v>
      </c>
      <c r="M46">
        <f t="shared" si="40"/>
        <v>4.0361158453429704</v>
      </c>
      <c r="N46">
        <f t="shared" si="39"/>
        <v>4.0361158453429704</v>
      </c>
      <c r="O46">
        <f t="shared" si="39"/>
        <v>4.0361158453429704</v>
      </c>
      <c r="P46">
        <f t="shared" si="39"/>
        <v>4.0361158453429704</v>
      </c>
      <c r="Q46">
        <f t="shared" si="39"/>
        <v>4.0361158453429704</v>
      </c>
      <c r="R46">
        <f t="shared" si="39"/>
        <v>4.0361158453429704</v>
      </c>
      <c r="S46">
        <f t="shared" si="39"/>
        <v>4.0361158453429704</v>
      </c>
      <c r="T46">
        <f t="shared" si="15"/>
        <v>5.1184907186693933E-2</v>
      </c>
      <c r="U46">
        <f t="shared" si="16"/>
        <v>2.9327656513146292</v>
      </c>
      <c r="V46">
        <f t="shared" si="30"/>
        <v>1.2015736546264881</v>
      </c>
      <c r="W46" s="1">
        <f t="shared" si="17"/>
        <v>1.2945142479049989</v>
      </c>
      <c r="X46">
        <f t="shared" si="31"/>
        <v>2.79</v>
      </c>
      <c r="Y46">
        <f>$AQ$4</f>
        <v>3.79</v>
      </c>
      <c r="Z46">
        <f t="shared" si="32"/>
        <v>5.2822196298237006E-2</v>
      </c>
      <c r="AA46">
        <f t="shared" si="19"/>
        <v>3.0265781740196278</v>
      </c>
      <c r="AB46">
        <f t="shared" si="33"/>
        <v>1.2016760591462374</v>
      </c>
      <c r="AC46" s="1">
        <f t="shared" si="20"/>
        <v>1.2570132766446709</v>
      </c>
      <c r="AD46" s="2">
        <f t="shared" si="34"/>
        <v>72.023679705885968</v>
      </c>
      <c r="AE46">
        <f t="shared" si="35"/>
        <v>6.3445654896389245E-2</v>
      </c>
      <c r="AF46">
        <f t="shared" si="21"/>
        <v>3.1</v>
      </c>
      <c r="AG46">
        <f t="shared" si="22"/>
        <v>3.1634456548963894</v>
      </c>
      <c r="AH46">
        <f t="shared" si="37"/>
        <v>5.7286092412669438</v>
      </c>
      <c r="AI46">
        <f t="shared" si="38"/>
        <v>9.9980144063556139E-2</v>
      </c>
      <c r="AJ46">
        <f t="shared" si="23"/>
        <v>3.1</v>
      </c>
      <c r="AK46">
        <v>31.057873275945905</v>
      </c>
      <c r="AN46">
        <f t="shared" si="24"/>
        <v>2</v>
      </c>
      <c r="AO46">
        <f t="shared" si="4"/>
        <v>1.3345221276391033</v>
      </c>
      <c r="AP46">
        <f t="shared" si="25"/>
        <v>2.0470406703957247</v>
      </c>
      <c r="AQ46">
        <f t="shared" si="26"/>
        <v>1.3309864107789124</v>
      </c>
      <c r="AR46">
        <f t="shared" si="27"/>
        <v>3.1970797789463234</v>
      </c>
      <c r="AS46">
        <f t="shared" si="7"/>
        <v>-4.2354977868646015</v>
      </c>
      <c r="AU46">
        <f t="shared" si="8"/>
        <v>84.100200953332575</v>
      </c>
      <c r="AW46">
        <v>4</v>
      </c>
    </row>
    <row r="47" spans="1:49" x14ac:dyDescent="0.2">
      <c r="A47">
        <v>32</v>
      </c>
      <c r="B47">
        <f t="shared" si="9"/>
        <v>3.2</v>
      </c>
      <c r="C47">
        <f t="shared" si="10"/>
        <v>0.10626486289107881</v>
      </c>
      <c r="D47">
        <f t="shared" si="11"/>
        <v>6.0887077257342623</v>
      </c>
      <c r="E47">
        <f t="shared" si="12"/>
        <v>30.170183957012924</v>
      </c>
      <c r="F47">
        <f t="shared" si="13"/>
        <v>0.17018395701292377</v>
      </c>
      <c r="G47">
        <f t="shared" si="28"/>
        <v>4.0117730291396185</v>
      </c>
      <c r="H47">
        <f t="shared" si="40"/>
        <v>4.0005232488618905</v>
      </c>
      <c r="I47">
        <f t="shared" si="40"/>
        <v>4.000491613611092</v>
      </c>
      <c r="J47">
        <f t="shared" si="40"/>
        <v>4.0004915243994548</v>
      </c>
      <c r="K47">
        <f t="shared" si="40"/>
        <v>4.0004915241478756</v>
      </c>
      <c r="L47">
        <f t="shared" si="40"/>
        <v>4.0004915241471659</v>
      </c>
      <c r="M47">
        <f t="shared" si="40"/>
        <v>4.0004915241471641</v>
      </c>
      <c r="N47">
        <f t="shared" si="39"/>
        <v>4.0004915241471641</v>
      </c>
      <c r="O47">
        <f t="shared" si="39"/>
        <v>4.0004915241471641</v>
      </c>
      <c r="P47">
        <f t="shared" si="39"/>
        <v>4.0004915241471641</v>
      </c>
      <c r="Q47">
        <f t="shared" si="39"/>
        <v>4.0004915241471641</v>
      </c>
      <c r="R47">
        <f t="shared" si="39"/>
        <v>4.0004915241471641</v>
      </c>
      <c r="S47">
        <f t="shared" si="39"/>
        <v>4.0004915241471641</v>
      </c>
      <c r="T47">
        <f t="shared" si="15"/>
        <v>5.3054118069888162E-2</v>
      </c>
      <c r="U47">
        <f t="shared" si="16"/>
        <v>3.0398667046251373</v>
      </c>
      <c r="V47">
        <f t="shared" si="30"/>
        <v>1.2016908266258466</v>
      </c>
      <c r="W47" s="1">
        <f t="shared" si="17"/>
        <v>1.2945142479049987</v>
      </c>
      <c r="X47">
        <f t="shared" si="31"/>
        <v>2.79</v>
      </c>
      <c r="Y47">
        <f t="shared" ref="Y47:Y55" si="41">$AQ$4</f>
        <v>3.79</v>
      </c>
      <c r="Z47">
        <f t="shared" si="32"/>
        <v>5.4508910370680716E-2</v>
      </c>
      <c r="AA47">
        <f t="shared" si="19"/>
        <v>3.1232226219075372</v>
      </c>
      <c r="AB47">
        <f t="shared" si="33"/>
        <v>1.2017849424948717</v>
      </c>
      <c r="AC47" s="1">
        <f t="shared" si="20"/>
        <v>1.2623722533477106</v>
      </c>
      <c r="AD47" s="2">
        <f t="shared" si="34"/>
        <v>72.330735509338822</v>
      </c>
      <c r="AE47">
        <f t="shared" si="35"/>
        <v>6.5475552746058263E-2</v>
      </c>
      <c r="AF47">
        <f t="shared" si="21"/>
        <v>3.2</v>
      </c>
      <c r="AG47">
        <f t="shared" si="22"/>
        <v>3.2654755527460586</v>
      </c>
      <c r="AH47">
        <f t="shared" si="37"/>
        <v>5.9140517218555617</v>
      </c>
      <c r="AI47">
        <f t="shared" si="38"/>
        <v>0.10321663046782915</v>
      </c>
      <c r="AJ47">
        <f t="shared" si="23"/>
        <v>3.2</v>
      </c>
      <c r="AK47">
        <v>31.057873275945905</v>
      </c>
      <c r="AN47">
        <f t="shared" si="24"/>
        <v>2</v>
      </c>
      <c r="AO47">
        <f t="shared" si="4"/>
        <v>1.3271381093484749</v>
      </c>
      <c r="AP47">
        <f t="shared" si="25"/>
        <v>2.0470406703957247</v>
      </c>
      <c r="AQ47">
        <f t="shared" si="26"/>
        <v>1.3233932875837791</v>
      </c>
      <c r="AR47">
        <f t="shared" si="27"/>
        <v>3.2996281469427262</v>
      </c>
      <c r="AS47">
        <f t="shared" si="7"/>
        <v>-4.3686831401932631</v>
      </c>
      <c r="AU47">
        <f t="shared" si="8"/>
        <v>83.911292274265733</v>
      </c>
      <c r="AW47">
        <v>4</v>
      </c>
    </row>
    <row r="48" spans="1:49" x14ac:dyDescent="0.2">
      <c r="A48">
        <v>33</v>
      </c>
      <c r="B48">
        <f t="shared" si="9"/>
        <v>3.3000000000000003</v>
      </c>
      <c r="C48">
        <f t="shared" si="10"/>
        <v>0.10955952677394436</v>
      </c>
      <c r="D48">
        <f t="shared" si="11"/>
        <v>6.2774836286200797</v>
      </c>
      <c r="E48">
        <f t="shared" si="12"/>
        <v>30.180954259267548</v>
      </c>
      <c r="F48">
        <f t="shared" si="13"/>
        <v>0.18095425926754771</v>
      </c>
      <c r="G48">
        <f t="shared" si="28"/>
        <v>3.9758997826376792</v>
      </c>
      <c r="H48">
        <f t="shared" si="40"/>
        <v>3.9639444422562939</v>
      </c>
      <c r="I48">
        <f t="shared" si="40"/>
        <v>3.963908384696528</v>
      </c>
      <c r="J48">
        <f t="shared" si="40"/>
        <v>3.9639082756171784</v>
      </c>
      <c r="K48">
        <f t="shared" si="40"/>
        <v>3.9639082752871952</v>
      </c>
      <c r="L48">
        <f t="shared" si="40"/>
        <v>3.9639082752861965</v>
      </c>
      <c r="M48">
        <f t="shared" si="40"/>
        <v>3.9639082752861938</v>
      </c>
      <c r="N48">
        <f t="shared" si="39"/>
        <v>3.9639082752861938</v>
      </c>
      <c r="O48">
        <f t="shared" si="39"/>
        <v>3.9639082752861938</v>
      </c>
      <c r="P48">
        <f t="shared" si="39"/>
        <v>3.9639082752861938</v>
      </c>
      <c r="Q48">
        <f t="shared" si="39"/>
        <v>3.9639082752861938</v>
      </c>
      <c r="R48">
        <f t="shared" si="39"/>
        <v>3.9639082752861938</v>
      </c>
      <c r="S48">
        <f t="shared" si="39"/>
        <v>3.9639082752861938</v>
      </c>
      <c r="T48">
        <f t="shared" ref="T48:T79" si="42">ASIN(SIN($C48)/SQRT(S48))</f>
        <v>5.4946207924852358E-2</v>
      </c>
      <c r="U48">
        <f t="shared" si="16"/>
        <v>3.1482786651196641</v>
      </c>
      <c r="V48">
        <f t="shared" si="30"/>
        <v>1.2018137329800604</v>
      </c>
      <c r="W48" s="1">
        <f t="shared" ref="W48:W79" si="43">(V48*SQRT(S48)+F48)/$C$6*2*$C$3</f>
        <v>1.2945142479049987</v>
      </c>
      <c r="X48">
        <f t="shared" si="31"/>
        <v>2.79</v>
      </c>
      <c r="Y48">
        <f t="shared" si="41"/>
        <v>3.79</v>
      </c>
      <c r="Z48">
        <f t="shared" si="32"/>
        <v>5.6194001473013774E-2</v>
      </c>
      <c r="AA48">
        <f t="shared" si="19"/>
        <v>3.219774077715257</v>
      </c>
      <c r="AB48">
        <f t="shared" si="33"/>
        <v>1.2018971555574882</v>
      </c>
      <c r="AC48" s="1">
        <f t="shared" ref="AC48:AC79" si="44">(AB48*SQRT(Y48)+F48)/$C$6*2*$C$3</f>
        <v>1.2678993272708865</v>
      </c>
      <c r="AD48" s="2">
        <f t="shared" si="34"/>
        <v>72.647422858112222</v>
      </c>
      <c r="AE48">
        <f t="shared" si="35"/>
        <v>6.7503870534817073E-2</v>
      </c>
      <c r="AF48">
        <f t="shared" ref="AF48:AF79" si="45">A48*0.1</f>
        <v>3.3000000000000003</v>
      </c>
      <c r="AG48">
        <f t="shared" ref="AG48:AG79" si="46">AE48+B48</f>
        <v>3.3675038705348173</v>
      </c>
      <c r="AH48">
        <f t="shared" si="37"/>
        <v>6.0995563932748915</v>
      </c>
      <c r="AI48">
        <f t="shared" si="38"/>
        <v>0.1064542022748504</v>
      </c>
      <c r="AJ48">
        <f t="shared" ref="AJ48:AJ79" si="47">A48*0.1</f>
        <v>3.3000000000000003</v>
      </c>
      <c r="AK48">
        <v>31.057873275945905</v>
      </c>
      <c r="AN48">
        <f t="shared" si="24"/>
        <v>2</v>
      </c>
      <c r="AO48">
        <f t="shared" si="4"/>
        <v>1.3195223555888016</v>
      </c>
      <c r="AP48">
        <f t="shared" si="25"/>
        <v>2.0470406703957247</v>
      </c>
      <c r="AQ48">
        <f t="shared" si="26"/>
        <v>1.3155646832184182</v>
      </c>
      <c r="AR48">
        <f t="shared" si="27"/>
        <v>3.4021215509431917</v>
      </c>
      <c r="AS48">
        <f t="shared" si="7"/>
        <v>-4.5017501192562364</v>
      </c>
      <c r="AU48">
        <f t="shared" si="8"/>
        <v>83.722516371379925</v>
      </c>
      <c r="AW48">
        <v>4</v>
      </c>
    </row>
    <row r="49" spans="1:49" x14ac:dyDescent="0.2">
      <c r="A49">
        <v>34</v>
      </c>
      <c r="B49">
        <f t="shared" si="9"/>
        <v>3.4000000000000004</v>
      </c>
      <c r="C49">
        <f t="shared" si="10"/>
        <v>0.11285180433688263</v>
      </c>
      <c r="D49">
        <f t="shared" si="11"/>
        <v>6.4661228014129781</v>
      </c>
      <c r="E49">
        <f t="shared" si="12"/>
        <v>30.19205193424256</v>
      </c>
      <c r="F49">
        <f t="shared" si="13"/>
        <v>0.19205193424255995</v>
      </c>
      <c r="G49">
        <f t="shared" si="28"/>
        <v>3.9391046679043966</v>
      </c>
      <c r="H49">
        <f t="shared" si="40"/>
        <v>3.9264231110129142</v>
      </c>
      <c r="I49">
        <f t="shared" si="40"/>
        <v>3.9263821521349107</v>
      </c>
      <c r="J49">
        <f t="shared" si="40"/>
        <v>3.9263820194173222</v>
      </c>
      <c r="K49">
        <f t="shared" si="40"/>
        <v>3.9263820189872778</v>
      </c>
      <c r="L49">
        <f t="shared" si="40"/>
        <v>3.9263820189858842</v>
      </c>
      <c r="M49">
        <f t="shared" si="40"/>
        <v>3.9263820189858798</v>
      </c>
      <c r="N49">
        <f t="shared" si="39"/>
        <v>3.9263820189858798</v>
      </c>
      <c r="O49">
        <f t="shared" si="39"/>
        <v>3.9263820189858798</v>
      </c>
      <c r="P49">
        <f t="shared" si="39"/>
        <v>3.9263820189858798</v>
      </c>
      <c r="Q49">
        <f t="shared" si="39"/>
        <v>3.9263820189858798</v>
      </c>
      <c r="R49">
        <f t="shared" si="39"/>
        <v>3.9263820189858798</v>
      </c>
      <c r="S49">
        <f t="shared" si="39"/>
        <v>3.9263820189858798</v>
      </c>
      <c r="T49">
        <f t="shared" si="42"/>
        <v>5.6862254071835067E-2</v>
      </c>
      <c r="U49">
        <f t="shared" si="16"/>
        <v>3.2580632605221429</v>
      </c>
      <c r="V49">
        <f t="shared" si="30"/>
        <v>1.2019426065869305</v>
      </c>
      <c r="W49" s="1">
        <f t="shared" si="43"/>
        <v>1.2945142479049987</v>
      </c>
      <c r="X49">
        <f t="shared" si="31"/>
        <v>2.79</v>
      </c>
      <c r="Y49">
        <f t="shared" si="41"/>
        <v>3.79</v>
      </c>
      <c r="Z49">
        <f t="shared" si="32"/>
        <v>5.7877421631452999E-2</v>
      </c>
      <c r="AA49">
        <f t="shared" si="19"/>
        <v>3.3162297926664137</v>
      </c>
      <c r="AB49">
        <f t="shared" si="33"/>
        <v>1.2020126866707193</v>
      </c>
      <c r="AC49" s="1">
        <f t="shared" si="44"/>
        <v>1.273594310588644</v>
      </c>
      <c r="AD49" s="2">
        <f t="shared" si="34"/>
        <v>72.973730990277232</v>
      </c>
      <c r="AE49">
        <f t="shared" si="35"/>
        <v>6.9530561031540719E-2</v>
      </c>
      <c r="AF49">
        <f t="shared" si="45"/>
        <v>3.4000000000000004</v>
      </c>
      <c r="AG49">
        <f t="shared" si="46"/>
        <v>3.469530561031541</v>
      </c>
      <c r="AH49">
        <f t="shared" si="37"/>
        <v>6.2851252645670659</v>
      </c>
      <c r="AI49">
        <f t="shared" si="38"/>
        <v>0.10969289454798578</v>
      </c>
      <c r="AJ49">
        <f t="shared" si="47"/>
        <v>3.4000000000000004</v>
      </c>
      <c r="AK49">
        <v>31.057873275945905</v>
      </c>
      <c r="AN49">
        <f t="shared" si="24"/>
        <v>2</v>
      </c>
      <c r="AO49">
        <f t="shared" si="4"/>
        <v>1.3116751143585661</v>
      </c>
      <c r="AP49">
        <f t="shared" si="25"/>
        <v>2.0470406703957247</v>
      </c>
      <c r="AQ49">
        <f t="shared" si="26"/>
        <v>1.3075011106290915</v>
      </c>
      <c r="AR49">
        <f t="shared" si="27"/>
        <v>3.5045583632774044</v>
      </c>
      <c r="AS49">
        <f t="shared" si="7"/>
        <v>-4.6346952564055623</v>
      </c>
      <c r="AU49">
        <f t="shared" si="8"/>
        <v>83.533877198587021</v>
      </c>
      <c r="AW49">
        <v>4</v>
      </c>
    </row>
    <row r="50" spans="1:49" x14ac:dyDescent="0.2">
      <c r="A50">
        <v>35</v>
      </c>
      <c r="B50">
        <f t="shared" si="9"/>
        <v>3.5</v>
      </c>
      <c r="C50">
        <f t="shared" si="10"/>
        <v>0.11614162687999023</v>
      </c>
      <c r="D50">
        <f t="shared" si="11"/>
        <v>6.654621307782346</v>
      </c>
      <c r="E50">
        <f t="shared" si="12"/>
        <v>30.203476621077911</v>
      </c>
      <c r="F50">
        <f t="shared" si="13"/>
        <v>0.20347662107791109</v>
      </c>
      <c r="G50">
        <f t="shared" si="28"/>
        <v>3.9014040107061443</v>
      </c>
      <c r="H50">
        <f t="shared" si="40"/>
        <v>3.8879756741755882</v>
      </c>
      <c r="I50">
        <f t="shared" si="40"/>
        <v>3.8879292952274955</v>
      </c>
      <c r="J50">
        <f t="shared" si="40"/>
        <v>3.8879291344881706</v>
      </c>
      <c r="K50">
        <f t="shared" si="40"/>
        <v>3.8879291339310762</v>
      </c>
      <c r="L50">
        <f t="shared" si="40"/>
        <v>3.8879291339291457</v>
      </c>
      <c r="M50">
        <f t="shared" si="40"/>
        <v>3.8879291339291391</v>
      </c>
      <c r="N50">
        <f t="shared" si="39"/>
        <v>3.8879291339291391</v>
      </c>
      <c r="O50">
        <f t="shared" si="39"/>
        <v>3.8879291339291391</v>
      </c>
      <c r="P50">
        <f t="shared" si="39"/>
        <v>3.8879291339291391</v>
      </c>
      <c r="Q50">
        <f t="shared" si="39"/>
        <v>3.8879291339291391</v>
      </c>
      <c r="R50">
        <f t="shared" si="39"/>
        <v>3.8879291339291391</v>
      </c>
      <c r="S50">
        <f t="shared" si="39"/>
        <v>3.8879291339291391</v>
      </c>
      <c r="T50">
        <f t="shared" si="42"/>
        <v>5.8803375083238157E-2</v>
      </c>
      <c r="U50">
        <f t="shared" si="16"/>
        <v>3.3692845822004993</v>
      </c>
      <c r="V50">
        <f t="shared" si="30"/>
        <v>1.2020776955209691</v>
      </c>
      <c r="W50" s="1">
        <f t="shared" si="43"/>
        <v>1.2945142479049987</v>
      </c>
      <c r="X50">
        <f t="shared" si="31"/>
        <v>2.79</v>
      </c>
      <c r="Y50">
        <f t="shared" si="41"/>
        <v>3.79</v>
      </c>
      <c r="Z50">
        <f t="shared" si="32"/>
        <v>5.9559123118677643E-2</v>
      </c>
      <c r="AA50">
        <f t="shared" si="19"/>
        <v>3.4125870321063108</v>
      </c>
      <c r="AB50">
        <f t="shared" si="33"/>
        <v>1.2021315238476484</v>
      </c>
      <c r="AC50" s="1">
        <f t="shared" si="44"/>
        <v>1.2794570100598348</v>
      </c>
      <c r="AD50" s="2">
        <f t="shared" si="34"/>
        <v>73.309648833605038</v>
      </c>
      <c r="AE50">
        <f t="shared" si="35"/>
        <v>7.1555577198912437E-2</v>
      </c>
      <c r="AF50">
        <f t="shared" si="45"/>
        <v>3.5</v>
      </c>
      <c r="AG50">
        <f t="shared" si="46"/>
        <v>3.5715555771989123</v>
      </c>
      <c r="AH50">
        <f t="shared" si="37"/>
        <v>6.4707603509482343</v>
      </c>
      <c r="AI50">
        <f t="shared" si="38"/>
        <v>0.11293274245835488</v>
      </c>
      <c r="AJ50">
        <f t="shared" si="47"/>
        <v>3.5</v>
      </c>
      <c r="AK50">
        <v>31.057873275945905</v>
      </c>
      <c r="AN50">
        <f t="shared" si="24"/>
        <v>2</v>
      </c>
      <c r="AO50">
        <f t="shared" si="4"/>
        <v>1.3035966408243567</v>
      </c>
      <c r="AP50">
        <f t="shared" si="25"/>
        <v>2.0470406703957247</v>
      </c>
      <c r="AQ50">
        <f t="shared" si="26"/>
        <v>1.2992030971419546</v>
      </c>
      <c r="AR50">
        <f t="shared" si="27"/>
        <v>3.6069369643542366</v>
      </c>
      <c r="AS50">
        <f t="shared" si="7"/>
        <v>-4.7675150994855429</v>
      </c>
      <c r="AU50">
        <f t="shared" si="8"/>
        <v>83.34537869221765</v>
      </c>
      <c r="AW50">
        <v>4</v>
      </c>
    </row>
    <row r="51" spans="1:49" x14ac:dyDescent="0.2">
      <c r="A51">
        <v>36</v>
      </c>
      <c r="B51">
        <f t="shared" si="9"/>
        <v>3.6</v>
      </c>
      <c r="C51">
        <f t="shared" si="10"/>
        <v>0.11942892601833846</v>
      </c>
      <c r="D51">
        <f t="shared" si="11"/>
        <v>6.8429752294448267</v>
      </c>
      <c r="E51">
        <f t="shared" si="12"/>
        <v>30.215227948834009</v>
      </c>
      <c r="F51">
        <f t="shared" si="13"/>
        <v>0.2152279488340092</v>
      </c>
      <c r="G51">
        <f t="shared" si="28"/>
        <v>3.8628145928204249</v>
      </c>
      <c r="H51">
        <f t="shared" si="40"/>
        <v>3.8486190092242101</v>
      </c>
      <c r="I51">
        <f t="shared" si="40"/>
        <v>3.8485666489897592</v>
      </c>
      <c r="J51">
        <f t="shared" si="40"/>
        <v>3.8485664551446868</v>
      </c>
      <c r="K51">
        <f t="shared" si="40"/>
        <v>3.848566454427035</v>
      </c>
      <c r="L51">
        <f t="shared" si="40"/>
        <v>3.8485664544243781</v>
      </c>
      <c r="M51">
        <f t="shared" si="40"/>
        <v>3.8485664544243683</v>
      </c>
      <c r="N51">
        <f t="shared" si="39"/>
        <v>3.8485664544243683</v>
      </c>
      <c r="O51">
        <f t="shared" si="39"/>
        <v>3.8485664544243683</v>
      </c>
      <c r="P51">
        <f t="shared" si="39"/>
        <v>3.8485664544243683</v>
      </c>
      <c r="Q51">
        <f t="shared" si="39"/>
        <v>3.8485664544243683</v>
      </c>
      <c r="R51">
        <f t="shared" si="39"/>
        <v>3.8485664544243683</v>
      </c>
      <c r="S51">
        <f t="shared" si="39"/>
        <v>3.8485664544243683</v>
      </c>
      <c r="T51">
        <f t="shared" si="42"/>
        <v>6.077073343860212E-2</v>
      </c>
      <c r="U51">
        <f t="shared" si="16"/>
        <v>3.4820092372905878</v>
      </c>
      <c r="V51">
        <f t="shared" si="30"/>
        <v>1.2022192640679121</v>
      </c>
      <c r="W51" s="1">
        <f t="shared" si="43"/>
        <v>1.2945142479049989</v>
      </c>
      <c r="X51">
        <f t="shared" si="31"/>
        <v>2.79</v>
      </c>
      <c r="Y51">
        <f t="shared" si="41"/>
        <v>3.79</v>
      </c>
      <c r="Z51">
        <f t="shared" si="32"/>
        <v>6.1239058460285739E-2</v>
      </c>
      <c r="AA51">
        <f t="shared" si="19"/>
        <v>3.5088430758718552</v>
      </c>
      <c r="AB51">
        <f t="shared" si="33"/>
        <v>1.202253654780898</v>
      </c>
      <c r="AC51" s="1">
        <f t="shared" si="44"/>
        <v>1.2854872270597584</v>
      </c>
      <c r="AD51" s="2">
        <f t="shared" si="34"/>
        <v>73.655165007402985</v>
      </c>
      <c r="AE51">
        <f t="shared" si="35"/>
        <v>7.3578872198662132E-2</v>
      </c>
      <c r="AF51">
        <f t="shared" si="45"/>
        <v>3.6</v>
      </c>
      <c r="AG51">
        <f t="shared" si="46"/>
        <v>3.6735788721986622</v>
      </c>
      <c r="AH51">
        <f t="shared" si="37"/>
        <v>6.6564636740142484</v>
      </c>
      <c r="AI51">
        <f t="shared" si="38"/>
        <v>0.1161737812884209</v>
      </c>
      <c r="AJ51">
        <f t="shared" si="47"/>
        <v>3.6</v>
      </c>
      <c r="AK51">
        <v>31.057873275945905</v>
      </c>
      <c r="AN51">
        <f t="shared" si="24"/>
        <v>2</v>
      </c>
      <c r="AO51">
        <f t="shared" si="4"/>
        <v>1.2952871972800739</v>
      </c>
      <c r="AP51">
        <f t="shared" si="25"/>
        <v>2.0470406703957247</v>
      </c>
      <c r="AQ51">
        <f t="shared" si="26"/>
        <v>1.2906711843404814</v>
      </c>
      <c r="AR51">
        <f t="shared" si="27"/>
        <v>3.7092557428733528</v>
      </c>
      <c r="AS51">
        <f t="shared" si="7"/>
        <v>-4.9002062122456786</v>
      </c>
      <c r="AU51">
        <f t="shared" si="8"/>
        <v>83.157024770555168</v>
      </c>
      <c r="AW51">
        <v>4</v>
      </c>
    </row>
    <row r="52" spans="1:49" x14ac:dyDescent="0.2">
      <c r="A52">
        <v>37</v>
      </c>
      <c r="B52">
        <f t="shared" si="9"/>
        <v>3.7</v>
      </c>
      <c r="C52">
        <f t="shared" si="10"/>
        <v>0.12271363369000639</v>
      </c>
      <c r="D52">
        <f t="shared" si="11"/>
        <v>7.0311806666245902</v>
      </c>
      <c r="E52">
        <f t="shared" si="12"/>
        <v>30.22730553655089</v>
      </c>
      <c r="F52">
        <f t="shared" si="13"/>
        <v>0.22730553655089025</v>
      </c>
      <c r="G52">
        <f t="shared" si="28"/>
        <v>3.823353649359583</v>
      </c>
      <c r="H52">
        <f t="shared" si="40"/>
        <v>3.8083704493683381</v>
      </c>
      <c r="I52">
        <f t="shared" si="40"/>
        <v>3.8083115012473612</v>
      </c>
      <c r="J52">
        <f t="shared" si="40"/>
        <v>3.8083112684128446</v>
      </c>
      <c r="K52">
        <f t="shared" si="40"/>
        <v>3.8083112674931758</v>
      </c>
      <c r="L52">
        <f t="shared" si="40"/>
        <v>3.8083112674895432</v>
      </c>
      <c r="M52">
        <f t="shared" si="40"/>
        <v>3.808311267489529</v>
      </c>
      <c r="N52">
        <f t="shared" si="39"/>
        <v>3.808311267489529</v>
      </c>
      <c r="O52">
        <f t="shared" si="39"/>
        <v>3.808311267489529</v>
      </c>
      <c r="P52">
        <f t="shared" si="39"/>
        <v>3.808311267489529</v>
      </c>
      <c r="Q52">
        <f t="shared" si="39"/>
        <v>3.808311267489529</v>
      </c>
      <c r="R52">
        <f t="shared" si="39"/>
        <v>3.808311267489529</v>
      </c>
      <c r="S52">
        <f t="shared" si="39"/>
        <v>3.808311267489529</v>
      </c>
      <c r="T52">
        <f t="shared" si="42"/>
        <v>6.276553836000659E-2</v>
      </c>
      <c r="U52">
        <f t="shared" si="16"/>
        <v>3.5963065111574681</v>
      </c>
      <c r="V52">
        <f t="shared" si="30"/>
        <v>1.2023675938495337</v>
      </c>
      <c r="W52" s="1">
        <f t="shared" si="43"/>
        <v>1.2945142479049987</v>
      </c>
      <c r="X52">
        <f t="shared" si="31"/>
        <v>2.79</v>
      </c>
      <c r="Y52">
        <f t="shared" si="41"/>
        <v>3.79</v>
      </c>
      <c r="Z52">
        <f t="shared" si="32"/>
        <v>6.2917180441164317E-2</v>
      </c>
      <c r="AA52">
        <f t="shared" si="19"/>
        <v>3.6049952186565575</v>
      </c>
      <c r="AB52">
        <f t="shared" si="33"/>
        <v>1.2023790668457881</v>
      </c>
      <c r="AC52" s="1">
        <f t="shared" si="44"/>
        <v>1.2916847576130153</v>
      </c>
      <c r="AD52" s="2">
        <f t="shared" si="34"/>
        <v>74.010267824396863</v>
      </c>
      <c r="AE52">
        <f t="shared" si="35"/>
        <v>7.5600399396750118E-2</v>
      </c>
      <c r="AF52">
        <f t="shared" si="45"/>
        <v>3.7</v>
      </c>
      <c r="AG52">
        <f t="shared" si="46"/>
        <v>3.7756003993967502</v>
      </c>
      <c r="AH52">
        <f t="shared" si="37"/>
        <v>6.8422372619480898</v>
      </c>
      <c r="AI52">
        <f t="shared" si="38"/>
        <v>0.1194160464356107</v>
      </c>
      <c r="AJ52">
        <f t="shared" si="47"/>
        <v>3.7</v>
      </c>
      <c r="AK52">
        <v>31.057873275945905</v>
      </c>
      <c r="AN52">
        <f t="shared" si="24"/>
        <v>2</v>
      </c>
      <c r="AO52">
        <f t="shared" si="4"/>
        <v>1.286747053105092</v>
      </c>
      <c r="AP52">
        <f t="shared" si="25"/>
        <v>2.0470406703957247</v>
      </c>
      <c r="AQ52">
        <f t="shared" si="26"/>
        <v>1.2819059279399374</v>
      </c>
      <c r="AR52">
        <f t="shared" si="27"/>
        <v>3.8115130960339916</v>
      </c>
      <c r="AS52">
        <f t="shared" si="7"/>
        <v>-5.0327651747225968</v>
      </c>
      <c r="AU52">
        <f t="shared" si="8"/>
        <v>82.968819333375407</v>
      </c>
      <c r="AW52">
        <v>4</v>
      </c>
    </row>
    <row r="53" spans="1:49" x14ac:dyDescent="0.2">
      <c r="A53">
        <v>38</v>
      </c>
      <c r="B53">
        <f t="shared" si="9"/>
        <v>3.8000000000000003</v>
      </c>
      <c r="C53">
        <f t="shared" si="10"/>
        <v>0.12599568216401255</v>
      </c>
      <c r="D53">
        <f t="shared" si="11"/>
        <v>7.2192337385078016</v>
      </c>
      <c r="E53">
        <f t="shared" si="12"/>
        <v>30.239708993308781</v>
      </c>
      <c r="F53">
        <f t="shared" si="13"/>
        <v>0.23970899330878126</v>
      </c>
      <c r="G53">
        <f t="shared" si="28"/>
        <v>3.7830388660294951</v>
      </c>
      <c r="H53">
        <f t="shared" si="40"/>
        <v>3.7672477807751319</v>
      </c>
      <c r="I53">
        <f t="shared" si="40"/>
        <v>3.7671815896488714</v>
      </c>
      <c r="J53">
        <f t="shared" si="40"/>
        <v>3.7671813110291774</v>
      </c>
      <c r="K53">
        <f t="shared" si="40"/>
        <v>3.7671813098563569</v>
      </c>
      <c r="L53">
        <f t="shared" si="40"/>
        <v>3.7671813098514195</v>
      </c>
      <c r="M53">
        <f t="shared" si="40"/>
        <v>3.7671813098513995</v>
      </c>
      <c r="N53">
        <f t="shared" si="39"/>
        <v>3.7671813098513995</v>
      </c>
      <c r="O53">
        <f t="shared" si="39"/>
        <v>3.7671813098513995</v>
      </c>
      <c r="P53">
        <f t="shared" si="39"/>
        <v>3.7671813098513995</v>
      </c>
      <c r="Q53">
        <f t="shared" si="39"/>
        <v>3.7671813098513995</v>
      </c>
      <c r="R53">
        <f t="shared" si="39"/>
        <v>3.7671813098513995</v>
      </c>
      <c r="S53">
        <f t="shared" si="39"/>
        <v>3.7671813098513995</v>
      </c>
      <c r="T53">
        <f t="shared" si="42"/>
        <v>6.4789048843737262E-2</v>
      </c>
      <c r="U53">
        <f t="shared" si="16"/>
        <v>3.7122485411022463</v>
      </c>
      <c r="V53">
        <f t="shared" si="30"/>
        <v>1.2025229850475521</v>
      </c>
      <c r="W53" s="1">
        <f t="shared" si="43"/>
        <v>1.2945142479049987</v>
      </c>
      <c r="X53">
        <f t="shared" si="31"/>
        <v>2.79</v>
      </c>
      <c r="Y53">
        <f t="shared" si="41"/>
        <v>3.79</v>
      </c>
      <c r="Z53">
        <f t="shared" si="32"/>
        <v>6.4593442111771926E-2</v>
      </c>
      <c r="AA53">
        <f t="shared" si="19"/>
        <v>3.7010407703705064</v>
      </c>
      <c r="AB53">
        <f t="shared" si="33"/>
        <v>1.2025077471035677</v>
      </c>
      <c r="AC53" s="1">
        <f t="shared" si="44"/>
        <v>1.2980493924271337</v>
      </c>
      <c r="AD53" s="2">
        <f t="shared" si="34"/>
        <v>74.374945292657657</v>
      </c>
      <c r="AE53">
        <f t="shared" si="35"/>
        <v>7.7620112368495295E-2</v>
      </c>
      <c r="AF53">
        <f t="shared" si="45"/>
        <v>3.8000000000000003</v>
      </c>
      <c r="AG53">
        <f t="shared" si="46"/>
        <v>3.8776201123684957</v>
      </c>
      <c r="AH53">
        <f t="shared" si="37"/>
        <v>7.0280831497290901</v>
      </c>
      <c r="AI53">
        <f t="shared" si="38"/>
        <v>0.12265957341596632</v>
      </c>
      <c r="AJ53">
        <f t="shared" si="47"/>
        <v>3.8000000000000003</v>
      </c>
      <c r="AK53">
        <v>31.057873275945905</v>
      </c>
      <c r="AN53">
        <f t="shared" si="24"/>
        <v>2</v>
      </c>
      <c r="AO53">
        <f t="shared" si="4"/>
        <v>1.2779764847214332</v>
      </c>
      <c r="AP53">
        <f t="shared" si="25"/>
        <v>2.0470406703957247</v>
      </c>
      <c r="AQ53">
        <f t="shared" si="26"/>
        <v>1.2729078976590082</v>
      </c>
      <c r="AR53">
        <f t="shared" si="27"/>
        <v>3.913707429740874</v>
      </c>
      <c r="AS53">
        <f t="shared" si="7"/>
        <v>-5.1651885836680922</v>
      </c>
      <c r="AU53">
        <f t="shared" si="8"/>
        <v>82.780766261492204</v>
      </c>
      <c r="AW53">
        <v>4</v>
      </c>
    </row>
    <row r="54" spans="1:49" x14ac:dyDescent="0.2">
      <c r="A54">
        <v>39</v>
      </c>
      <c r="B54">
        <f t="shared" si="9"/>
        <v>3.9000000000000004</v>
      </c>
      <c r="C54">
        <f t="shared" si="10"/>
        <v>0.12927500404814307</v>
      </c>
      <c r="D54">
        <f t="shared" si="11"/>
        <v>7.4071305836911518</v>
      </c>
      <c r="E54">
        <f t="shared" si="12"/>
        <v>30.252437918290155</v>
      </c>
      <c r="F54">
        <f t="shared" si="13"/>
        <v>0.25243791829015549</v>
      </c>
      <c r="G54">
        <f t="shared" si="28"/>
        <v>3.7418883763238284</v>
      </c>
      <c r="H54">
        <f t="shared" si="40"/>
        <v>3.7252692397322265</v>
      </c>
      <c r="I54">
        <f t="shared" si="40"/>
        <v>3.7251950985941562</v>
      </c>
      <c r="J54">
        <f t="shared" si="40"/>
        <v>3.7251947663542135</v>
      </c>
      <c r="K54">
        <f t="shared" si="40"/>
        <v>3.7251947648653561</v>
      </c>
      <c r="L54">
        <f t="shared" si="40"/>
        <v>3.7251947648586841</v>
      </c>
      <c r="M54">
        <f t="shared" si="40"/>
        <v>3.7251947648586543</v>
      </c>
      <c r="N54">
        <f t="shared" si="39"/>
        <v>3.7251947648586543</v>
      </c>
      <c r="O54">
        <f t="shared" si="39"/>
        <v>3.7251947648586543</v>
      </c>
      <c r="P54">
        <f t="shared" si="39"/>
        <v>3.7251947648586543</v>
      </c>
      <c r="Q54">
        <f t="shared" si="39"/>
        <v>3.7251947648586543</v>
      </c>
      <c r="R54">
        <f t="shared" si="39"/>
        <v>3.7251947648586543</v>
      </c>
      <c r="S54">
        <f t="shared" si="39"/>
        <v>3.7251947648586543</v>
      </c>
      <c r="T54">
        <f t="shared" si="42"/>
        <v>6.6842576905643117E-2</v>
      </c>
      <c r="U54">
        <f t="shared" si="16"/>
        <v>3.8299105023128313</v>
      </c>
      <c r="V54">
        <f t="shared" si="30"/>
        <v>1.2026857577364158</v>
      </c>
      <c r="W54" s="1">
        <f t="shared" si="43"/>
        <v>1.2945142479049987</v>
      </c>
      <c r="X54">
        <f t="shared" si="31"/>
        <v>2.79</v>
      </c>
      <c r="Y54">
        <f t="shared" si="41"/>
        <v>3.79</v>
      </c>
      <c r="Z54">
        <f t="shared" si="32"/>
        <v>6.6267796794331466E-2</v>
      </c>
      <c r="AA54">
        <f t="shared" si="19"/>
        <v>3.7969770564951975</v>
      </c>
      <c r="AB54">
        <f t="shared" si="33"/>
        <v>1.2026396823047185</v>
      </c>
      <c r="AC54" s="1">
        <f t="shared" si="44"/>
        <v>1.3045809169270157</v>
      </c>
      <c r="AD54" s="2">
        <f t="shared" si="34"/>
        <v>74.749185117575308</v>
      </c>
      <c r="AE54">
        <f t="shared" si="35"/>
        <v>7.9637964903646205E-2</v>
      </c>
      <c r="AF54">
        <f t="shared" si="45"/>
        <v>3.9000000000000004</v>
      </c>
      <c r="AG54">
        <f t="shared" si="46"/>
        <v>3.9796379649036466</v>
      </c>
      <c r="AH54">
        <f>180/3.1415*AI54</f>
        <v>7.2140033793440006</v>
      </c>
      <c r="AI54">
        <f>ASIN(AJ54/AK54)</f>
        <v>0.12590439786782878</v>
      </c>
      <c r="AJ54">
        <f t="shared" si="47"/>
        <v>3.9000000000000004</v>
      </c>
      <c r="AK54">
        <v>31.057873275945905</v>
      </c>
      <c r="AN54">
        <f t="shared" si="24"/>
        <v>2</v>
      </c>
      <c r="AO54">
        <f t="shared" si="4"/>
        <v>1.2689757755498887</v>
      </c>
      <c r="AP54">
        <f t="shared" si="25"/>
        <v>2.0470406703957247</v>
      </c>
      <c r="AQ54">
        <f t="shared" si="26"/>
        <v>1.2636776770885541</v>
      </c>
      <c r="AR54">
        <f t="shared" si="27"/>
        <v>4.0158371588071695</v>
      </c>
      <c r="AS54">
        <f t="shared" si="7"/>
        <v>-5.2974730529099201</v>
      </c>
      <c r="AU54">
        <f t="shared" si="8"/>
        <v>82.592869416308844</v>
      </c>
      <c r="AW54">
        <v>4</v>
      </c>
    </row>
    <row r="55" spans="1:49" x14ac:dyDescent="0.2">
      <c r="A55">
        <v>40</v>
      </c>
      <c r="B55">
        <f t="shared" si="9"/>
        <v>4</v>
      </c>
      <c r="C55">
        <f t="shared" si="10"/>
        <v>0.13255153229667402</v>
      </c>
      <c r="D55">
        <f t="shared" si="11"/>
        <v>7.5948673606243258</v>
      </c>
      <c r="E55">
        <f t="shared" si="12"/>
        <v>30.265491900843113</v>
      </c>
      <c r="F55">
        <f t="shared" si="13"/>
        <v>0.26549190084311292</v>
      </c>
      <c r="G55">
        <f t="shared" si="28"/>
        <v>3.6999207586553755</v>
      </c>
      <c r="H55">
        <f t="shared" si="40"/>
        <v>3.682453509747079</v>
      </c>
      <c r="I55">
        <f t="shared" si="40"/>
        <v>3.6823706560780187</v>
      </c>
      <c r="J55">
        <f t="shared" si="40"/>
        <v>3.6823702611991416</v>
      </c>
      <c r="K55">
        <f t="shared" si="40"/>
        <v>3.6823702593171141</v>
      </c>
      <c r="L55">
        <f t="shared" si="40"/>
        <v>3.6823702593081444</v>
      </c>
      <c r="M55">
        <f t="shared" si="40"/>
        <v>3.6823702593081018</v>
      </c>
      <c r="N55">
        <f t="shared" si="39"/>
        <v>3.6823702593081018</v>
      </c>
      <c r="O55">
        <f t="shared" si="39"/>
        <v>3.6823702593081018</v>
      </c>
      <c r="P55">
        <f t="shared" si="39"/>
        <v>3.6823702593081018</v>
      </c>
      <c r="Q55">
        <f t="shared" si="39"/>
        <v>3.6823702593081018</v>
      </c>
      <c r="R55">
        <f t="shared" si="39"/>
        <v>3.6823702593081018</v>
      </c>
      <c r="S55">
        <f t="shared" si="39"/>
        <v>3.6823702593081018</v>
      </c>
      <c r="T55">
        <f t="shared" si="42"/>
        <v>6.8927491059347562E-2</v>
      </c>
      <c r="U55">
        <f t="shared" si="16"/>
        <v>3.9493708071566327</v>
      </c>
      <c r="V55">
        <f t="shared" si="30"/>
        <v>1.2028562533358982</v>
      </c>
      <c r="W55" s="1">
        <f t="shared" si="43"/>
        <v>1.2945142479049987</v>
      </c>
      <c r="X55">
        <f t="shared" si="31"/>
        <v>2.79</v>
      </c>
      <c r="Y55">
        <f t="shared" si="41"/>
        <v>3.79</v>
      </c>
      <c r="Z55">
        <f t="shared" si="32"/>
        <v>6.7940198088931619E-2</v>
      </c>
      <c r="AA55">
        <f t="shared" si="19"/>
        <v>3.8928014184331343</v>
      </c>
      <c r="AB55">
        <f t="shared" si="33"/>
        <v>1.2027748588923266</v>
      </c>
      <c r="AC55" s="1">
        <f t="shared" si="44"/>
        <v>1.3112791112901185</v>
      </c>
      <c r="AD55" s="2">
        <f t="shared" si="34"/>
        <v>75.132974703874368</v>
      </c>
      <c r="AE55">
        <f t="shared" si="35"/>
        <v>8.1653911011393757E-2</v>
      </c>
      <c r="AF55" s="3">
        <f t="shared" si="45"/>
        <v>4</v>
      </c>
      <c r="AG55" s="3">
        <f t="shared" si="46"/>
        <v>4.0816539110113936</v>
      </c>
      <c r="AH55">
        <v>7.4</v>
      </c>
      <c r="AI55">
        <f>AH55*$C$3/180</f>
        <v>0.12915055555555557</v>
      </c>
      <c r="AJ55">
        <f t="shared" si="47"/>
        <v>4</v>
      </c>
      <c r="AK55">
        <f>AJ55/SIN(AI55)</f>
        <v>31.057873275945905</v>
      </c>
      <c r="AN55">
        <f t="shared" si="24"/>
        <v>2</v>
      </c>
      <c r="AO55">
        <f t="shared" si="4"/>
        <v>1.2597452159652016</v>
      </c>
      <c r="AP55">
        <f t="shared" si="25"/>
        <v>2.0470406703957247</v>
      </c>
      <c r="AQ55">
        <f t="shared" si="26"/>
        <v>1.2542158635576606</v>
      </c>
      <c r="AR55">
        <f t="shared" si="27"/>
        <v>4.1179007071544698</v>
      </c>
      <c r="AS55">
        <f t="shared" si="7"/>
        <v>-5.4296152137564135</v>
      </c>
      <c r="AU55">
        <f t="shared" si="8"/>
        <v>82.40513263937568</v>
      </c>
      <c r="AW55">
        <v>4</v>
      </c>
    </row>
    <row r="56" spans="1:49" x14ac:dyDescent="0.2">
      <c r="A56">
        <v>41</v>
      </c>
      <c r="B56">
        <f t="shared" si="9"/>
        <v>4.1000000000000005</v>
      </c>
      <c r="C56">
        <f t="shared" si="10"/>
        <v>0.13582520021798644</v>
      </c>
      <c r="D56">
        <f t="shared" si="11"/>
        <v>7.7824402480463339</v>
      </c>
      <c r="E56">
        <f t="shared" si="12"/>
        <v>30.278870520546171</v>
      </c>
      <c r="F56">
        <f t="shared" si="13"/>
        <v>0.27887052054617101</v>
      </c>
      <c r="G56">
        <f t="shared" si="28"/>
        <v>3.6571550334251164</v>
      </c>
      <c r="H56">
        <f t="shared" si="40"/>
        <v>3.638819718583437</v>
      </c>
      <c r="I56">
        <f t="shared" si="40"/>
        <v>3.6387273304476282</v>
      </c>
      <c r="J56">
        <f t="shared" si="40"/>
        <v>3.6387268625639506</v>
      </c>
      <c r="K56">
        <f t="shared" si="40"/>
        <v>3.638726860194375</v>
      </c>
      <c r="L56">
        <f t="shared" si="40"/>
        <v>3.6387268601823739</v>
      </c>
      <c r="M56">
        <f t="shared" si="40"/>
        <v>3.6387268601823131</v>
      </c>
      <c r="N56">
        <f t="shared" si="39"/>
        <v>3.6387268601823131</v>
      </c>
      <c r="O56">
        <f t="shared" si="39"/>
        <v>3.6387268601823131</v>
      </c>
      <c r="P56">
        <f t="shared" si="39"/>
        <v>3.6387268601823131</v>
      </c>
      <c r="Q56">
        <f t="shared" si="39"/>
        <v>3.6387268601823131</v>
      </c>
      <c r="R56">
        <f t="shared" si="39"/>
        <v>3.6387268601823131</v>
      </c>
      <c r="S56">
        <f t="shared" si="39"/>
        <v>3.6387268601823131</v>
      </c>
      <c r="T56">
        <f t="shared" si="42"/>
        <v>7.1045220048439564E-2</v>
      </c>
      <c r="U56">
        <f t="shared" si="16"/>
        <v>4.0707113190256639</v>
      </c>
      <c r="V56">
        <f t="shared" si="30"/>
        <v>1.2030348361956955</v>
      </c>
      <c r="W56" s="1">
        <f t="shared" si="43"/>
        <v>1.2945142479049987</v>
      </c>
      <c r="X56">
        <f t="shared" si="31"/>
        <v>2.4375</v>
      </c>
      <c r="Y56">
        <f>$AQ$5</f>
        <v>3.4375</v>
      </c>
      <c r="Z56">
        <f t="shared" si="32"/>
        <v>7.3098702959968051E-2</v>
      </c>
      <c r="AA56">
        <f t="shared" si="19"/>
        <v>4.1883706932338844</v>
      </c>
      <c r="AB56">
        <f t="shared" si="33"/>
        <v>1.203213205804545</v>
      </c>
      <c r="AC56" s="1">
        <f t="shared" si="44"/>
        <v>1.2623108704465911</v>
      </c>
      <c r="AD56" s="2">
        <f t="shared" si="34"/>
        <v>72.327218424442592</v>
      </c>
      <c r="AE56">
        <f t="shared" si="35"/>
        <v>8.7875017055194099E-2</v>
      </c>
      <c r="AF56">
        <f t="shared" si="45"/>
        <v>4.1000000000000005</v>
      </c>
      <c r="AG56">
        <f t="shared" si="46"/>
        <v>4.1878750170551946</v>
      </c>
      <c r="AJ56">
        <f t="shared" si="47"/>
        <v>4.1000000000000005</v>
      </c>
      <c r="AN56">
        <f t="shared" si="24"/>
        <v>2</v>
      </c>
      <c r="AO56">
        <f t="shared" si="4"/>
        <v>1.2502851032502531</v>
      </c>
      <c r="AP56">
        <f t="shared" si="25"/>
        <v>2.0470406703957247</v>
      </c>
      <c r="AQ56">
        <f t="shared" si="26"/>
        <v>1.2445230679969632</v>
      </c>
      <c r="AR56">
        <f t="shared" si="27"/>
        <v>4.2198965080097093</v>
      </c>
      <c r="AS56">
        <f t="shared" si="7"/>
        <v>-5.5616117153776861</v>
      </c>
      <c r="AU56">
        <f t="shared" si="8"/>
        <v>82.217559751953672</v>
      </c>
      <c r="AW56">
        <v>4</v>
      </c>
    </row>
    <row r="57" spans="1:49" x14ac:dyDescent="0.2">
      <c r="A57">
        <v>42</v>
      </c>
      <c r="B57">
        <f t="shared" si="9"/>
        <v>4.2</v>
      </c>
      <c r="C57">
        <f t="shared" si="10"/>
        <v>0.13909594148207133</v>
      </c>
      <c r="D57">
        <f t="shared" si="11"/>
        <v>7.9698454454155137</v>
      </c>
      <c r="E57">
        <f t="shared" si="12"/>
        <v>30.292573347274409</v>
      </c>
      <c r="F57">
        <f t="shared" si="13"/>
        <v>0.2925733472744092</v>
      </c>
      <c r="G57">
        <f t="shared" si="28"/>
        <v>3.6136106600302109</v>
      </c>
      <c r="H57">
        <f t="shared" si="40"/>
        <v>3.594387435236174</v>
      </c>
      <c r="I57">
        <f t="shared" si="40"/>
        <v>3.5942846270725743</v>
      </c>
      <c r="J57">
        <f t="shared" si="40"/>
        <v>3.5942840742855351</v>
      </c>
      <c r="K57">
        <f t="shared" si="40"/>
        <v>3.5942840713131803</v>
      </c>
      <c r="L57">
        <f t="shared" si="40"/>
        <v>3.5942840712971984</v>
      </c>
      <c r="M57">
        <f t="shared" si="40"/>
        <v>3.5942840712971122</v>
      </c>
      <c r="N57">
        <f t="shared" si="39"/>
        <v>3.5942840712971114</v>
      </c>
      <c r="O57">
        <f t="shared" si="39"/>
        <v>3.5942840712971114</v>
      </c>
      <c r="P57">
        <f t="shared" si="39"/>
        <v>3.5942840712971114</v>
      </c>
      <c r="Q57">
        <f t="shared" si="39"/>
        <v>3.5942840712971114</v>
      </c>
      <c r="R57">
        <f t="shared" si="39"/>
        <v>3.5942840712971114</v>
      </c>
      <c r="S57">
        <f t="shared" si="39"/>
        <v>3.5942840712971114</v>
      </c>
      <c r="T57">
        <f t="shared" si="42"/>
        <v>7.3197256855953019E-2</v>
      </c>
      <c r="U57">
        <f t="shared" si="16"/>
        <v>4.1940175820695664</v>
      </c>
      <c r="V57">
        <f t="shared" si="30"/>
        <v>1.2032218953256772</v>
      </c>
      <c r="W57" s="1">
        <f t="shared" si="43"/>
        <v>1.2945142479049989</v>
      </c>
      <c r="X57">
        <f t="shared" si="31"/>
        <v>2.4375</v>
      </c>
      <c r="Y57">
        <f t="shared" ref="Y57:Y65" si="48">$AQ$5</f>
        <v>3.4375</v>
      </c>
      <c r="Z57">
        <f t="shared" si="32"/>
        <v>7.4850960755214691E-2</v>
      </c>
      <c r="AA57">
        <f t="shared" si="19"/>
        <v>4.2887706305709514</v>
      </c>
      <c r="AB57">
        <f t="shared" si="33"/>
        <v>1.2033694651835933</v>
      </c>
      <c r="AC57" s="1">
        <f t="shared" si="44"/>
        <v>1.269348772370577</v>
      </c>
      <c r="AD57" s="2">
        <f t="shared" si="34"/>
        <v>72.730472394303305</v>
      </c>
      <c r="AE57">
        <f t="shared" si="35"/>
        <v>8.9989275673535138E-2</v>
      </c>
      <c r="AF57">
        <f t="shared" si="45"/>
        <v>4.2</v>
      </c>
      <c r="AG57">
        <f t="shared" si="46"/>
        <v>4.2899892756735349</v>
      </c>
      <c r="AJ57">
        <f t="shared" si="47"/>
        <v>4.2</v>
      </c>
      <c r="AN57">
        <f t="shared" si="24"/>
        <v>2</v>
      </c>
      <c r="AO57">
        <f t="shared" si="4"/>
        <v>1.2405957415492916</v>
      </c>
      <c r="AP57">
        <f t="shared" si="25"/>
        <v>2.0470406703957247</v>
      </c>
      <c r="AQ57">
        <f t="shared" si="26"/>
        <v>1.2345999147993394</v>
      </c>
      <c r="AR57">
        <f t="shared" si="27"/>
        <v>4.3218230040989827</v>
      </c>
      <c r="AS57">
        <f t="shared" si="7"/>
        <v>-5.6934592251742133</v>
      </c>
      <c r="AU57">
        <f t="shared" si="8"/>
        <v>82.030154554584485</v>
      </c>
      <c r="AW57">
        <v>4</v>
      </c>
    </row>
    <row r="58" spans="1:49" x14ac:dyDescent="0.2">
      <c r="A58">
        <v>43</v>
      </c>
      <c r="B58">
        <f t="shared" si="9"/>
        <v>4.3</v>
      </c>
      <c r="C58">
        <f t="shared" si="10"/>
        <v>0.14236369012792366</v>
      </c>
      <c r="D58">
        <f t="shared" si="11"/>
        <v>8.1570791733332033</v>
      </c>
      <c r="E58">
        <f t="shared" si="12"/>
        <v>30.306599941266917</v>
      </c>
      <c r="F58">
        <f t="shared" si="13"/>
        <v>0.30659994126691714</v>
      </c>
      <c r="G58">
        <f t="shared" si="28"/>
        <v>3.5693075338120401</v>
      </c>
      <c r="H58">
        <f t="shared" si="40"/>
        <v>3.549176666845606</v>
      </c>
      <c r="I58">
        <f t="shared" si="40"/>
        <v>3.5490624849260057</v>
      </c>
      <c r="J58">
        <f t="shared" si="40"/>
        <v>3.5490618335938433</v>
      </c>
      <c r="K58">
        <f t="shared" si="40"/>
        <v>3.5490618298783048</v>
      </c>
      <c r="L58">
        <f t="shared" si="40"/>
        <v>3.5490618298571097</v>
      </c>
      <c r="M58">
        <f t="shared" si="40"/>
        <v>3.5490618298569885</v>
      </c>
      <c r="N58">
        <f t="shared" si="39"/>
        <v>3.549061829856988</v>
      </c>
      <c r="O58">
        <f t="shared" si="39"/>
        <v>3.549061829856988</v>
      </c>
      <c r="P58">
        <f t="shared" si="39"/>
        <v>3.549061829856988</v>
      </c>
      <c r="Q58">
        <f t="shared" si="39"/>
        <v>3.549061829856988</v>
      </c>
      <c r="R58">
        <f t="shared" si="39"/>
        <v>3.549061829856988</v>
      </c>
      <c r="S58">
        <f t="shared" si="39"/>
        <v>3.549061829856988</v>
      </c>
      <c r="T58">
        <f t="shared" si="42"/>
        <v>7.5385163016896586E-2</v>
      </c>
      <c r="U58">
        <f t="shared" si="16"/>
        <v>4.3193790682926574</v>
      </c>
      <c r="V58">
        <f t="shared" si="30"/>
        <v>1.203417846287075</v>
      </c>
      <c r="W58" s="1">
        <f t="shared" si="43"/>
        <v>1.2945142479049989</v>
      </c>
      <c r="X58">
        <f t="shared" si="31"/>
        <v>2.4375</v>
      </c>
      <c r="Y58">
        <f t="shared" si="48"/>
        <v>3.4375</v>
      </c>
      <c r="Z58">
        <f t="shared" si="32"/>
        <v>7.6601044024751083E-2</v>
      </c>
      <c r="AA58">
        <f t="shared" si="19"/>
        <v>4.3890459730877591</v>
      </c>
      <c r="AB58">
        <f t="shared" si="33"/>
        <v>1.2035292600900807</v>
      </c>
      <c r="AC58" s="1">
        <f t="shared" si="44"/>
        <v>1.2765528182618897</v>
      </c>
      <c r="AD58" s="2">
        <f t="shared" si="34"/>
        <v>73.143245993041589</v>
      </c>
      <c r="AE58">
        <f t="shared" si="35"/>
        <v>9.2101465205377056E-2</v>
      </c>
      <c r="AF58">
        <f t="shared" si="45"/>
        <v>4.3</v>
      </c>
      <c r="AG58">
        <f t="shared" si="46"/>
        <v>4.3921014652053767</v>
      </c>
      <c r="AJ58">
        <f t="shared" si="47"/>
        <v>4.3</v>
      </c>
      <c r="AN58">
        <f t="shared" si="24"/>
        <v>2</v>
      </c>
      <c r="AO58">
        <f t="shared" si="4"/>
        <v>1.2306774418202389</v>
      </c>
      <c r="AP58">
        <f t="shared" si="25"/>
        <v>2.0470406703957247</v>
      </c>
      <c r="AQ58">
        <f t="shared" si="26"/>
        <v>1.2244470416780466</v>
      </c>
      <c r="AR58">
        <f t="shared" si="27"/>
        <v>4.4236786478382069</v>
      </c>
      <c r="AS58">
        <f t="shared" si="7"/>
        <v>-5.8251544291539732</v>
      </c>
      <c r="AU58">
        <f t="shared" si="8"/>
        <v>81.842920826666798</v>
      </c>
      <c r="AW58">
        <v>4</v>
      </c>
    </row>
    <row r="59" spans="1:49" x14ac:dyDescent="0.2">
      <c r="A59">
        <v>44</v>
      </c>
      <c r="B59">
        <f t="shared" si="9"/>
        <v>4.4000000000000004</v>
      </c>
      <c r="C59">
        <f t="shared" si="10"/>
        <v>0.14562838057082264</v>
      </c>
      <c r="D59">
        <f t="shared" si="11"/>
        <v>8.3441376739608693</v>
      </c>
      <c r="E59">
        <f t="shared" si="12"/>
        <v>30.320949853195561</v>
      </c>
      <c r="F59">
        <f t="shared" si="13"/>
        <v>0.32094985319556102</v>
      </c>
      <c r="G59">
        <f t="shared" si="28"/>
        <v>3.5242659829452894</v>
      </c>
      <c r="H59">
        <f t="shared" si="40"/>
        <v>3.5032078555523198</v>
      </c>
      <c r="I59">
        <f t="shared" si="40"/>
        <v>3.5030812730748933</v>
      </c>
      <c r="J59">
        <f t="shared" si="40"/>
        <v>3.5030805075736526</v>
      </c>
      <c r="K59">
        <f t="shared" si="40"/>
        <v>3.5030805029441541</v>
      </c>
      <c r="L59">
        <f t="shared" si="40"/>
        <v>3.503080502916156</v>
      </c>
      <c r="M59">
        <f t="shared" si="40"/>
        <v>3.5030805029159864</v>
      </c>
      <c r="N59">
        <f t="shared" si="39"/>
        <v>3.5030805029159859</v>
      </c>
      <c r="O59">
        <f t="shared" si="39"/>
        <v>3.5030805029159859</v>
      </c>
      <c r="P59">
        <f t="shared" si="39"/>
        <v>3.5030805029159859</v>
      </c>
      <c r="Q59">
        <f t="shared" si="39"/>
        <v>3.5030805029159859</v>
      </c>
      <c r="R59">
        <f t="shared" si="39"/>
        <v>3.5030805029159859</v>
      </c>
      <c r="S59">
        <f t="shared" si="39"/>
        <v>3.5030805029159859</v>
      </c>
      <c r="T59">
        <f t="shared" si="42"/>
        <v>7.7610573262349838E-2</v>
      </c>
      <c r="U59">
        <f t="shared" si="16"/>
        <v>4.4468894436488844</v>
      </c>
      <c r="V59">
        <f t="shared" si="30"/>
        <v>1.2036231332617551</v>
      </c>
      <c r="W59" s="1">
        <f t="shared" si="43"/>
        <v>1.2945142479049987</v>
      </c>
      <c r="X59">
        <f t="shared" si="31"/>
        <v>2.4375</v>
      </c>
      <c r="Y59">
        <f t="shared" si="48"/>
        <v>3.4375</v>
      </c>
      <c r="Z59">
        <f t="shared" si="32"/>
        <v>7.8348905691209433E-2</v>
      </c>
      <c r="AA59">
        <f t="shared" si="19"/>
        <v>4.4891940233702678</v>
      </c>
      <c r="AB59">
        <f t="shared" si="33"/>
        <v>1.2036925746413369</v>
      </c>
      <c r="AC59" s="1">
        <f t="shared" si="44"/>
        <v>1.2839227673083256</v>
      </c>
      <c r="AD59" s="2">
        <f t="shared" si="34"/>
        <v>73.565525422727546</v>
      </c>
      <c r="AE59">
        <f t="shared" si="35"/>
        <v>9.4211539880688075E-2</v>
      </c>
      <c r="AF59">
        <f t="shared" si="45"/>
        <v>4.4000000000000004</v>
      </c>
      <c r="AG59">
        <f t="shared" si="46"/>
        <v>4.4942115398806886</v>
      </c>
      <c r="AJ59">
        <f t="shared" si="47"/>
        <v>4.4000000000000004</v>
      </c>
      <c r="AN59">
        <f t="shared" si="24"/>
        <v>2</v>
      </c>
      <c r="AO59">
        <f t="shared" si="4"/>
        <v>1.2205305217860651</v>
      </c>
      <c r="AP59">
        <f t="shared" si="25"/>
        <v>2.0470406703957247</v>
      </c>
      <c r="AQ59">
        <f t="shared" si="26"/>
        <v>1.2140650995223468</v>
      </c>
      <c r="AR59">
        <f t="shared" si="27"/>
        <v>4.5254619015205773</v>
      </c>
      <c r="AS59">
        <f t="shared" si="7"/>
        <v>-5.9566940322982891</v>
      </c>
      <c r="AU59">
        <f t="shared" si="8"/>
        <v>81.655862326039127</v>
      </c>
      <c r="AW59">
        <v>4</v>
      </c>
    </row>
    <row r="60" spans="1:49" x14ac:dyDescent="0.2">
      <c r="A60">
        <v>45</v>
      </c>
      <c r="B60">
        <f t="shared" si="9"/>
        <v>4.5</v>
      </c>
      <c r="C60">
        <f t="shared" si="10"/>
        <v>0.14888994760949725</v>
      </c>
      <c r="D60">
        <f t="shared" si="11"/>
        <v>8.5310172114306884</v>
      </c>
      <c r="E60">
        <f t="shared" si="12"/>
        <v>30.335622624235025</v>
      </c>
      <c r="F60">
        <f t="shared" si="13"/>
        <v>0.33562262423502531</v>
      </c>
      <c r="G60">
        <f t="shared" si="28"/>
        <v>3.478506765269219</v>
      </c>
      <c r="H60">
        <f t="shared" si="40"/>
        <v>3.4565018752936694</v>
      </c>
      <c r="I60">
        <f t="shared" si="40"/>
        <v>3.4563617870772276</v>
      </c>
      <c r="J60">
        <f t="shared" si="40"/>
        <v>3.4563608895292597</v>
      </c>
      <c r="K60">
        <f t="shared" si="40"/>
        <v>3.4563608837784177</v>
      </c>
      <c r="L60">
        <f t="shared" si="40"/>
        <v>3.4563608837415707</v>
      </c>
      <c r="M60">
        <f t="shared" si="40"/>
        <v>3.456360883741334</v>
      </c>
      <c r="N60">
        <f t="shared" si="39"/>
        <v>3.4563608837413327</v>
      </c>
      <c r="O60">
        <f t="shared" si="39"/>
        <v>3.4563608837413327</v>
      </c>
      <c r="P60">
        <f t="shared" si="39"/>
        <v>3.4563608837413327</v>
      </c>
      <c r="Q60">
        <f t="shared" si="39"/>
        <v>3.4563608837413327</v>
      </c>
      <c r="R60">
        <f t="shared" si="39"/>
        <v>3.4563608837413327</v>
      </c>
      <c r="S60">
        <f t="shared" si="39"/>
        <v>3.4563608837413327</v>
      </c>
      <c r="T60">
        <f t="shared" si="42"/>
        <v>7.9875200526738438E-2</v>
      </c>
      <c r="U60">
        <f t="shared" si="16"/>
        <v>4.5766468549460191</v>
      </c>
      <c r="V60">
        <f t="shared" si="30"/>
        <v>1.2038382313188425</v>
      </c>
      <c r="W60" s="1">
        <f t="shared" si="43"/>
        <v>1.2945142479049987</v>
      </c>
      <c r="X60">
        <f t="shared" si="31"/>
        <v>2.4375</v>
      </c>
      <c r="Y60">
        <f t="shared" si="48"/>
        <v>3.4375</v>
      </c>
      <c r="Z60">
        <f t="shared" si="32"/>
        <v>8.0094498993970614E-2</v>
      </c>
      <c r="AA60">
        <f t="shared" si="19"/>
        <v>4.5892121021533372</v>
      </c>
      <c r="AB60">
        <f t="shared" si="33"/>
        <v>1.2038593926414869</v>
      </c>
      <c r="AC60" s="1">
        <f t="shared" si="44"/>
        <v>1.2914583736287544</v>
      </c>
      <c r="AD60" s="2">
        <f t="shared" si="34"/>
        <v>73.99729659499468</v>
      </c>
      <c r="AE60">
        <f t="shared" si="35"/>
        <v>9.631945416752373E-2</v>
      </c>
      <c r="AF60">
        <f t="shared" si="45"/>
        <v>4.5</v>
      </c>
      <c r="AG60">
        <f t="shared" si="46"/>
        <v>4.5963194541675234</v>
      </c>
      <c r="AJ60">
        <f t="shared" si="47"/>
        <v>4.5</v>
      </c>
      <c r="AN60">
        <f t="shared" si="24"/>
        <v>2</v>
      </c>
      <c r="AO60">
        <f t="shared" si="4"/>
        <v>1.2101553058852623</v>
      </c>
      <c r="AP60">
        <f t="shared" si="25"/>
        <v>2.0470406703957247</v>
      </c>
      <c r="AQ60">
        <f t="shared" si="26"/>
        <v>1.2034547522506929</v>
      </c>
      <c r="AR60">
        <f t="shared" si="27"/>
        <v>4.6271712375007663</v>
      </c>
      <c r="AS60">
        <f t="shared" si="7"/>
        <v>-6.0880747589194097</v>
      </c>
      <c r="AU60">
        <f t="shared" si="8"/>
        <v>81.468982788569306</v>
      </c>
      <c r="AW60">
        <v>4</v>
      </c>
    </row>
    <row r="61" spans="1:49" x14ac:dyDescent="0.2">
      <c r="A61">
        <v>46</v>
      </c>
      <c r="B61">
        <f t="shared" si="9"/>
        <v>4.6000000000000005</v>
      </c>
      <c r="C61">
        <f t="shared" si="10"/>
        <v>0.15214832643317483</v>
      </c>
      <c r="D61">
        <f t="shared" si="11"/>
        <v>8.7177140722493931</v>
      </c>
      <c r="E61">
        <f t="shared" si="12"/>
        <v>30.350617786134105</v>
      </c>
      <c r="F61">
        <f t="shared" si="13"/>
        <v>0.3506177861341051</v>
      </c>
      <c r="G61">
        <f t="shared" si="28"/>
        <v>3.4320510650622507</v>
      </c>
      <c r="H61">
        <f t="shared" si="40"/>
        <v>3.4090800285430789</v>
      </c>
      <c r="I61">
        <f t="shared" si="40"/>
        <v>3.4089252452835646</v>
      </c>
      <c r="J61">
        <f t="shared" si="40"/>
        <v>3.4089241952488734</v>
      </c>
      <c r="K61">
        <f t="shared" si="40"/>
        <v>3.4089241881252144</v>
      </c>
      <c r="L61">
        <f t="shared" si="40"/>
        <v>3.4089241880768859</v>
      </c>
      <c r="M61">
        <f t="shared" si="40"/>
        <v>3.4089241880765582</v>
      </c>
      <c r="N61">
        <f t="shared" si="40"/>
        <v>3.4089241880765555</v>
      </c>
      <c r="O61">
        <f t="shared" si="40"/>
        <v>3.4089241880765555</v>
      </c>
      <c r="P61">
        <f t="shared" si="40"/>
        <v>3.4089241880765555</v>
      </c>
      <c r="Q61">
        <f t="shared" si="40"/>
        <v>3.4089241880765555</v>
      </c>
      <c r="R61">
        <f t="shared" si="40"/>
        <v>3.4089241880765555</v>
      </c>
      <c r="S61">
        <f t="shared" si="40"/>
        <v>3.4089241880765555</v>
      </c>
      <c r="T61">
        <f t="shared" si="42"/>
        <v>8.218084135338774E-2</v>
      </c>
      <c r="U61">
        <f t="shared" si="16"/>
        <v>4.7087542395702027</v>
      </c>
      <c r="V61">
        <f t="shared" si="30"/>
        <v>1.2040636489003744</v>
      </c>
      <c r="W61" s="1">
        <f t="shared" si="43"/>
        <v>1.2945142479049987</v>
      </c>
      <c r="X61">
        <f t="shared" si="31"/>
        <v>2.4375</v>
      </c>
      <c r="Y61">
        <f t="shared" si="48"/>
        <v>3.4375</v>
      </c>
      <c r="Z61">
        <f t="shared" si="32"/>
        <v>8.1837777494870909E-2</v>
      </c>
      <c r="AA61">
        <f t="shared" si="19"/>
        <v>4.6890975486477044</v>
      </c>
      <c r="AB61">
        <f t="shared" si="33"/>
        <v>1.2040296975854041</v>
      </c>
      <c r="AC61" s="1">
        <f t="shared" si="44"/>
        <v>1.2991593863126685</v>
      </c>
      <c r="AD61" s="2">
        <f t="shared" si="34"/>
        <v>74.438545133305837</v>
      </c>
      <c r="AE61">
        <f t="shared" si="35"/>
        <v>9.8425162776597935E-2</v>
      </c>
      <c r="AF61">
        <f t="shared" si="45"/>
        <v>4.6000000000000005</v>
      </c>
      <c r="AG61">
        <f t="shared" si="46"/>
        <v>4.6984251627765987</v>
      </c>
      <c r="AJ61">
        <f t="shared" si="47"/>
        <v>4.6000000000000005</v>
      </c>
      <c r="AN61">
        <f t="shared" si="24"/>
        <v>2</v>
      </c>
      <c r="AO61">
        <f t="shared" si="4"/>
        <v>1.1995521252214327</v>
      </c>
      <c r="AP61">
        <f t="shared" si="25"/>
        <v>2.0470406703957247</v>
      </c>
      <c r="AQ61">
        <f t="shared" si="26"/>
        <v>1.1926166766615494</v>
      </c>
      <c r="AR61">
        <f t="shared" si="27"/>
        <v>4.7288051383758321</v>
      </c>
      <c r="AS61">
        <f t="shared" si="7"/>
        <v>-6.2192933530206282</v>
      </c>
      <c r="AU61">
        <f t="shared" si="8"/>
        <v>81.282285927750607</v>
      </c>
      <c r="AW61">
        <v>4</v>
      </c>
    </row>
    <row r="62" spans="1:49" x14ac:dyDescent="0.2">
      <c r="A62">
        <v>47</v>
      </c>
      <c r="B62">
        <f t="shared" si="9"/>
        <v>4.7</v>
      </c>
      <c r="C62">
        <f t="shared" si="10"/>
        <v>0.15540345262851127</v>
      </c>
      <c r="D62">
        <f t="shared" si="11"/>
        <v>8.9042245656953778</v>
      </c>
      <c r="E62">
        <f t="shared" si="12"/>
        <v>30.365934861288235</v>
      </c>
      <c r="F62">
        <f t="shared" si="13"/>
        <v>0.36593486128823471</v>
      </c>
      <c r="G62">
        <f t="shared" si="28"/>
        <v>3.3849204897609644</v>
      </c>
      <c r="H62">
        <f t="shared" si="40"/>
        <v>3.3609640429932952</v>
      </c>
      <c r="I62">
        <f t="shared" si="40"/>
        <v>3.3607932850398061</v>
      </c>
      <c r="J62">
        <f t="shared" si="40"/>
        <v>3.3607920591649152</v>
      </c>
      <c r="K62">
        <f t="shared" si="40"/>
        <v>3.3607920503638837</v>
      </c>
      <c r="L62">
        <f t="shared" si="40"/>
        <v>3.3607920503006974</v>
      </c>
      <c r="M62">
        <f t="shared" si="40"/>
        <v>3.360792050300244</v>
      </c>
      <c r="N62">
        <f t="shared" si="40"/>
        <v>3.3607920503002404</v>
      </c>
      <c r="O62">
        <f t="shared" si="40"/>
        <v>3.3607920503002404</v>
      </c>
      <c r="P62">
        <f t="shared" si="40"/>
        <v>3.3607920503002404</v>
      </c>
      <c r="Q62">
        <f t="shared" si="40"/>
        <v>3.3607920503002404</v>
      </c>
      <c r="R62">
        <f t="shared" si="40"/>
        <v>3.3607920503002404</v>
      </c>
      <c r="S62">
        <f t="shared" si="40"/>
        <v>3.3607920503002404</v>
      </c>
      <c r="T62">
        <f t="shared" si="42"/>
        <v>8.4529381737393605E-2</v>
      </c>
      <c r="U62">
        <f t="shared" si="16"/>
        <v>4.8433196602676585</v>
      </c>
      <c r="V62">
        <f t="shared" si="30"/>
        <v>1.2042999305504245</v>
      </c>
      <c r="W62" s="1">
        <f t="shared" si="43"/>
        <v>1.2945142479049987</v>
      </c>
      <c r="X62">
        <f t="shared" si="31"/>
        <v>2.4375</v>
      </c>
      <c r="Y62">
        <f t="shared" si="48"/>
        <v>3.4375</v>
      </c>
      <c r="Z62">
        <f t="shared" si="32"/>
        <v>8.3578695083804236E-2</v>
      </c>
      <c r="AA62">
        <f t="shared" si="19"/>
        <v>4.7888477208609777</v>
      </c>
      <c r="AB62">
        <f t="shared" si="33"/>
        <v>1.2042034726627251</v>
      </c>
      <c r="AC62" s="1">
        <f t="shared" si="44"/>
        <v>1.3070255494604031</v>
      </c>
      <c r="AD62" s="2">
        <f t="shared" si="34"/>
        <v>74.889256375257858</v>
      </c>
      <c r="AE62">
        <f t="shared" si="35"/>
        <v>0.10052862066579218</v>
      </c>
      <c r="AF62">
        <f t="shared" si="45"/>
        <v>4.7</v>
      </c>
      <c r="AG62">
        <f t="shared" si="46"/>
        <v>4.8005286206657924</v>
      </c>
      <c r="AJ62">
        <f t="shared" si="47"/>
        <v>4.7</v>
      </c>
      <c r="AN62">
        <f t="shared" si="24"/>
        <v>2</v>
      </c>
      <c r="AO62">
        <f t="shared" si="4"/>
        <v>1.1887213175120037</v>
      </c>
      <c r="AP62">
        <f t="shared" si="25"/>
        <v>2.0470406703957247</v>
      </c>
      <c r="AQ62">
        <f t="shared" si="26"/>
        <v>1.1815515622818999</v>
      </c>
      <c r="AR62">
        <f t="shared" si="27"/>
        <v>4.8303620971627703</v>
      </c>
      <c r="AS62">
        <f t="shared" si="7"/>
        <v>-6.350346578633066</v>
      </c>
      <c r="AU62">
        <f t="shared" si="8"/>
        <v>81.095775434304628</v>
      </c>
      <c r="AW62">
        <v>4</v>
      </c>
    </row>
    <row r="63" spans="1:49" x14ac:dyDescent="0.2">
      <c r="A63">
        <v>48</v>
      </c>
      <c r="B63">
        <f t="shared" si="9"/>
        <v>4.8000000000000007</v>
      </c>
      <c r="C63">
        <f t="shared" si="10"/>
        <v>0.15865526218640144</v>
      </c>
      <c r="D63">
        <f t="shared" si="11"/>
        <v>9.0905450242088985</v>
      </c>
      <c r="E63">
        <f t="shared" si="12"/>
        <v>30.381573362813189</v>
      </c>
      <c r="F63">
        <f t="shared" si="13"/>
        <v>0.38157336281318877</v>
      </c>
      <c r="G63">
        <f t="shared" si="28"/>
        <v>3.3371370666247837</v>
      </c>
      <c r="H63">
        <f t="shared" si="40"/>
        <v>3.3121760681848458</v>
      </c>
      <c r="I63">
        <f t="shared" si="40"/>
        <v>3.311987958787793</v>
      </c>
      <c r="J63">
        <f t="shared" si="40"/>
        <v>3.3119865304059362</v>
      </c>
      <c r="K63">
        <f t="shared" si="40"/>
        <v>3.3119865195591012</v>
      </c>
      <c r="L63">
        <f t="shared" si="40"/>
        <v>3.3119865194767328</v>
      </c>
      <c r="M63">
        <f t="shared" si="40"/>
        <v>3.3119865194761076</v>
      </c>
      <c r="N63">
        <f t="shared" si="40"/>
        <v>3.3119865194761031</v>
      </c>
      <c r="O63">
        <f t="shared" si="40"/>
        <v>3.3119865194761031</v>
      </c>
      <c r="P63">
        <f t="shared" si="40"/>
        <v>3.3119865194761031</v>
      </c>
      <c r="Q63">
        <f t="shared" si="40"/>
        <v>3.3119865194761031</v>
      </c>
      <c r="R63">
        <f t="shared" si="40"/>
        <v>3.3119865194761031</v>
      </c>
      <c r="S63">
        <f t="shared" si="40"/>
        <v>3.3119865194761031</v>
      </c>
      <c r="T63">
        <f t="shared" si="42"/>
        <v>8.6922803449295552E-2</v>
      </c>
      <c r="U63">
        <f t="shared" si="16"/>
        <v>4.9804566674751545</v>
      </c>
      <c r="V63">
        <f t="shared" si="30"/>
        <v>1.2045476599152891</v>
      </c>
      <c r="W63" s="1">
        <f t="shared" si="43"/>
        <v>1.2945142479049989</v>
      </c>
      <c r="X63">
        <f t="shared" si="31"/>
        <v>2.4375</v>
      </c>
      <c r="Y63">
        <f t="shared" si="48"/>
        <v>3.4375</v>
      </c>
      <c r="Z63">
        <f t="shared" si="32"/>
        <v>8.5317205984218145E-2</v>
      </c>
      <c r="AA63">
        <f t="shared" si="19"/>
        <v>4.8884599959125463</v>
      </c>
      <c r="AB63">
        <f t="shared" si="33"/>
        <v>1.2043807007619236</v>
      </c>
      <c r="AC63" s="1">
        <f t="shared" si="44"/>
        <v>1.3150566022240073</v>
      </c>
      <c r="AD63" s="2">
        <f t="shared" si="34"/>
        <v>75.349415374923225</v>
      </c>
      <c r="AE63">
        <f t="shared" si="35"/>
        <v>0.10262978304460135</v>
      </c>
      <c r="AF63">
        <f t="shared" si="45"/>
        <v>4.8000000000000007</v>
      </c>
      <c r="AG63">
        <f t="shared" si="46"/>
        <v>4.9026297830446017</v>
      </c>
      <c r="AJ63">
        <f t="shared" si="47"/>
        <v>4.8000000000000007</v>
      </c>
      <c r="AN63">
        <f t="shared" si="24"/>
        <v>2</v>
      </c>
      <c r="AO63">
        <f t="shared" si="4"/>
        <v>1.1776632270361125</v>
      </c>
      <c r="AP63">
        <f t="shared" si="25"/>
        <v>2.0470406703957247</v>
      </c>
      <c r="AQ63">
        <f t="shared" si="26"/>
        <v>1.1702601112135411</v>
      </c>
      <c r="AR63">
        <f t="shared" si="27"/>
        <v>4.9318406174726919</v>
      </c>
      <c r="AS63">
        <f t="shared" si="7"/>
        <v>-6.4812312201846423</v>
      </c>
      <c r="AU63">
        <f t="shared" si="8"/>
        <v>80.909454975791107</v>
      </c>
      <c r="AW63">
        <v>4</v>
      </c>
    </row>
    <row r="64" spans="1:49" x14ac:dyDescent="0.2">
      <c r="A64">
        <v>49</v>
      </c>
      <c r="B64">
        <f t="shared" si="9"/>
        <v>4.9000000000000004</v>
      </c>
      <c r="C64">
        <f t="shared" si="10"/>
        <v>0.16190369150866787</v>
      </c>
      <c r="D64">
        <f t="shared" si="11"/>
        <v>9.2766718037753346</v>
      </c>
      <c r="E64">
        <f t="shared" si="12"/>
        <v>30.397532794620027</v>
      </c>
      <c r="F64">
        <f t="shared" si="13"/>
        <v>0.39753279462002666</v>
      </c>
      <c r="G64">
        <f t="shared" si="28"/>
        <v>3.2887232393472008</v>
      </c>
      <c r="H64">
        <f t="shared" si="40"/>
        <v>3.2627386720806131</v>
      </c>
      <c r="I64">
        <f t="shared" si="40"/>
        <v>3.2625317300592336</v>
      </c>
      <c r="J64">
        <f t="shared" si="40"/>
        <v>3.2625300687347396</v>
      </c>
      <c r="K64">
        <f t="shared" si="40"/>
        <v>3.2625300553968222</v>
      </c>
      <c r="L64">
        <f t="shared" si="40"/>
        <v>3.2625300552897389</v>
      </c>
      <c r="M64">
        <f t="shared" si="40"/>
        <v>3.2625300552888796</v>
      </c>
      <c r="N64">
        <f t="shared" si="40"/>
        <v>3.262530055288873</v>
      </c>
      <c r="O64">
        <f t="shared" si="40"/>
        <v>3.262530055288873</v>
      </c>
      <c r="P64">
        <f t="shared" si="40"/>
        <v>3.262530055288873</v>
      </c>
      <c r="Q64">
        <f t="shared" si="40"/>
        <v>3.262530055288873</v>
      </c>
      <c r="R64">
        <f t="shared" si="40"/>
        <v>3.262530055288873</v>
      </c>
      <c r="S64">
        <f t="shared" si="40"/>
        <v>3.262530055288873</v>
      </c>
      <c r="T64">
        <f t="shared" si="42"/>
        <v>8.9363190888084587E-2</v>
      </c>
      <c r="U64">
        <f t="shared" si="16"/>
        <v>5.120284691980018</v>
      </c>
      <c r="V64">
        <f t="shared" si="30"/>
        <v>1.2048074630459509</v>
      </c>
      <c r="W64" s="1">
        <f t="shared" si="43"/>
        <v>1.2945142479049987</v>
      </c>
      <c r="X64">
        <f t="shared" si="31"/>
        <v>2.4375</v>
      </c>
      <c r="Y64">
        <f t="shared" si="48"/>
        <v>3.4375</v>
      </c>
      <c r="Z64">
        <f t="shared" si="32"/>
        <v>8.7053264758502558E-2</v>
      </c>
      <c r="AA64">
        <f t="shared" si="19"/>
        <v>4.9879317703423398</v>
      </c>
      <c r="AB64">
        <f t="shared" si="33"/>
        <v>1.2045613644744417</v>
      </c>
      <c r="AC64" s="1">
        <f t="shared" si="44"/>
        <v>1.3232522788487919</v>
      </c>
      <c r="AD64" s="2">
        <f t="shared" si="34"/>
        <v>75.819006905230793</v>
      </c>
      <c r="AE64">
        <f t="shared" si="35"/>
        <v>0.10472860537851535</v>
      </c>
      <c r="AF64">
        <f t="shared" si="45"/>
        <v>4.9000000000000004</v>
      </c>
      <c r="AG64">
        <f t="shared" si="46"/>
        <v>5.0047286053785154</v>
      </c>
      <c r="AJ64">
        <f t="shared" si="47"/>
        <v>4.9000000000000004</v>
      </c>
      <c r="AN64">
        <f t="shared" si="24"/>
        <v>2</v>
      </c>
      <c r="AO64">
        <f t="shared" si="4"/>
        <v>1.1663782045816133</v>
      </c>
      <c r="AP64">
        <f t="shared" si="25"/>
        <v>2.0470406703957247</v>
      </c>
      <c r="AQ64">
        <f t="shared" si="26"/>
        <v>1.1587430379771635</v>
      </c>
      <c r="AR64">
        <f t="shared" si="27"/>
        <v>5.0332392136815649</v>
      </c>
      <c r="AS64">
        <f t="shared" si="7"/>
        <v>-6.611944082804361</v>
      </c>
      <c r="AU64">
        <f t="shared" si="8"/>
        <v>80.723328196224671</v>
      </c>
      <c r="AW64">
        <v>4</v>
      </c>
    </row>
    <row r="65" spans="1:49" x14ac:dyDescent="0.2">
      <c r="A65">
        <v>50</v>
      </c>
      <c r="B65">
        <f t="shared" si="9"/>
        <v>5</v>
      </c>
      <c r="C65">
        <f t="shared" si="10"/>
        <v>0.16514867741462683</v>
      </c>
      <c r="D65">
        <f t="shared" si="11"/>
        <v>9.4626012843013942</v>
      </c>
      <c r="E65">
        <f t="shared" si="12"/>
        <v>30.413812651491099</v>
      </c>
      <c r="F65">
        <f t="shared" si="13"/>
        <v>0.41381265149109936</v>
      </c>
      <c r="G65">
        <f t="shared" si="28"/>
        <v>3.239701864615204</v>
      </c>
      <c r="H65">
        <f t="shared" si="40"/>
        <v>3.2126748375881773</v>
      </c>
      <c r="I65">
        <f t="shared" si="40"/>
        <v>3.2124474693586342</v>
      </c>
      <c r="J65">
        <f t="shared" si="40"/>
        <v>3.2124455403672165</v>
      </c>
      <c r="K65">
        <f t="shared" si="40"/>
        <v>3.2124455240004908</v>
      </c>
      <c r="L65">
        <f t="shared" si="40"/>
        <v>3.2124455238616254</v>
      </c>
      <c r="M65">
        <f t="shared" si="40"/>
        <v>3.2124455238604477</v>
      </c>
      <c r="N65">
        <f t="shared" si="40"/>
        <v>3.2124455238604375</v>
      </c>
      <c r="O65">
        <f t="shared" si="40"/>
        <v>3.212445523860437</v>
      </c>
      <c r="P65">
        <f t="shared" si="40"/>
        <v>3.212445523860437</v>
      </c>
      <c r="Q65">
        <f t="shared" si="40"/>
        <v>3.212445523860437</v>
      </c>
      <c r="R65">
        <f t="shared" si="40"/>
        <v>3.212445523860437</v>
      </c>
      <c r="S65">
        <f t="shared" si="40"/>
        <v>3.212445523860437</v>
      </c>
      <c r="T65">
        <f t="shared" si="42"/>
        <v>9.1852738517788593E-2</v>
      </c>
      <c r="U65">
        <f t="shared" si="16"/>
        <v>5.2629294710176504</v>
      </c>
      <c r="V65">
        <f t="shared" si="30"/>
        <v>1.2050800120381915</v>
      </c>
      <c r="W65" s="1">
        <f t="shared" si="43"/>
        <v>1.2945142479049987</v>
      </c>
      <c r="X65">
        <f t="shared" si="31"/>
        <v>2.4375</v>
      </c>
      <c r="Y65">
        <f t="shared" si="48"/>
        <v>3.4375</v>
      </c>
      <c r="Z65">
        <f t="shared" si="32"/>
        <v>8.8786826313269909E-2</v>
      </c>
      <c r="AA65">
        <f t="shared" si="19"/>
        <v>5.087260460413364</v>
      </c>
      <c r="AB65">
        <f t="shared" si="33"/>
        <v>1.2047454460988793</v>
      </c>
      <c r="AC65" s="1">
        <f t="shared" si="44"/>
        <v>1.3316123087154652</v>
      </c>
      <c r="AD65" s="2">
        <f t="shared" si="34"/>
        <v>76.298015460379986</v>
      </c>
      <c r="AE65">
        <f t="shared" si="35"/>
        <v>0.10682504339333597</v>
      </c>
      <c r="AF65" s="3">
        <f t="shared" si="45"/>
        <v>5</v>
      </c>
      <c r="AG65" s="3">
        <f t="shared" si="46"/>
        <v>5.1068250433933358</v>
      </c>
      <c r="AH65">
        <v>9.3000000000000007</v>
      </c>
      <c r="AI65">
        <f>AH65*$C$3/180</f>
        <v>0.16231083333333335</v>
      </c>
      <c r="AJ65">
        <f t="shared" si="47"/>
        <v>5</v>
      </c>
      <c r="AK65">
        <f>AJ65/SIN(AI65)</f>
        <v>30.940766967287299</v>
      </c>
      <c r="AN65">
        <f t="shared" si="24"/>
        <v>2</v>
      </c>
      <c r="AO65">
        <f t="shared" si="4"/>
        <v>1.1548666073913314</v>
      </c>
      <c r="AP65">
        <f t="shared" si="25"/>
        <v>2.0470406703957247</v>
      </c>
      <c r="AQ65">
        <f t="shared" si="26"/>
        <v>1.1470010693543944</v>
      </c>
      <c r="AR65">
        <f t="shared" si="27"/>
        <v>5.1345564110974991</v>
      </c>
      <c r="AS65">
        <f t="shared" si="7"/>
        <v>-6.7424819926810144</v>
      </c>
      <c r="AU65">
        <f t="shared" si="8"/>
        <v>80.5373987156986</v>
      </c>
      <c r="AW65">
        <v>4</v>
      </c>
    </row>
    <row r="66" spans="1:49" x14ac:dyDescent="0.2">
      <c r="A66">
        <v>51</v>
      </c>
      <c r="B66">
        <f t="shared" si="9"/>
        <v>5.1000000000000005</v>
      </c>
      <c r="C66">
        <f t="shared" si="10"/>
        <v>0.16839015714752992</v>
      </c>
      <c r="D66">
        <f t="shared" si="11"/>
        <v>9.6483298699842059</v>
      </c>
      <c r="E66">
        <f t="shared" si="12"/>
        <v>30.430412419157253</v>
      </c>
      <c r="F66">
        <f t="shared" si="13"/>
        <v>0.43041241915725337</v>
      </c>
      <c r="G66">
        <f t="shared" si="28"/>
        <v>3.1900962086175886</v>
      </c>
      <c r="H66">
        <f t="shared" si="40"/>
        <v>3.1620079590306509</v>
      </c>
      <c r="I66">
        <f t="shared" si="40"/>
        <v>3.1617584499291307</v>
      </c>
      <c r="J66">
        <f t="shared" si="40"/>
        <v>3.161756213664463</v>
      </c>
      <c r="K66">
        <f t="shared" si="40"/>
        <v>3.1617561936199921</v>
      </c>
      <c r="L66">
        <f t="shared" si="40"/>
        <v>3.1617561934403269</v>
      </c>
      <c r="M66">
        <f t="shared" si="40"/>
        <v>3.1617561934387157</v>
      </c>
      <c r="N66">
        <f t="shared" si="40"/>
        <v>3.1617561934387011</v>
      </c>
      <c r="O66">
        <f t="shared" si="40"/>
        <v>3.1617561934387011</v>
      </c>
      <c r="P66">
        <f t="shared" si="40"/>
        <v>3.1617561934387011</v>
      </c>
      <c r="Q66">
        <f t="shared" si="40"/>
        <v>3.1617561934387011</v>
      </c>
      <c r="R66">
        <f t="shared" si="40"/>
        <v>3.1617561934387011</v>
      </c>
      <c r="S66">
        <f t="shared" si="40"/>
        <v>3.1617561934387011</v>
      </c>
      <c r="T66">
        <f t="shared" si="42"/>
        <v>9.4393758948395232E-2</v>
      </c>
      <c r="U66">
        <f t="shared" si="16"/>
        <v>5.4085235112879646</v>
      </c>
      <c r="V66">
        <f t="shared" si="30"/>
        <v>1.2053660290505159</v>
      </c>
      <c r="W66" s="1">
        <f t="shared" si="43"/>
        <v>1.2945142479049987</v>
      </c>
      <c r="X66">
        <f t="shared" si="31"/>
        <v>2.04</v>
      </c>
      <c r="Y66">
        <f>$AQ$6</f>
        <v>3.04</v>
      </c>
      <c r="Z66">
        <f t="shared" si="32"/>
        <v>9.6271248636383394E-2</v>
      </c>
      <c r="AA66">
        <f t="shared" si="19"/>
        <v>5.5160989191625047</v>
      </c>
      <c r="AB66">
        <f t="shared" si="33"/>
        <v>1.2055824478992321</v>
      </c>
      <c r="AC66" s="1">
        <f t="shared" si="44"/>
        <v>1.2737433650421666</v>
      </c>
      <c r="AD66" s="2">
        <f t="shared" si="34"/>
        <v>72.982271433261175</v>
      </c>
      <c r="AE66">
        <f t="shared" si="35"/>
        <v>0.11588372915428964</v>
      </c>
      <c r="AF66">
        <f t="shared" si="45"/>
        <v>5.1000000000000005</v>
      </c>
      <c r="AG66">
        <f t="shared" si="46"/>
        <v>5.2158837291542905</v>
      </c>
      <c r="AJ66">
        <f t="shared" si="47"/>
        <v>5.1000000000000005</v>
      </c>
      <c r="AN66">
        <f t="shared" si="24"/>
        <v>2</v>
      </c>
      <c r="AO66">
        <f t="shared" si="4"/>
        <v>1.1431287991084726</v>
      </c>
      <c r="AP66">
        <f t="shared" si="25"/>
        <v>2.0470406703957247</v>
      </c>
      <c r="AQ66">
        <f t="shared" si="26"/>
        <v>1.1350349442277639</v>
      </c>
      <c r="AR66">
        <f t="shared" si="27"/>
        <v>5.2357907461245281</v>
      </c>
      <c r="AS66">
        <f t="shared" si="7"/>
        <v>-6.8728417973784861</v>
      </c>
      <c r="AU66">
        <f t="shared" si="8"/>
        <v>80.351670130015791</v>
      </c>
      <c r="AW66">
        <v>4</v>
      </c>
    </row>
    <row r="67" spans="1:49" x14ac:dyDescent="0.2">
      <c r="A67">
        <v>52</v>
      </c>
      <c r="B67">
        <f t="shared" si="9"/>
        <v>5.2</v>
      </c>
      <c r="C67">
        <f t="shared" si="10"/>
        <v>0.17162806838087999</v>
      </c>
      <c r="D67">
        <f t="shared" si="11"/>
        <v>9.8338539896732122</v>
      </c>
      <c r="E67">
        <f t="shared" si="12"/>
        <v>30.447331574376101</v>
      </c>
      <c r="F67">
        <f t="shared" si="13"/>
        <v>0.4473315743761006</v>
      </c>
      <c r="G67">
        <f t="shared" si="28"/>
        <v>3.1399299435036836</v>
      </c>
      <c r="H67">
        <f t="shared" si="40"/>
        <v>3.1107618385675426</v>
      </c>
      <c r="I67">
        <f t="shared" si="40"/>
        <v>3.1104883433950681</v>
      </c>
      <c r="J67">
        <f t="shared" si="40"/>
        <v>3.1104857546904632</v>
      </c>
      <c r="K67">
        <f t="shared" si="40"/>
        <v>3.1104857301855104</v>
      </c>
      <c r="L67">
        <f t="shared" si="40"/>
        <v>3.1104857299535436</v>
      </c>
      <c r="M67">
        <f t="shared" si="40"/>
        <v>3.110485729951348</v>
      </c>
      <c r="N67">
        <f t="shared" si="40"/>
        <v>3.1104857299513271</v>
      </c>
      <c r="O67">
        <f t="shared" si="40"/>
        <v>3.1104857299513262</v>
      </c>
      <c r="P67">
        <f t="shared" si="40"/>
        <v>3.1104857299513262</v>
      </c>
      <c r="Q67">
        <f t="shared" si="40"/>
        <v>3.1104857299513262</v>
      </c>
      <c r="R67">
        <f t="shared" si="40"/>
        <v>3.1104857299513262</v>
      </c>
      <c r="S67">
        <f t="shared" si="40"/>
        <v>3.1104857299513262</v>
      </c>
      <c r="T67">
        <f t="shared" si="42"/>
        <v>9.6988691729274115E-2</v>
      </c>
      <c r="U67">
        <f t="shared" si="16"/>
        <v>5.5572065927962253</v>
      </c>
      <c r="V67">
        <f t="shared" si="30"/>
        <v>1.2056662907455786</v>
      </c>
      <c r="W67" s="1">
        <f t="shared" si="43"/>
        <v>1.2945142479049987</v>
      </c>
      <c r="X67">
        <f t="shared" si="31"/>
        <v>2.04</v>
      </c>
      <c r="Y67">
        <f t="shared" ref="Y67:Y75" si="49">$AQ$6</f>
        <v>3.04</v>
      </c>
      <c r="Z67">
        <f t="shared" si="32"/>
        <v>9.8110223275460665E-2</v>
      </c>
      <c r="AA67">
        <f t="shared" si="19"/>
        <v>5.6214675122021065</v>
      </c>
      <c r="AB67">
        <f t="shared" si="33"/>
        <v>1.2057986236924696</v>
      </c>
      <c r="AC67" s="1">
        <f t="shared" si="44"/>
        <v>1.2824428616297014</v>
      </c>
      <c r="AD67" s="2">
        <f t="shared" si="34"/>
        <v>73.480730572448266</v>
      </c>
      <c r="AE67">
        <f t="shared" si="35"/>
        <v>0.11811147657469112</v>
      </c>
      <c r="AF67">
        <f t="shared" si="45"/>
        <v>5.2</v>
      </c>
      <c r="AG67">
        <f t="shared" si="46"/>
        <v>5.3181114765746909</v>
      </c>
      <c r="AJ67">
        <f t="shared" si="47"/>
        <v>5.2</v>
      </c>
      <c r="AN67">
        <f t="shared" si="24"/>
        <v>2</v>
      </c>
      <c r="AO67">
        <f t="shared" si="4"/>
        <v>1.131165149721278</v>
      </c>
      <c r="AP67">
        <f t="shared" si="25"/>
        <v>2.0470406703957247</v>
      </c>
      <c r="AQ67">
        <f t="shared" si="26"/>
        <v>1.1228454134187322</v>
      </c>
      <c r="AR67">
        <f t="shared" si="27"/>
        <v>5.3369407664228508</v>
      </c>
      <c r="AS67">
        <f t="shared" si="7"/>
        <v>-7.0030203661588777</v>
      </c>
      <c r="AU67">
        <f t="shared" si="8"/>
        <v>80.166146010326784</v>
      </c>
      <c r="AW67">
        <v>4</v>
      </c>
    </row>
    <row r="68" spans="1:49" x14ac:dyDescent="0.2">
      <c r="A68">
        <v>53</v>
      </c>
      <c r="B68">
        <f t="shared" si="9"/>
        <v>5.3000000000000007</v>
      </c>
      <c r="C68">
        <f t="shared" si="10"/>
        <v>0.17486234922462071</v>
      </c>
      <c r="D68">
        <f t="shared" si="11"/>
        <v>10.019170097224805</v>
      </c>
      <c r="E68">
        <f t="shared" si="12"/>
        <v>30.464569585011372</v>
      </c>
      <c r="F68">
        <f t="shared" si="13"/>
        <v>0.4645695850113718</v>
      </c>
      <c r="G68">
        <f t="shared" si="28"/>
        <v>3.0892271437935559</v>
      </c>
      <c r="H68">
        <f t="shared" si="40"/>
        <v>3.058960682566735</v>
      </c>
      <c r="I68">
        <f t="shared" si="40"/>
        <v>3.0586612152736725</v>
      </c>
      <c r="J68">
        <f t="shared" si="40"/>
        <v>3.0586582226258336</v>
      </c>
      <c r="K68">
        <f t="shared" si="40"/>
        <v>3.0586581927166354</v>
      </c>
      <c r="L68">
        <f t="shared" si="40"/>
        <v>3.0586581924177159</v>
      </c>
      <c r="M68">
        <f t="shared" si="40"/>
        <v>3.0586581924147289</v>
      </c>
      <c r="N68">
        <f t="shared" si="40"/>
        <v>3.0586581924146987</v>
      </c>
      <c r="O68">
        <f t="shared" si="40"/>
        <v>3.0586581924146978</v>
      </c>
      <c r="P68">
        <f t="shared" si="40"/>
        <v>3.0586581924146978</v>
      </c>
      <c r="Q68">
        <f t="shared" si="40"/>
        <v>3.0586581924146978</v>
      </c>
      <c r="R68">
        <f t="shared" si="40"/>
        <v>3.0586581924146978</v>
      </c>
      <c r="S68">
        <f t="shared" si="40"/>
        <v>3.0586581924146978</v>
      </c>
      <c r="T68">
        <f t="shared" si="42"/>
        <v>9.9640112931732458E-2</v>
      </c>
      <c r="U68">
        <f t="shared" si="16"/>
        <v>5.7091263179092282</v>
      </c>
      <c r="V68">
        <f t="shared" si="30"/>
        <v>1.205981633207198</v>
      </c>
      <c r="W68" s="1">
        <f t="shared" si="43"/>
        <v>1.2945142479049987</v>
      </c>
      <c r="X68">
        <f t="shared" si="31"/>
        <v>2.04</v>
      </c>
      <c r="Y68">
        <f t="shared" si="49"/>
        <v>3.04</v>
      </c>
      <c r="Z68">
        <f t="shared" si="32"/>
        <v>9.9946438038153423E-2</v>
      </c>
      <c r="AA68">
        <f t="shared" si="19"/>
        <v>5.7266779713091243</v>
      </c>
      <c r="AB68">
        <f t="shared" si="33"/>
        <v>1.2060186225194485</v>
      </c>
      <c r="AC68" s="1">
        <f t="shared" si="44"/>
        <v>1.2913060872974289</v>
      </c>
      <c r="AD68" s="2">
        <f t="shared" si="34"/>
        <v>73.988570973591337</v>
      </c>
      <c r="AE68">
        <f t="shared" si="35"/>
        <v>0.12033668544424868</v>
      </c>
      <c r="AF68">
        <f t="shared" si="45"/>
        <v>5.3000000000000007</v>
      </c>
      <c r="AG68">
        <f t="shared" si="46"/>
        <v>5.4203366854442496</v>
      </c>
      <c r="AJ68">
        <f t="shared" si="47"/>
        <v>5.3000000000000007</v>
      </c>
      <c r="AN68">
        <f t="shared" si="24"/>
        <v>2</v>
      </c>
      <c r="AO68">
        <f t="shared" si="4"/>
        <v>1.1189760355069118</v>
      </c>
      <c r="AP68">
        <f t="shared" si="25"/>
        <v>2.0470406703957247</v>
      </c>
      <c r="AQ68">
        <f t="shared" si="26"/>
        <v>1.110433239523823</v>
      </c>
      <c r="AR68">
        <f t="shared" si="27"/>
        <v>5.4380050310655141</v>
      </c>
      <c r="AS68">
        <f t="shared" si="7"/>
        <v>-7.1330145902886306</v>
      </c>
      <c r="AU68">
        <f t="shared" si="8"/>
        <v>79.980829902775199</v>
      </c>
      <c r="AW68">
        <v>4</v>
      </c>
    </row>
    <row r="69" spans="1:49" x14ac:dyDescent="0.2">
      <c r="A69">
        <v>54</v>
      </c>
      <c r="B69">
        <f t="shared" si="9"/>
        <v>5.4</v>
      </c>
      <c r="C69">
        <f t="shared" si="10"/>
        <v>0.17809293823119757</v>
      </c>
      <c r="D69">
        <f t="shared" si="11"/>
        <v>10.204274671849614</v>
      </c>
      <c r="E69">
        <f t="shared" si="12"/>
        <v>30.482125910113293</v>
      </c>
      <c r="F69">
        <f t="shared" si="13"/>
        <v>0.48212591011329309</v>
      </c>
      <c r="G69">
        <f t="shared" si="28"/>
        <v>3.0380122827410125</v>
      </c>
      <c r="H69">
        <f t="shared" si="40"/>
        <v>3.0066290979289239</v>
      </c>
      <c r="I69">
        <f t="shared" si="40"/>
        <v>3.0063015203472303</v>
      </c>
      <c r="J69">
        <f t="shared" si="40"/>
        <v>3.0062980650268676</v>
      </c>
      <c r="K69">
        <f t="shared" si="40"/>
        <v>3.0062980285757979</v>
      </c>
      <c r="L69">
        <f t="shared" si="40"/>
        <v>3.0062980281912655</v>
      </c>
      <c r="M69">
        <f t="shared" si="40"/>
        <v>3.0062980281872091</v>
      </c>
      <c r="N69">
        <f t="shared" si="40"/>
        <v>3.0062980281871661</v>
      </c>
      <c r="O69">
        <f t="shared" si="40"/>
        <v>3.0062980281871656</v>
      </c>
      <c r="P69">
        <f t="shared" si="40"/>
        <v>3.0062980281871656</v>
      </c>
      <c r="Q69">
        <f t="shared" si="40"/>
        <v>3.0062980281871656</v>
      </c>
      <c r="R69">
        <f t="shared" si="40"/>
        <v>3.0062980281871656</v>
      </c>
      <c r="S69">
        <f t="shared" si="40"/>
        <v>3.0062980281871656</v>
      </c>
      <c r="T69">
        <f t="shared" si="42"/>
        <v>0.10235074560702188</v>
      </c>
      <c r="U69">
        <f t="shared" si="16"/>
        <v>5.8644387105726361</v>
      </c>
      <c r="V69">
        <f t="shared" si="30"/>
        <v>1.2063129573924645</v>
      </c>
      <c r="W69" s="1">
        <f t="shared" si="43"/>
        <v>1.2945142479049987</v>
      </c>
      <c r="X69">
        <f t="shared" si="31"/>
        <v>2.04</v>
      </c>
      <c r="Y69">
        <f t="shared" si="49"/>
        <v>3.04</v>
      </c>
      <c r="Z69">
        <f t="shared" si="32"/>
        <v>0.10177984702831913</v>
      </c>
      <c r="AA69">
        <f t="shared" si="19"/>
        <v>5.8317276667507372</v>
      </c>
      <c r="AB69">
        <f t="shared" si="33"/>
        <v>1.2062424237829992</v>
      </c>
      <c r="AC69" s="1">
        <f t="shared" si="44"/>
        <v>1.300332751897918</v>
      </c>
      <c r="AD69" s="2">
        <f t="shared" si="34"/>
        <v>74.505776011976835</v>
      </c>
      <c r="AE69">
        <f t="shared" si="35"/>
        <v>0.12255931190197202</v>
      </c>
      <c r="AF69">
        <f t="shared" si="45"/>
        <v>5.4</v>
      </c>
      <c r="AG69">
        <f t="shared" si="46"/>
        <v>5.522559311901972</v>
      </c>
      <c r="AJ69">
        <f t="shared" si="47"/>
        <v>5.4</v>
      </c>
      <c r="AN69">
        <f t="shared" si="24"/>
        <v>2</v>
      </c>
      <c r="AO69">
        <f t="shared" si="4"/>
        <v>1.1065618389746277</v>
      </c>
      <c r="AP69">
        <f t="shared" si="25"/>
        <v>2.0470406703957247</v>
      </c>
      <c r="AQ69">
        <f t="shared" si="26"/>
        <v>1.0977991967489535</v>
      </c>
      <c r="AR69">
        <f t="shared" si="27"/>
        <v>5.5389821106914923</v>
      </c>
      <c r="AS69">
        <f t="shared" si="7"/>
        <v>-7.2628213833549102</v>
      </c>
      <c r="AU69">
        <f t="shared" si="8"/>
        <v>79.795725328150382</v>
      </c>
      <c r="AW69">
        <v>4</v>
      </c>
    </row>
    <row r="70" spans="1:49" x14ac:dyDescent="0.2">
      <c r="A70">
        <v>55</v>
      </c>
      <c r="B70">
        <f t="shared" si="9"/>
        <v>5.5</v>
      </c>
      <c r="C70">
        <f t="shared" si="10"/>
        <v>0.18131977440149022</v>
      </c>
      <c r="D70">
        <f t="shared" si="11"/>
        <v>10.389164218452407</v>
      </c>
      <c r="E70">
        <f t="shared" si="12"/>
        <v>30.5</v>
      </c>
      <c r="F70">
        <f t="shared" si="13"/>
        <v>0.5</v>
      </c>
      <c r="G70">
        <f t="shared" si="28"/>
        <v>2.9863102286505105</v>
      </c>
      <c r="H70">
        <f t="shared" si="40"/>
        <v>2.953792088365641</v>
      </c>
      <c r="I70">
        <f t="shared" si="40"/>
        <v>2.9534340978856228</v>
      </c>
      <c r="J70">
        <f t="shared" si="40"/>
        <v>2.9534301129171281</v>
      </c>
      <c r="K70">
        <f t="shared" si="40"/>
        <v>2.9534300685530428</v>
      </c>
      <c r="L70">
        <f t="shared" si="40"/>
        <v>2.9534300680591428</v>
      </c>
      <c r="M70">
        <f t="shared" si="40"/>
        <v>2.9534300680536445</v>
      </c>
      <c r="N70">
        <f t="shared" si="40"/>
        <v>2.9534300680535828</v>
      </c>
      <c r="O70">
        <f t="shared" si="40"/>
        <v>2.9534300680535823</v>
      </c>
      <c r="P70">
        <f t="shared" si="40"/>
        <v>2.9534300680535823</v>
      </c>
      <c r="Q70">
        <f t="shared" si="40"/>
        <v>2.9534300680535823</v>
      </c>
      <c r="R70">
        <f t="shared" si="40"/>
        <v>2.9534300680535823</v>
      </c>
      <c r="S70">
        <f t="shared" si="40"/>
        <v>2.9534300680535823</v>
      </c>
      <c r="T70">
        <f t="shared" si="42"/>
        <v>0.10512347121723509</v>
      </c>
      <c r="U70">
        <f t="shared" si="16"/>
        <v>6.0233088712724223</v>
      </c>
      <c r="V70">
        <f t="shared" si="30"/>
        <v>1.2066612351870676</v>
      </c>
      <c r="W70" s="1">
        <f t="shared" si="43"/>
        <v>1.2945142479049985</v>
      </c>
      <c r="X70">
        <f t="shared" si="31"/>
        <v>2.04</v>
      </c>
      <c r="Y70">
        <f t="shared" si="49"/>
        <v>3.04</v>
      </c>
      <c r="Z70">
        <f t="shared" si="32"/>
        <v>0.10361040473287834</v>
      </c>
      <c r="AA70">
        <f t="shared" si="19"/>
        <v>5.9366139907426705</v>
      </c>
      <c r="AB70">
        <f t="shared" si="33"/>
        <v>1.2064700065861937</v>
      </c>
      <c r="AC70" s="1">
        <f t="shared" si="44"/>
        <v>1.3095225606288339</v>
      </c>
      <c r="AD70" s="2">
        <f t="shared" si="34"/>
        <v>75.032328796177012</v>
      </c>
      <c r="AE70">
        <f t="shared" si="35"/>
        <v>0.12477931235621825</v>
      </c>
      <c r="AF70">
        <f t="shared" si="45"/>
        <v>5.5</v>
      </c>
      <c r="AG70">
        <f t="shared" si="46"/>
        <v>5.6247793123562184</v>
      </c>
      <c r="AJ70">
        <f t="shared" si="47"/>
        <v>5.5</v>
      </c>
      <c r="AN70">
        <f t="shared" si="24"/>
        <v>2</v>
      </c>
      <c r="AO70">
        <f t="shared" si="4"/>
        <v>1.0939229488081994</v>
      </c>
      <c r="AP70">
        <f t="shared" si="25"/>
        <v>2.0470406703957247</v>
      </c>
      <c r="AQ70">
        <f t="shared" si="26"/>
        <v>1.0849440707420044</v>
      </c>
      <c r="AR70">
        <f t="shared" si="27"/>
        <v>5.6398705876551416</v>
      </c>
      <c r="AS70">
        <f t="shared" si="7"/>
        <v>-7.3924376815736066</v>
      </c>
      <c r="AU70">
        <f t="shared" si="8"/>
        <v>79.610835781547593</v>
      </c>
      <c r="AW70">
        <v>4</v>
      </c>
    </row>
    <row r="71" spans="1:49" x14ac:dyDescent="0.2">
      <c r="A71">
        <v>56</v>
      </c>
      <c r="B71">
        <f t="shared" si="9"/>
        <v>5.6000000000000005</v>
      </c>
      <c r="C71">
        <f t="shared" si="10"/>
        <v>0.18454279719061453</v>
      </c>
      <c r="D71">
        <f t="shared" si="11"/>
        <v>10.573835267964546</v>
      </c>
      <c r="E71">
        <f t="shared" si="12"/>
        <v>30.51819129633996</v>
      </c>
      <c r="F71">
        <f t="shared" si="13"/>
        <v>0.51819129633996042</v>
      </c>
      <c r="G71">
        <f t="shared" si="28"/>
        <v>2.9341462411492114</v>
      </c>
      <c r="H71">
        <f t="shared" si="40"/>
        <v>2.9004750506321182</v>
      </c>
      <c r="I71">
        <f t="shared" si="40"/>
        <v>2.9000841667075719</v>
      </c>
      <c r="J71">
        <f t="shared" si="40"/>
        <v>2.9000795756969082</v>
      </c>
      <c r="K71">
        <f t="shared" si="40"/>
        <v>2.9000795217672075</v>
      </c>
      <c r="L71">
        <f t="shared" si="40"/>
        <v>2.9000795211337049</v>
      </c>
      <c r="M71">
        <f t="shared" si="40"/>
        <v>2.9000795211262629</v>
      </c>
      <c r="N71">
        <f t="shared" si="40"/>
        <v>2.9000795211261758</v>
      </c>
      <c r="O71">
        <f t="shared" si="40"/>
        <v>2.9000795211261745</v>
      </c>
      <c r="P71">
        <f t="shared" si="40"/>
        <v>2.9000795211261745</v>
      </c>
      <c r="Q71">
        <f t="shared" si="40"/>
        <v>2.9000795211261745</v>
      </c>
      <c r="R71">
        <f t="shared" si="40"/>
        <v>2.9000795211261745</v>
      </c>
      <c r="S71">
        <f t="shared" si="40"/>
        <v>2.9000795211261745</v>
      </c>
      <c r="T71">
        <f t="shared" si="42"/>
        <v>0.10796134214931154</v>
      </c>
      <c r="U71">
        <f t="shared" si="16"/>
        <v>6.1859116940557293</v>
      </c>
      <c r="V71">
        <f t="shared" si="30"/>
        <v>1.2070275161420234</v>
      </c>
      <c r="W71" s="1">
        <f t="shared" si="43"/>
        <v>1.2945142479049987</v>
      </c>
      <c r="X71">
        <f t="shared" si="31"/>
        <v>2.04</v>
      </c>
      <c r="Y71">
        <f t="shared" si="49"/>
        <v>3.04</v>
      </c>
      <c r="Z71">
        <f t="shared" si="32"/>
        <v>0.10543806602661931</v>
      </c>
      <c r="AA71">
        <f t="shared" si="19"/>
        <v>6.0413343577244873</v>
      </c>
      <c r="AB71">
        <f t="shared" si="33"/>
        <v>1.2067013497371037</v>
      </c>
      <c r="AC71" s="1">
        <f t="shared" si="44"/>
        <v>1.3188752140785662</v>
      </c>
      <c r="AD71" s="2">
        <f t="shared" si="34"/>
        <v>75.568212170664296</v>
      </c>
      <c r="AE71">
        <f t="shared" si="35"/>
        <v>0.12699664348851189</v>
      </c>
      <c r="AF71">
        <f t="shared" si="45"/>
        <v>5.6000000000000005</v>
      </c>
      <c r="AG71">
        <f t="shared" si="46"/>
        <v>5.726996643488512</v>
      </c>
      <c r="AJ71">
        <f t="shared" si="47"/>
        <v>5.6000000000000005</v>
      </c>
      <c r="AN71">
        <f t="shared" si="24"/>
        <v>2</v>
      </c>
      <c r="AO71">
        <f t="shared" si="4"/>
        <v>1.0810597598076395</v>
      </c>
      <c r="AP71">
        <f t="shared" si="25"/>
        <v>2.0470406703957247</v>
      </c>
      <c r="AQ71">
        <f t="shared" si="26"/>
        <v>1.0718686584237029</v>
      </c>
      <c r="AR71">
        <f t="shared" si="27"/>
        <v>5.7406690561720035</v>
      </c>
      <c r="AS71">
        <f t="shared" si="7"/>
        <v>-7.5218604440625496</v>
      </c>
      <c r="AU71">
        <f t="shared" si="8"/>
        <v>79.42616473203546</v>
      </c>
      <c r="AW71">
        <v>4</v>
      </c>
    </row>
    <row r="72" spans="1:49" x14ac:dyDescent="0.2">
      <c r="A72">
        <v>57</v>
      </c>
      <c r="B72">
        <f t="shared" si="9"/>
        <v>5.7</v>
      </c>
      <c r="C72">
        <f t="shared" si="10"/>
        <v>0.18776194651359343</v>
      </c>
      <c r="D72">
        <f t="shared" si="11"/>
        <v>10.758284377668888</v>
      </c>
      <c r="E72">
        <f t="shared" si="12"/>
        <v>30.5366992322353</v>
      </c>
      <c r="F72">
        <f t="shared" si="13"/>
        <v>0.53669923223529992</v>
      </c>
      <c r="G72">
        <f t="shared" si="28"/>
        <v>2.8815459674156489</v>
      </c>
      <c r="H72">
        <f t="shared" si="40"/>
        <v>2.8467037707164886</v>
      </c>
      <c r="I72">
        <f t="shared" si="40"/>
        <v>2.8462773200673865</v>
      </c>
      <c r="J72">
        <f t="shared" si="40"/>
        <v>2.8462720358537061</v>
      </c>
      <c r="K72">
        <f t="shared" si="40"/>
        <v>2.8462719703662929</v>
      </c>
      <c r="L72">
        <f t="shared" si="40"/>
        <v>2.8462719695547043</v>
      </c>
      <c r="M72">
        <f t="shared" si="40"/>
        <v>2.8462719695446461</v>
      </c>
      <c r="N72">
        <f t="shared" si="40"/>
        <v>2.8462719695445213</v>
      </c>
      <c r="O72">
        <f t="shared" si="40"/>
        <v>2.8462719695445196</v>
      </c>
      <c r="P72">
        <f t="shared" si="40"/>
        <v>2.8462719695445196</v>
      </c>
      <c r="Q72">
        <f t="shared" si="40"/>
        <v>2.8462719695445196</v>
      </c>
      <c r="R72">
        <f t="shared" si="40"/>
        <v>2.8462719695445196</v>
      </c>
      <c r="S72">
        <f t="shared" si="40"/>
        <v>2.8462719695445196</v>
      </c>
      <c r="T72">
        <f t="shared" si="42"/>
        <v>0.11086759543710616</v>
      </c>
      <c r="U72">
        <f t="shared" si="16"/>
        <v>6.3524326527706858</v>
      </c>
      <c r="V72">
        <f t="shared" si="30"/>
        <v>1.2074129349817271</v>
      </c>
      <c r="W72" s="1">
        <f t="shared" si="43"/>
        <v>1.2945142479049987</v>
      </c>
      <c r="X72">
        <f t="shared" si="31"/>
        <v>2.04</v>
      </c>
      <c r="Y72">
        <f t="shared" si="49"/>
        <v>3.04</v>
      </c>
      <c r="Z72">
        <f t="shared" si="32"/>
        <v>0.10726278617688374</v>
      </c>
      <c r="AA72">
        <f t="shared" si="19"/>
        <v>6.1458862046280673</v>
      </c>
      <c r="AB72">
        <f t="shared" si="33"/>
        <v>1.2069364317536051</v>
      </c>
      <c r="AC72" s="1">
        <f t="shared" si="44"/>
        <v>1.3283904082723537</v>
      </c>
      <c r="AD72" s="2">
        <f t="shared" si="34"/>
        <v>76.113408718454124</v>
      </c>
      <c r="AE72">
        <f t="shared" si="35"/>
        <v>0.12921126225730026</v>
      </c>
      <c r="AF72">
        <f t="shared" si="45"/>
        <v>5.7</v>
      </c>
      <c r="AG72">
        <f t="shared" si="46"/>
        <v>5.8292112622573002</v>
      </c>
      <c r="AJ72">
        <f t="shared" si="47"/>
        <v>5.7</v>
      </c>
      <c r="AN72">
        <f t="shared" si="24"/>
        <v>2</v>
      </c>
      <c r="AO72">
        <f t="shared" si="4"/>
        <v>1.067972672830279</v>
      </c>
      <c r="AP72">
        <f t="shared" si="25"/>
        <v>2.0470406703957247</v>
      </c>
      <c r="AQ72">
        <f t="shared" si="26"/>
        <v>1.0585737678169447</v>
      </c>
      <c r="AR72">
        <f t="shared" si="27"/>
        <v>5.841376122460928</v>
      </c>
      <c r="AS72">
        <f t="shared" si="7"/>
        <v>-7.651086653158262</v>
      </c>
      <c r="AU72">
        <f t="shared" si="8"/>
        <v>79.241715622331114</v>
      </c>
      <c r="AW72">
        <v>4</v>
      </c>
    </row>
    <row r="73" spans="1:49" x14ac:dyDescent="0.2">
      <c r="A73">
        <v>58</v>
      </c>
      <c r="B73">
        <f t="shared" si="9"/>
        <v>5.8000000000000007</v>
      </c>
      <c r="C73">
        <f t="shared" si="10"/>
        <v>0.19097716275089588</v>
      </c>
      <c r="D73">
        <f t="shared" si="11"/>
        <v>10.942508131517192</v>
      </c>
      <c r="E73">
        <f t="shared" si="12"/>
        <v>30.555523232306136</v>
      </c>
      <c r="F73">
        <f t="shared" si="13"/>
        <v>0.55552323230613609</v>
      </c>
      <c r="G73">
        <f t="shared" si="28"/>
        <v>2.8285354383658783</v>
      </c>
      <c r="H73">
        <f t="shared" si="40"/>
        <v>2.7925044199862028</v>
      </c>
      <c r="I73">
        <f t="shared" si="40"/>
        <v>2.7920395203512429</v>
      </c>
      <c r="J73">
        <f t="shared" si="40"/>
        <v>2.7920334434533918</v>
      </c>
      <c r="K73">
        <f t="shared" si="40"/>
        <v>2.7920333640063149</v>
      </c>
      <c r="L73">
        <f t="shared" si="40"/>
        <v>2.7920333629676515</v>
      </c>
      <c r="M73">
        <f t="shared" si="40"/>
        <v>2.7920333629540721</v>
      </c>
      <c r="N73">
        <f t="shared" si="40"/>
        <v>2.7920333629538949</v>
      </c>
      <c r="O73">
        <f t="shared" si="40"/>
        <v>2.7920333629538927</v>
      </c>
      <c r="P73">
        <f t="shared" si="40"/>
        <v>2.7920333629538927</v>
      </c>
      <c r="Q73">
        <f t="shared" si="40"/>
        <v>2.7920333629538927</v>
      </c>
      <c r="R73">
        <f t="shared" si="40"/>
        <v>2.7920333629538927</v>
      </c>
      <c r="S73">
        <f t="shared" si="40"/>
        <v>2.7920333629538927</v>
      </c>
      <c r="T73">
        <f t="shared" si="42"/>
        <v>0.11384566783352411</v>
      </c>
      <c r="U73">
        <f t="shared" si="16"/>
        <v>6.523068664661575</v>
      </c>
      <c r="V73">
        <f t="shared" si="30"/>
        <v>1.2078187199870276</v>
      </c>
      <c r="W73" s="1">
        <f t="shared" si="43"/>
        <v>1.2945142479049987</v>
      </c>
      <c r="X73">
        <f t="shared" si="31"/>
        <v>2.04</v>
      </c>
      <c r="Y73">
        <f t="shared" si="49"/>
        <v>3.04</v>
      </c>
      <c r="Z73">
        <f t="shared" si="32"/>
        <v>0.10908452084813298</v>
      </c>
      <c r="AA73">
        <f t="shared" si="19"/>
        <v>6.2502669911392443</v>
      </c>
      <c r="AB73">
        <f t="shared" si="33"/>
        <v>1.2071752308682278</v>
      </c>
      <c r="AC73" s="1">
        <f t="shared" si="44"/>
        <v>1.3380678347189554</v>
      </c>
      <c r="AD73" s="2">
        <f t="shared" si="34"/>
        <v>76.667900763779073</v>
      </c>
      <c r="AE73">
        <f t="shared" si="35"/>
        <v>0.13142312590164443</v>
      </c>
      <c r="AF73">
        <f t="shared" si="45"/>
        <v>5.8000000000000007</v>
      </c>
      <c r="AG73">
        <f t="shared" si="46"/>
        <v>5.9314231259016452</v>
      </c>
      <c r="AJ73">
        <f t="shared" si="47"/>
        <v>5.8000000000000007</v>
      </c>
      <c r="AN73">
        <f t="shared" si="24"/>
        <v>2</v>
      </c>
      <c r="AO73">
        <f t="shared" si="4"/>
        <v>1.0546620947311345</v>
      </c>
      <c r="AP73">
        <f t="shared" si="25"/>
        <v>2.0470406703957247</v>
      </c>
      <c r="AQ73">
        <f t="shared" si="26"/>
        <v>1.0450602178745338</v>
      </c>
      <c r="AR73">
        <f t="shared" si="27"/>
        <v>5.9419904048825014</v>
      </c>
      <c r="AS73">
        <f t="shared" si="7"/>
        <v>-7.7801133146746633</v>
      </c>
      <c r="AU73">
        <f t="shared" si="8"/>
        <v>79.057491868482813</v>
      </c>
      <c r="AW73">
        <v>4</v>
      </c>
    </row>
    <row r="74" spans="1:49" x14ac:dyDescent="0.2">
      <c r="A74">
        <v>59</v>
      </c>
      <c r="B74">
        <f t="shared" si="9"/>
        <v>5.9</v>
      </c>
      <c r="C74">
        <f t="shared" si="10"/>
        <v>0.19418838675384306</v>
      </c>
      <c r="D74">
        <f t="shared" si="11"/>
        <v>11.126503140439837</v>
      </c>
      <c r="E74">
        <f t="shared" si="12"/>
        <v>30.574662712775755</v>
      </c>
      <c r="F74">
        <f t="shared" si="13"/>
        <v>0.57466271277575487</v>
      </c>
      <c r="G74">
        <f t="shared" si="28"/>
        <v>2.7751410647987629</v>
      </c>
      <c r="H74">
        <f t="shared" si="40"/>
        <v>2.7379035512933445</v>
      </c>
      <c r="I74">
        <f t="shared" si="40"/>
        <v>2.7373970935653467</v>
      </c>
      <c r="J74">
        <f t="shared" si="40"/>
        <v>2.7373901103892626</v>
      </c>
      <c r="K74">
        <f t="shared" si="40"/>
        <v>2.7373900140852823</v>
      </c>
      <c r="L74">
        <f t="shared" si="40"/>
        <v>2.7373900127571646</v>
      </c>
      <c r="M74">
        <f t="shared" si="40"/>
        <v>2.7373900127388486</v>
      </c>
      <c r="N74">
        <f t="shared" si="40"/>
        <v>2.7373900127385959</v>
      </c>
      <c r="O74">
        <f t="shared" si="40"/>
        <v>2.7373900127385928</v>
      </c>
      <c r="P74">
        <f t="shared" si="40"/>
        <v>2.7373900127385928</v>
      </c>
      <c r="Q74">
        <f t="shared" ref="O74:S80" si="50">(($F$4*SQRT($G$15)-$F74)/$F$4)^2*(COS(ASIN(SIN($C74)/SQRT(P74))))^2</f>
        <v>2.7373900127385928</v>
      </c>
      <c r="R74">
        <f t="shared" si="50"/>
        <v>2.7373900127385928</v>
      </c>
      <c r="S74">
        <f t="shared" si="50"/>
        <v>2.7373900127385928</v>
      </c>
      <c r="T74">
        <f t="shared" si="42"/>
        <v>0.11689921239445936</v>
      </c>
      <c r="U74">
        <f t="shared" si="16"/>
        <v>6.6980290405865617</v>
      </c>
      <c r="V74">
        <f t="shared" si="30"/>
        <v>1.2082462023731972</v>
      </c>
      <c r="W74" s="1">
        <f t="shared" si="43"/>
        <v>1.2945142479049985</v>
      </c>
      <c r="X74">
        <f t="shared" si="31"/>
        <v>2.04</v>
      </c>
      <c r="Y74">
        <f t="shared" si="49"/>
        <v>3.04</v>
      </c>
      <c r="Z74">
        <f t="shared" si="32"/>
        <v>0.1109032261063938</v>
      </c>
      <c r="AA74">
        <f t="shared" si="19"/>
        <v>6.3544741999525334</v>
      </c>
      <c r="AB74">
        <f t="shared" si="33"/>
        <v>1.2074177250330489</v>
      </c>
      <c r="AC74" s="1">
        <f t="shared" si="44"/>
        <v>1.3479071804577836</v>
      </c>
      <c r="AD74" s="2">
        <f t="shared" si="34"/>
        <v>77.231670374789445</v>
      </c>
      <c r="AE74">
        <f t="shared" si="35"/>
        <v>0.13363219194484427</v>
      </c>
      <c r="AF74">
        <f t="shared" si="45"/>
        <v>5.9</v>
      </c>
      <c r="AG74">
        <f t="shared" si="46"/>
        <v>6.0336321919448448</v>
      </c>
      <c r="AJ74">
        <f t="shared" si="47"/>
        <v>5.9</v>
      </c>
      <c r="AN74">
        <f t="shared" si="24"/>
        <v>2</v>
      </c>
      <c r="AO74">
        <f t="shared" si="4"/>
        <v>1.0411284383026798</v>
      </c>
      <c r="AP74">
        <f t="shared" si="25"/>
        <v>2.0470406703957247</v>
      </c>
      <c r="AQ74">
        <f t="shared" si="26"/>
        <v>1.0313288383055093</v>
      </c>
      <c r="AR74">
        <f t="shared" si="27"/>
        <v>6.0425105340737506</v>
      </c>
      <c r="AS74">
        <f t="shared" si="7"/>
        <v>-7.9089374581966352</v>
      </c>
      <c r="AU74">
        <f t="shared" si="8"/>
        <v>78.873496859560163</v>
      </c>
      <c r="AW74">
        <v>4</v>
      </c>
    </row>
    <row r="75" spans="1:49" x14ac:dyDescent="0.2">
      <c r="A75">
        <v>60</v>
      </c>
      <c r="B75">
        <f t="shared" si="9"/>
        <v>6</v>
      </c>
      <c r="C75">
        <f t="shared" si="10"/>
        <v>0.19739555984988078</v>
      </c>
      <c r="D75">
        <f t="shared" si="11"/>
        <v>11.31026604264795</v>
      </c>
      <c r="E75">
        <f t="shared" si="12"/>
        <v>30.594117081556711</v>
      </c>
      <c r="F75">
        <f t="shared" si="13"/>
        <v>0.5941170815567105</v>
      </c>
      <c r="G75">
        <f t="shared" si="28"/>
        <v>2.7213896335013428</v>
      </c>
      <c r="H75">
        <f t="shared" ref="H75:S98" si="51">(($F$4*SQRT($G$15)-$F75)/$F$4)^2*(COS(ASIN(SIN($C75)/SQRT(G75))))^2</f>
        <v>2.6829280950398045</v>
      </c>
      <c r="I75">
        <f t="shared" si="51"/>
        <v>2.6823767235947167</v>
      </c>
      <c r="J75">
        <f t="shared" si="51"/>
        <v>2.6823687043615032</v>
      </c>
      <c r="K75">
        <f t="shared" si="51"/>
        <v>2.6823685877041883</v>
      </c>
      <c r="L75">
        <f t="shared" si="51"/>
        <v>2.6823685860071471</v>
      </c>
      <c r="M75">
        <f t="shared" si="51"/>
        <v>2.6823685859824602</v>
      </c>
      <c r="N75">
        <f t="shared" si="51"/>
        <v>2.6823685859821005</v>
      </c>
      <c r="O75">
        <f t="shared" si="50"/>
        <v>2.6823685859820956</v>
      </c>
      <c r="P75">
        <f t="shared" si="50"/>
        <v>2.6823685859820956</v>
      </c>
      <c r="Q75">
        <f t="shared" si="50"/>
        <v>2.6823685859820956</v>
      </c>
      <c r="R75">
        <f t="shared" si="50"/>
        <v>2.6823685859820956</v>
      </c>
      <c r="S75">
        <f t="shared" si="50"/>
        <v>2.6823685859820956</v>
      </c>
      <c r="T75">
        <f t="shared" si="42"/>
        <v>0.12003211675924662</v>
      </c>
      <c r="U75">
        <f t="shared" si="16"/>
        <v>6.8775365324413142</v>
      </c>
      <c r="V75">
        <f t="shared" si="30"/>
        <v>1.2086968268017522</v>
      </c>
      <c r="W75" s="1">
        <f t="shared" si="43"/>
        <v>1.2945142479049989</v>
      </c>
      <c r="X75">
        <f t="shared" si="31"/>
        <v>2.04</v>
      </c>
      <c r="Y75">
        <f t="shared" si="49"/>
        <v>3.04</v>
      </c>
      <c r="Z75">
        <f t="shared" si="32"/>
        <v>0.11271885842358317</v>
      </c>
      <c r="AA75">
        <f t="shared" si="19"/>
        <v>6.4585053370189307</v>
      </c>
      <c r="AB75">
        <f t="shared" si="33"/>
        <v>1.2076638919246256</v>
      </c>
      <c r="AC75" s="1">
        <f t="shared" si="44"/>
        <v>1.3579081281065346</v>
      </c>
      <c r="AD75" s="2">
        <f t="shared" si="34"/>
        <v>77.804699366282421</v>
      </c>
      <c r="AE75">
        <f t="shared" si="35"/>
        <v>0.13583841819799758</v>
      </c>
      <c r="AF75" s="3">
        <f t="shared" si="45"/>
        <v>6</v>
      </c>
      <c r="AG75" s="3">
        <f t="shared" si="46"/>
        <v>6.1358384181979977</v>
      </c>
      <c r="AJ75">
        <f t="shared" si="47"/>
        <v>6</v>
      </c>
      <c r="AN75">
        <f t="shared" si="24"/>
        <v>2</v>
      </c>
      <c r="AO75">
        <f t="shared" si="4"/>
        <v>1.027372122213962</v>
      </c>
      <c r="AP75">
        <f t="shared" si="25"/>
        <v>2.0470406703957247</v>
      </c>
      <c r="AQ75">
        <f t="shared" si="26"/>
        <v>1.0173804694000521</v>
      </c>
      <c r="AR75">
        <f t="shared" si="27"/>
        <v>6.1429351530791143</v>
      </c>
      <c r="AS75">
        <f t="shared" si="7"/>
        <v>-8.0375561373421149</v>
      </c>
      <c r="AU75">
        <f t="shared" si="8"/>
        <v>78.689733957352047</v>
      </c>
      <c r="AW75">
        <v>4</v>
      </c>
    </row>
    <row r="76" spans="1:49" x14ac:dyDescent="0.2">
      <c r="A76">
        <v>61</v>
      </c>
      <c r="B76">
        <f t="shared" si="9"/>
        <v>6.1000000000000005</v>
      </c>
      <c r="C76">
        <f t="shared" si="10"/>
        <v>0.20059862384771762</v>
      </c>
      <c r="D76">
        <f t="shared" si="11"/>
        <v>11.493793503927794</v>
      </c>
      <c r="E76">
        <f t="shared" si="12"/>
        <v>30.613885738337757</v>
      </c>
      <c r="F76">
        <f t="shared" si="13"/>
        <v>0.61388573833775695</v>
      </c>
      <c r="G76">
        <f t="shared" si="28"/>
        <v>2.6673083033157412</v>
      </c>
      <c r="H76">
        <f t="shared" si="51"/>
        <v>2.6276053552037921</v>
      </c>
      <c r="I76">
        <f t="shared" si="51"/>
        <v>2.6270054462084556</v>
      </c>
      <c r="J76">
        <f t="shared" si="51"/>
        <v>2.6269962425554709</v>
      </c>
      <c r="K76">
        <f t="shared" si="51"/>
        <v>2.6269961013226011</v>
      </c>
      <c r="L76">
        <f t="shared" si="51"/>
        <v>2.6269960991553316</v>
      </c>
      <c r="M76">
        <f t="shared" si="51"/>
        <v>2.6269960991220742</v>
      </c>
      <c r="N76">
        <f t="shared" si="51"/>
        <v>2.626996099121564</v>
      </c>
      <c r="O76">
        <f t="shared" si="50"/>
        <v>2.626996099121556</v>
      </c>
      <c r="P76">
        <f t="shared" si="50"/>
        <v>2.626996099121556</v>
      </c>
      <c r="Q76">
        <f t="shared" si="50"/>
        <v>2.626996099121556</v>
      </c>
      <c r="R76">
        <f t="shared" si="50"/>
        <v>2.626996099121556</v>
      </c>
      <c r="S76">
        <f t="shared" si="50"/>
        <v>2.626996099121556</v>
      </c>
      <c r="T76">
        <f t="shared" si="42"/>
        <v>0.12324852333909476</v>
      </c>
      <c r="U76">
        <f t="shared" si="16"/>
        <v>7.0618284899051584</v>
      </c>
      <c r="V76">
        <f t="shared" si="30"/>
        <v>1.2091721631876329</v>
      </c>
      <c r="W76" s="1">
        <f t="shared" si="43"/>
        <v>1.2945142479049987</v>
      </c>
      <c r="X76">
        <f t="shared" si="31"/>
        <v>1.6488888888888891</v>
      </c>
      <c r="Y76">
        <f>$AQ$7</f>
        <v>2.6488888888888891</v>
      </c>
      <c r="Z76">
        <f t="shared" si="32"/>
        <v>0.12273556476597403</v>
      </c>
      <c r="AA76">
        <f t="shared" si="19"/>
        <v>7.0324372617779165</v>
      </c>
      <c r="AB76">
        <f t="shared" si="33"/>
        <v>1.2090954921538337</v>
      </c>
      <c r="AC76" s="1">
        <f t="shared" si="44"/>
        <v>1.2985504488934021</v>
      </c>
      <c r="AD76" s="2">
        <f t="shared" si="34"/>
        <v>74.403654560182204</v>
      </c>
      <c r="AE76">
        <f t="shared" si="35"/>
        <v>0.14802671767867231</v>
      </c>
      <c r="AF76">
        <f t="shared" si="45"/>
        <v>6.1000000000000005</v>
      </c>
      <c r="AG76">
        <f t="shared" si="46"/>
        <v>6.2480267176786732</v>
      </c>
      <c r="AH76">
        <v>11.2</v>
      </c>
      <c r="AI76">
        <f>AH76*$C$3/180</f>
        <v>0.19547111111111112</v>
      </c>
      <c r="AJ76">
        <f t="shared" si="47"/>
        <v>6.1000000000000005</v>
      </c>
      <c r="AK76">
        <f>AJ76/SIN(AI76)</f>
        <v>31.40627584265755</v>
      </c>
      <c r="AN76">
        <f t="shared" si="24"/>
        <v>2</v>
      </c>
      <c r="AO76">
        <f t="shared" si="4"/>
        <v>1.0133935709491346</v>
      </c>
      <c r="AP76">
        <f t="shared" si="25"/>
        <v>2.0470406703957247</v>
      </c>
      <c r="AQ76">
        <f t="shared" si="26"/>
        <v>1.0032159618530943</v>
      </c>
      <c r="AR76">
        <f t="shared" si="27"/>
        <v>6.2432629174776562</v>
      </c>
      <c r="AS76">
        <f t="shared" si="7"/>
        <v>-8.1659664300326398</v>
      </c>
      <c r="AU76">
        <f t="shared" si="8"/>
        <v>78.50620649607221</v>
      </c>
      <c r="AW76">
        <v>4</v>
      </c>
    </row>
    <row r="77" spans="1:49" x14ac:dyDescent="0.2">
      <c r="A77">
        <v>62</v>
      </c>
      <c r="B77">
        <f t="shared" si="9"/>
        <v>6.2</v>
      </c>
      <c r="C77">
        <f t="shared" si="10"/>
        <v>0.20379752104232826</v>
      </c>
      <c r="D77">
        <f t="shared" si="11"/>
        <v>11.677082217927451</v>
      </c>
      <c r="E77">
        <f t="shared" si="12"/>
        <v>30.633968074671618</v>
      </c>
      <c r="F77">
        <f t="shared" si="13"/>
        <v>0.63396807467161764</v>
      </c>
      <c r="G77">
        <f t="shared" si="28"/>
        <v>2.6129246011687766</v>
      </c>
      <c r="H77">
        <f t="shared" si="51"/>
        <v>2.5719630053288722</v>
      </c>
      <c r="I77">
        <f t="shared" si="51"/>
        <v>2.5713106427831138</v>
      </c>
      <c r="J77">
        <f t="shared" si="51"/>
        <v>2.5713000849814311</v>
      </c>
      <c r="K77">
        <f t="shared" si="51"/>
        <v>2.5712999140704631</v>
      </c>
      <c r="L77">
        <f t="shared" si="51"/>
        <v>2.5712999113037243</v>
      </c>
      <c r="M77">
        <f t="shared" si="51"/>
        <v>2.5712999112589356</v>
      </c>
      <c r="N77">
        <f t="shared" si="51"/>
        <v>2.5712999112582104</v>
      </c>
      <c r="O77">
        <f t="shared" si="50"/>
        <v>2.5712999112581989</v>
      </c>
      <c r="P77">
        <f t="shared" si="50"/>
        <v>2.5712999112581985</v>
      </c>
      <c r="Q77">
        <f t="shared" si="50"/>
        <v>2.5712999112581985</v>
      </c>
      <c r="R77">
        <f t="shared" si="50"/>
        <v>2.5712999112581985</v>
      </c>
      <c r="S77">
        <f t="shared" si="50"/>
        <v>2.5712999112581985</v>
      </c>
      <c r="T77">
        <f t="shared" si="42"/>
        <v>0.12655285165628144</v>
      </c>
      <c r="U77">
        <f t="shared" si="16"/>
        <v>7.2511581404203911</v>
      </c>
      <c r="V77">
        <f t="shared" si="30"/>
        <v>1.2096739199900266</v>
      </c>
      <c r="W77" s="1">
        <f t="shared" si="43"/>
        <v>1.2945142479049985</v>
      </c>
      <c r="X77">
        <f t="shared" si="31"/>
        <v>1.6488888888888891</v>
      </c>
      <c r="Y77">
        <f t="shared" ref="Y77:Y85" si="52">$AQ$7</f>
        <v>2.6488888888888891</v>
      </c>
      <c r="Z77">
        <f t="shared" si="32"/>
        <v>0.12467582868920245</v>
      </c>
      <c r="AA77">
        <f t="shared" si="19"/>
        <v>7.1436094744728438</v>
      </c>
      <c r="AB77">
        <f t="shared" si="33"/>
        <v>1.2093872260770075</v>
      </c>
      <c r="AC77" s="1">
        <f t="shared" si="44"/>
        <v>1.3088901855052346</v>
      </c>
      <c r="AD77" s="2">
        <f t="shared" si="34"/>
        <v>74.996095301907445</v>
      </c>
      <c r="AE77">
        <f t="shared" si="35"/>
        <v>0.15039103230658124</v>
      </c>
      <c r="AF77">
        <f t="shared" si="45"/>
        <v>6.2</v>
      </c>
      <c r="AG77">
        <f t="shared" si="46"/>
        <v>6.3503910323065815</v>
      </c>
      <c r="AJ77">
        <f t="shared" si="47"/>
        <v>6.2</v>
      </c>
      <c r="AN77">
        <f t="shared" si="24"/>
        <v>2</v>
      </c>
      <c r="AO77">
        <f t="shared" si="4"/>
        <v>0.9991932147453928</v>
      </c>
      <c r="AP77">
        <f t="shared" si="25"/>
        <v>2.0470406703957247</v>
      </c>
      <c r="AQ77">
        <f t="shared" si="26"/>
        <v>0.98883617658667267</v>
      </c>
      <c r="AR77">
        <f t="shared" si="27"/>
        <v>6.3434924955065011</v>
      </c>
      <c r="AS77">
        <f t="shared" si="7"/>
        <v>-8.2941654387392294</v>
      </c>
      <c r="AU77">
        <f t="shared" si="8"/>
        <v>78.322917782072551</v>
      </c>
      <c r="AW77">
        <v>4</v>
      </c>
    </row>
    <row r="78" spans="1:49" x14ac:dyDescent="0.2">
      <c r="A78">
        <v>63</v>
      </c>
      <c r="B78">
        <f t="shared" si="9"/>
        <v>6.3000000000000007</v>
      </c>
      <c r="C78">
        <f t="shared" si="10"/>
        <v>0.20699219421982104</v>
      </c>
      <c r="D78">
        <f t="shared" si="11"/>
        <v>11.86012890643571</v>
      </c>
      <c r="E78">
        <f t="shared" si="12"/>
        <v>30.654363474063523</v>
      </c>
      <c r="F78">
        <f t="shared" si="13"/>
        <v>0.65436347406352269</v>
      </c>
      <c r="G78">
        <f t="shared" si="28"/>
        <v>2.5582664180656756</v>
      </c>
      <c r="H78">
        <f t="shared" si="51"/>
        <v>2.5160290844769388</v>
      </c>
      <c r="I78">
        <f t="shared" si="51"/>
        <v>2.5153200337113124</v>
      </c>
      <c r="J78">
        <f t="shared" si="51"/>
        <v>2.515307927432072</v>
      </c>
      <c r="K78">
        <f t="shared" si="51"/>
        <v>2.5153077206711116</v>
      </c>
      <c r="L78">
        <f t="shared" si="51"/>
        <v>2.5153077171398608</v>
      </c>
      <c r="M78">
        <f t="shared" si="51"/>
        <v>2.5153077170795508</v>
      </c>
      <c r="N78">
        <f t="shared" si="51"/>
        <v>2.5153077170785214</v>
      </c>
      <c r="O78">
        <f t="shared" si="50"/>
        <v>2.5153077170785036</v>
      </c>
      <c r="P78">
        <f t="shared" si="50"/>
        <v>2.5153077170785036</v>
      </c>
      <c r="Q78">
        <f t="shared" si="50"/>
        <v>2.5153077170785036</v>
      </c>
      <c r="R78">
        <f t="shared" si="50"/>
        <v>2.5153077170785036</v>
      </c>
      <c r="S78">
        <f t="shared" si="50"/>
        <v>2.5153077170785036</v>
      </c>
      <c r="T78">
        <f t="shared" si="42"/>
        <v>0.129949823113619</v>
      </c>
      <c r="U78">
        <f t="shared" si="16"/>
        <v>7.4457960084199959</v>
      </c>
      <c r="V78">
        <f t="shared" si="30"/>
        <v>1.2102039592069664</v>
      </c>
      <c r="W78" s="1">
        <f t="shared" si="43"/>
        <v>1.2945142479049989</v>
      </c>
      <c r="X78">
        <f t="shared" si="31"/>
        <v>1.6488888888888891</v>
      </c>
      <c r="Y78">
        <f t="shared" si="52"/>
        <v>2.6488888888888891</v>
      </c>
      <c r="Z78">
        <f t="shared" si="32"/>
        <v>0.12661272133645482</v>
      </c>
      <c r="AA78">
        <f t="shared" si="19"/>
        <v>7.2545885215858243</v>
      </c>
      <c r="AB78">
        <f t="shared" si="33"/>
        <v>1.2096831367837886</v>
      </c>
      <c r="AC78" s="1">
        <f t="shared" si="44"/>
        <v>1.3193908042765126</v>
      </c>
      <c r="AD78" s="2">
        <f t="shared" si="34"/>
        <v>75.597754184234361</v>
      </c>
      <c r="AE78">
        <f t="shared" si="35"/>
        <v>0.15275238596848925</v>
      </c>
      <c r="AF78">
        <f t="shared" si="45"/>
        <v>6.3000000000000007</v>
      </c>
      <c r="AG78">
        <f t="shared" si="46"/>
        <v>6.4527523859684903</v>
      </c>
      <c r="AJ78">
        <f t="shared" si="47"/>
        <v>6.3000000000000007</v>
      </c>
      <c r="AN78">
        <f t="shared" si="24"/>
        <v>2</v>
      </c>
      <c r="AO78">
        <f t="shared" si="4"/>
        <v>0.98477148953036875</v>
      </c>
      <c r="AP78">
        <f t="shared" si="25"/>
        <v>2.0470406703957247</v>
      </c>
      <c r="AQ78">
        <f t="shared" si="26"/>
        <v>0.97424198457113098</v>
      </c>
      <c r="AR78">
        <f t="shared" si="27"/>
        <v>6.4436225681805102</v>
      </c>
      <c r="AS78">
        <f t="shared" si="7"/>
        <v>-8.4221502907464085</v>
      </c>
      <c r="AU78">
        <f t="shared" si="8"/>
        <v>78.139871093564295</v>
      </c>
      <c r="AW78">
        <v>4</v>
      </c>
    </row>
    <row r="79" spans="1:49" x14ac:dyDescent="0.2">
      <c r="A79">
        <v>64</v>
      </c>
      <c r="B79">
        <f t="shared" si="9"/>
        <v>6.4</v>
      </c>
      <c r="C79">
        <f t="shared" si="10"/>
        <v>0.21018258666216955</v>
      </c>
      <c r="D79">
        <f t="shared" si="11"/>
        <v>12.042930319653196</v>
      </c>
      <c r="E79">
        <f t="shared" si="12"/>
        <v>30.675071312060545</v>
      </c>
      <c r="F79">
        <f t="shared" si="13"/>
        <v>0.67507131206054538</v>
      </c>
      <c r="G79">
        <f t="shared" si="28"/>
        <v>2.5033620050489991</v>
      </c>
      <c r="H79">
        <f t="shared" si="51"/>
        <v>2.4598319931462616</v>
      </c>
      <c r="I79">
        <f t="shared" si="51"/>
        <v>2.4590616714570031</v>
      </c>
      <c r="J79">
        <f t="shared" si="51"/>
        <v>2.4590477940060214</v>
      </c>
      <c r="K79">
        <f t="shared" si="51"/>
        <v>2.4590475439221096</v>
      </c>
      <c r="L79">
        <f t="shared" si="51"/>
        <v>2.4590475394153506</v>
      </c>
      <c r="M79">
        <f t="shared" si="51"/>
        <v>2.4590475393341342</v>
      </c>
      <c r="N79">
        <f t="shared" si="51"/>
        <v>2.459047539332671</v>
      </c>
      <c r="O79">
        <f t="shared" si="50"/>
        <v>2.4590475393326447</v>
      </c>
      <c r="P79">
        <f t="shared" si="50"/>
        <v>2.4590475393326439</v>
      </c>
      <c r="Q79">
        <f t="shared" si="50"/>
        <v>2.4590475393326439</v>
      </c>
      <c r="R79">
        <f t="shared" si="50"/>
        <v>2.4590475393326439</v>
      </c>
      <c r="S79">
        <f t="shared" si="50"/>
        <v>2.4590475393326439</v>
      </c>
      <c r="T79">
        <f t="shared" si="42"/>
        <v>0.13344448851695753</v>
      </c>
      <c r="U79">
        <f t="shared" si="16"/>
        <v>7.6460314922974231</v>
      </c>
      <c r="V79">
        <f t="shared" si="30"/>
        <v>1.2107643133319146</v>
      </c>
      <c r="W79" s="1">
        <f t="shared" si="43"/>
        <v>1.2945142479049987</v>
      </c>
      <c r="X79">
        <f t="shared" si="31"/>
        <v>1.6488888888888891</v>
      </c>
      <c r="Y79">
        <f t="shared" si="52"/>
        <v>2.6488888888888891</v>
      </c>
      <c r="Z79">
        <f t="shared" si="32"/>
        <v>0.12854619847615509</v>
      </c>
      <c r="AA79">
        <f t="shared" si="19"/>
        <v>7.3653718687594827</v>
      </c>
      <c r="AB79">
        <f t="shared" si="33"/>
        <v>1.2099831985629772</v>
      </c>
      <c r="AC79" s="1">
        <f t="shared" si="44"/>
        <v>1.3300519700753102</v>
      </c>
      <c r="AD79" s="2">
        <f t="shared" si="34"/>
        <v>76.208612004951718</v>
      </c>
      <c r="AE79">
        <f t="shared" si="35"/>
        <v>0.15511073723212415</v>
      </c>
      <c r="AF79">
        <f t="shared" si="45"/>
        <v>6.4</v>
      </c>
      <c r="AG79">
        <f t="shared" si="46"/>
        <v>6.5551107372321242</v>
      </c>
      <c r="AJ79">
        <f t="shared" si="47"/>
        <v>6.4</v>
      </c>
      <c r="AN79">
        <f t="shared" si="24"/>
        <v>2</v>
      </c>
      <c r="AO79">
        <f t="shared" si="4"/>
        <v>0.97012883685896156</v>
      </c>
      <c r="AP79">
        <f t="shared" si="25"/>
        <v>2.0470406703957247</v>
      </c>
      <c r="AQ79">
        <f t="shared" si="26"/>
        <v>0.95943426664520215</v>
      </c>
      <c r="AR79">
        <f t="shared" si="27"/>
        <v>6.5436518294081383</v>
      </c>
      <c r="AS79">
        <f t="shared" ref="AS79:AS101" si="53">ATAN((AQ79-AQ80)/(AR79-AR80))*180/3.141</f>
        <v>-8.5499181383883265</v>
      </c>
      <c r="AU79">
        <f t="shared" ref="AU79:AU114" si="54">90-D79</f>
        <v>77.957069680346805</v>
      </c>
      <c r="AW79">
        <v>4</v>
      </c>
    </row>
    <row r="80" spans="1:49" x14ac:dyDescent="0.2">
      <c r="A80">
        <v>65</v>
      </c>
      <c r="B80">
        <f t="shared" ref="B80:B115" si="55">A80*0.1</f>
        <v>6.5</v>
      </c>
      <c r="C80">
        <f t="shared" ref="C80:C115" si="56">ATAN(B80/$F$3)</f>
        <v>0.21336864215180798</v>
      </c>
      <c r="D80">
        <f t="shared" ref="D80:D115" si="57">C80*180/$C$3</f>
        <v>12.225483236455652</v>
      </c>
      <c r="E80">
        <f t="shared" ref="E80:E115" si="58">$F$3/COS(C80)</f>
        <v>30.696090956341656</v>
      </c>
      <c r="F80">
        <f t="shared" ref="F80:F115" si="59">E80-$F$3</f>
        <v>0.69609095634165641</v>
      </c>
      <c r="G80">
        <f t="shared" si="28"/>
        <v>2.4482399691242072</v>
      </c>
      <c r="H80">
        <f t="shared" si="51"/>
        <v>2.4034004891560459</v>
      </c>
      <c r="I80">
        <f t="shared" si="51"/>
        <v>2.4025639332125457</v>
      </c>
      <c r="J80">
        <f t="shared" si="51"/>
        <v>2.4025480291365753</v>
      </c>
      <c r="K80">
        <f t="shared" si="51"/>
        <v>2.4025477266709947</v>
      </c>
      <c r="L80">
        <f t="shared" si="51"/>
        <v>2.4025477209186299</v>
      </c>
      <c r="M80">
        <f t="shared" si="51"/>
        <v>2.4025477208092298</v>
      </c>
      <c r="N80">
        <f t="shared" si="51"/>
        <v>2.4025477208071497</v>
      </c>
      <c r="O80">
        <f t="shared" si="50"/>
        <v>2.4025477208071098</v>
      </c>
      <c r="P80">
        <f t="shared" si="50"/>
        <v>2.4025477208071089</v>
      </c>
      <c r="Q80">
        <f t="shared" si="50"/>
        <v>2.4025477208071089</v>
      </c>
      <c r="R80">
        <f t="shared" si="50"/>
        <v>2.4025477208071089</v>
      </c>
      <c r="S80">
        <f t="shared" si="50"/>
        <v>2.4025477208071089</v>
      </c>
      <c r="T80">
        <f t="shared" ref="T80:T111" si="60">ASIN(SIN($C80)/SQRT(S80))</f>
        <v>0.13704225872458492</v>
      </c>
      <c r="U80">
        <f t="shared" ref="U80:U115" si="61">T80*180/$C$3</f>
        <v>7.8521746205396417</v>
      </c>
      <c r="V80">
        <f t="shared" si="30"/>
        <v>1.2113572045761796</v>
      </c>
      <c r="W80" s="1">
        <f t="shared" ref="W80:W111" si="62">(V80*SQRT(S80)+F80)/$C$6*2*$C$3</f>
        <v>1.2945142479049987</v>
      </c>
      <c r="X80">
        <f t="shared" si="31"/>
        <v>1.6488888888888891</v>
      </c>
      <c r="Y80">
        <f t="shared" si="52"/>
        <v>2.6488888888888891</v>
      </c>
      <c r="Z80">
        <f t="shared" si="32"/>
        <v>0.13047621631933978</v>
      </c>
      <c r="AA80">
        <f t="shared" ref="AA80:AA115" si="63">Z80*180/$C$3</f>
        <v>7.4759570069970263</v>
      </c>
      <c r="AB80">
        <f t="shared" si="33"/>
        <v>1.210287385422169</v>
      </c>
      <c r="AC80" s="1">
        <f t="shared" ref="AC80:AC111" si="64">(AB80*SQRT(Y80)+F80)/$C$6*2*$C$3</f>
        <v>1.3408733435820415</v>
      </c>
      <c r="AD80" s="2">
        <f t="shared" si="34"/>
        <v>76.828649321905928</v>
      </c>
      <c r="AE80">
        <f t="shared" si="35"/>
        <v>0.15746604494947394</v>
      </c>
      <c r="AF80">
        <f t="shared" ref="AF80:AF115" si="65">A80*0.1</f>
        <v>6.5</v>
      </c>
      <c r="AG80">
        <f t="shared" ref="AG80:AG115" si="66">AE80+B80</f>
        <v>6.6574660449494738</v>
      </c>
      <c r="AJ80">
        <f t="shared" ref="AJ80:AJ115" si="67">A80*0.1</f>
        <v>6.5</v>
      </c>
      <c r="AN80">
        <f t="shared" ref="AN80:AN115" si="68">$F$5</f>
        <v>2</v>
      </c>
      <c r="AO80">
        <f t="shared" ref="AO80:AO113" si="69">($AP$115-F80)/SQRT(AN80)</f>
        <v>0.95526570384965892</v>
      </c>
      <c r="AP80">
        <f t="shared" ref="AP80:AP113" si="70">F80+SQRT(AN80)*AO80</f>
        <v>2.0470406703957247</v>
      </c>
      <c r="AQ80">
        <f t="shared" ref="AQ80:AQ114" si="71">AO80*COS(C80/SQRT(AN80))</f>
        <v>0.9444139133350764</v>
      </c>
      <c r="AR80">
        <f t="shared" ref="AR80:AR114" si="72">AO80*SIN(C80/SQRT(AN80))+B80</f>
        <v>6.6435789861035071</v>
      </c>
      <c r="AS80">
        <f t="shared" si="53"/>
        <v>-8.677466159286336</v>
      </c>
      <c r="AU80">
        <f t="shared" si="54"/>
        <v>77.774516763544341</v>
      </c>
      <c r="AW80">
        <v>4</v>
      </c>
    </row>
    <row r="81" spans="1:49" x14ac:dyDescent="0.2">
      <c r="A81">
        <v>66</v>
      </c>
      <c r="B81">
        <f t="shared" si="55"/>
        <v>6.6000000000000005</v>
      </c>
      <c r="C81">
        <f t="shared" si="56"/>
        <v>0.21655030497608929</v>
      </c>
      <c r="D81">
        <f t="shared" si="57"/>
        <v>12.407784464649394</v>
      </c>
      <c r="E81">
        <f t="shared" si="58"/>
        <v>30.717421766808489</v>
      </c>
      <c r="F81">
        <f t="shared" si="59"/>
        <v>0.71742176680848857</v>
      </c>
      <c r="G81">
        <f t="shared" ref="G81:G115" si="73">(($F$4*SQRT($G$15)-F81)/$F$4)^2</f>
        <v>2.3929292691530826</v>
      </c>
      <c r="H81">
        <f t="shared" si="51"/>
        <v>2.346763683498752</v>
      </c>
      <c r="I81">
        <f t="shared" si="51"/>
        <v>2.3458555131048633</v>
      </c>
      <c r="J81">
        <f t="shared" si="51"/>
        <v>2.3458372890534105</v>
      </c>
      <c r="K81">
        <f t="shared" si="51"/>
        <v>2.3458369232110421</v>
      </c>
      <c r="L81">
        <f t="shared" si="51"/>
        <v>2.345836915866808</v>
      </c>
      <c r="M81">
        <f t="shared" si="51"/>
        <v>2.3458369157193739</v>
      </c>
      <c r="N81">
        <f t="shared" si="51"/>
        <v>2.3458369157164141</v>
      </c>
      <c r="O81">
        <f t="shared" si="51"/>
        <v>2.3458369157163546</v>
      </c>
      <c r="P81">
        <f t="shared" si="51"/>
        <v>2.3458369157163537</v>
      </c>
      <c r="Q81">
        <f t="shared" si="51"/>
        <v>2.3458369157163537</v>
      </c>
      <c r="R81">
        <f t="shared" si="51"/>
        <v>2.3458369157163537</v>
      </c>
      <c r="S81">
        <f t="shared" si="51"/>
        <v>2.3458369157163537</v>
      </c>
      <c r="T81">
        <f t="shared" si="60"/>
        <v>0.14074893885799347</v>
      </c>
      <c r="U81">
        <f t="shared" si="61"/>
        <v>8.064558011917498</v>
      </c>
      <c r="V81">
        <f t="shared" ref="V81:V115" si="74">$F$4/COS(T81)</f>
        <v>1.2119850667159564</v>
      </c>
      <c r="W81" s="1">
        <f t="shared" si="62"/>
        <v>1.2945142479049987</v>
      </c>
      <c r="X81">
        <f t="shared" ref="X81:X115" si="75">(Y81-1)/($F$5-1)</f>
        <v>1.6488888888888891</v>
      </c>
      <c r="Y81">
        <f t="shared" si="52"/>
        <v>2.6488888888888891</v>
      </c>
      <c r="Z81">
        <f t="shared" ref="Z81:Z115" si="76">ASIN(SIN($C81)/SQRT(Y81))</f>
        <v>0.13240273152342541</v>
      </c>
      <c r="AA81">
        <f t="shared" si="63"/>
        <v>7.5863414528781066</v>
      </c>
      <c r="AB81">
        <f t="shared" ref="AB81:AB115" si="77">$F$4/COS(Z81)</f>
        <v>1.2105956710931913</v>
      </c>
      <c r="AC81" s="1">
        <f t="shared" si="64"/>
        <v>1.3518545813395648</v>
      </c>
      <c r="AD81" s="2">
        <f t="shared" ref="AD81:AD115" si="78">AC81*180/$C$3</f>
        <v>77.45784645587193</v>
      </c>
      <c r="AE81">
        <f t="shared" ref="AE81:AE115" si="79">$F$4*TAN(Z81)</f>
        <v>0.15981826825984088</v>
      </c>
      <c r="AF81">
        <f t="shared" si="65"/>
        <v>6.6000000000000005</v>
      </c>
      <c r="AG81">
        <f t="shared" si="66"/>
        <v>6.7598182682598411</v>
      </c>
      <c r="AJ81">
        <f t="shared" si="67"/>
        <v>6.6000000000000005</v>
      </c>
      <c r="AN81">
        <f t="shared" si="68"/>
        <v>2</v>
      </c>
      <c r="AO81">
        <f t="shared" si="69"/>
        <v>0.94018254312035698</v>
      </c>
      <c r="AP81">
        <f t="shared" si="70"/>
        <v>2.0470406703957247</v>
      </c>
      <c r="AQ81">
        <f t="shared" si="71"/>
        <v>0.92918182467251409</v>
      </c>
      <c r="AR81">
        <f t="shared" si="72"/>
        <v>6.7434027582946694</v>
      </c>
      <c r="AS81">
        <f t="shared" si="53"/>
        <v>-8.8047915565913399</v>
      </c>
      <c r="AU81">
        <f t="shared" si="54"/>
        <v>77.592215535350604</v>
      </c>
      <c r="AW81">
        <v>4</v>
      </c>
    </row>
    <row r="82" spans="1:49" x14ac:dyDescent="0.2">
      <c r="A82">
        <v>67</v>
      </c>
      <c r="B82">
        <f t="shared" si="55"/>
        <v>6.7</v>
      </c>
      <c r="C82">
        <f t="shared" si="56"/>
        <v>0.21972751993160636</v>
      </c>
      <c r="D82">
        <f t="shared" si="57"/>
        <v>12.589830841218889</v>
      </c>
      <c r="E82">
        <f t="shared" si="58"/>
        <v>30.739063095676809</v>
      </c>
      <c r="F82">
        <f t="shared" si="59"/>
        <v>0.7390630956768085</v>
      </c>
      <c r="G82">
        <f t="shared" si="73"/>
        <v>2.3374592117162392</v>
      </c>
      <c r="H82">
        <f t="shared" si="51"/>
        <v>2.2899510361614124</v>
      </c>
      <c r="I82">
        <f t="shared" si="51"/>
        <v>2.2889654138887496</v>
      </c>
      <c r="J82">
        <f t="shared" si="51"/>
        <v>2.2889445325914899</v>
      </c>
      <c r="K82">
        <f t="shared" si="51"/>
        <v>2.2889440900078357</v>
      </c>
      <c r="L82">
        <f t="shared" si="51"/>
        <v>2.2889440806270911</v>
      </c>
      <c r="M82">
        <f t="shared" si="51"/>
        <v>2.2889440804282621</v>
      </c>
      <c r="N82">
        <f t="shared" si="51"/>
        <v>2.2889440804240477</v>
      </c>
      <c r="O82">
        <f t="shared" si="51"/>
        <v>2.288944080423958</v>
      </c>
      <c r="P82">
        <f t="shared" si="51"/>
        <v>2.2889440804239571</v>
      </c>
      <c r="Q82">
        <f t="shared" si="51"/>
        <v>2.2889440804239563</v>
      </c>
      <c r="R82">
        <f t="shared" si="51"/>
        <v>2.2889440804239563</v>
      </c>
      <c r="S82">
        <f t="shared" si="51"/>
        <v>2.2889440804239563</v>
      </c>
      <c r="T82">
        <f t="shared" si="60"/>
        <v>0.14457076658063975</v>
      </c>
      <c r="U82">
        <f t="shared" si="61"/>
        <v>8.2835390687617867</v>
      </c>
      <c r="V82">
        <f t="shared" si="74"/>
        <v>1.2126505699891914</v>
      </c>
      <c r="W82" s="1">
        <f t="shared" si="62"/>
        <v>1.2945142479049987</v>
      </c>
      <c r="X82">
        <f t="shared" si="75"/>
        <v>1.6488888888888891</v>
      </c>
      <c r="Y82">
        <f t="shared" si="52"/>
        <v>2.6488888888888891</v>
      </c>
      <c r="Z82">
        <f t="shared" si="76"/>
        <v>0.13432570119584825</v>
      </c>
      <c r="AA82">
        <f t="shared" si="63"/>
        <v>7.6965227487673671</v>
      </c>
      <c r="AB82">
        <f t="shared" si="77"/>
        <v>1.2109080290375709</v>
      </c>
      <c r="AC82" s="1">
        <f t="shared" si="64"/>
        <v>1.3629953358036651</v>
      </c>
      <c r="AD82" s="2">
        <f t="shared" si="78"/>
        <v>78.096183493445707</v>
      </c>
      <c r="AE82">
        <f t="shared" si="79"/>
        <v>0.16216736659283429</v>
      </c>
      <c r="AF82">
        <f t="shared" si="65"/>
        <v>6.7</v>
      </c>
      <c r="AG82">
        <f t="shared" si="66"/>
        <v>6.8621673665928347</v>
      </c>
      <c r="AJ82">
        <f t="shared" si="67"/>
        <v>6.7</v>
      </c>
      <c r="AN82">
        <f t="shared" si="68"/>
        <v>2</v>
      </c>
      <c r="AO82">
        <f t="shared" si="69"/>
        <v>0.9248798127236797</v>
      </c>
      <c r="AP82">
        <f t="shared" si="70"/>
        <v>2.0470406703957247</v>
      </c>
      <c r="AQ82">
        <f t="shared" si="71"/>
        <v>0.91373891001205709</v>
      </c>
      <c r="AR82">
        <f t="shared" si="72"/>
        <v>6.8431218792280433</v>
      </c>
      <c r="AS82">
        <f t="shared" si="53"/>
        <v>-8.9318915591925307</v>
      </c>
      <c r="AU82">
        <f t="shared" si="54"/>
        <v>77.410169158781116</v>
      </c>
      <c r="AW82">
        <v>4</v>
      </c>
    </row>
    <row r="83" spans="1:49" x14ac:dyDescent="0.2">
      <c r="A83">
        <v>68</v>
      </c>
      <c r="B83">
        <f t="shared" si="55"/>
        <v>6.8000000000000007</v>
      </c>
      <c r="C83">
        <f t="shared" si="56"/>
        <v>0.22290023232837577</v>
      </c>
      <c r="D83">
        <f t="shared" si="57"/>
        <v>12.771619232566492</v>
      </c>
      <c r="E83">
        <f t="shared" si="58"/>
        <v>30.761014287568607</v>
      </c>
      <c r="F83">
        <f t="shared" si="59"/>
        <v>0.76101428756860656</v>
      </c>
      <c r="G83">
        <f t="shared" si="73"/>
        <v>2.2818594469461422</v>
      </c>
      <c r="H83">
        <f t="shared" si="51"/>
        <v>2.2329923519173973</v>
      </c>
      <c r="I83">
        <f t="shared" si="51"/>
        <v>2.2319229380546499</v>
      </c>
      <c r="J83">
        <f t="shared" si="51"/>
        <v>2.2318990112451909</v>
      </c>
      <c r="K83">
        <f t="shared" si="51"/>
        <v>2.2318984756502469</v>
      </c>
      <c r="L83">
        <f t="shared" si="51"/>
        <v>2.2318984636609729</v>
      </c>
      <c r="M83">
        <f t="shared" si="51"/>
        <v>2.2318984633925933</v>
      </c>
      <c r="N83">
        <f t="shared" si="51"/>
        <v>2.2318984633865857</v>
      </c>
      <c r="O83">
        <f t="shared" si="51"/>
        <v>2.2318984633864507</v>
      </c>
      <c r="P83">
        <f t="shared" si="51"/>
        <v>2.2318984633864476</v>
      </c>
      <c r="Q83">
        <f t="shared" si="51"/>
        <v>2.2318984633864476</v>
      </c>
      <c r="R83">
        <f t="shared" si="51"/>
        <v>2.2318984633864476</v>
      </c>
      <c r="S83">
        <f t="shared" si="51"/>
        <v>2.2318984633864476</v>
      </c>
      <c r="T83">
        <f t="shared" si="60"/>
        <v>0.14851445503758162</v>
      </c>
      <c r="U83">
        <f t="shared" si="61"/>
        <v>8.5095024372957795</v>
      </c>
      <c r="V83">
        <f t="shared" si="74"/>
        <v>1.2133566495480688</v>
      </c>
      <c r="W83" s="1">
        <f t="shared" si="62"/>
        <v>1.2945142479049985</v>
      </c>
      <c r="X83">
        <f t="shared" si="75"/>
        <v>1.6488888888888891</v>
      </c>
      <c r="Y83">
        <f t="shared" si="52"/>
        <v>2.6488888888888891</v>
      </c>
      <c r="Z83">
        <f t="shared" si="76"/>
        <v>0.13624508289757722</v>
      </c>
      <c r="AA83">
        <f t="shared" si="63"/>
        <v>7.8064984630157248</v>
      </c>
      <c r="AB83">
        <f t="shared" si="77"/>
        <v>1.2112244324520292</v>
      </c>
      <c r="AC83" s="1">
        <f t="shared" si="64"/>
        <v>1.3742952553938732</v>
      </c>
      <c r="AD83" s="2">
        <f t="shared" si="78"/>
        <v>78.743640289956133</v>
      </c>
      <c r="AE83">
        <f t="shared" si="79"/>
        <v>0.16451329967130368</v>
      </c>
      <c r="AF83">
        <f t="shared" si="65"/>
        <v>6.8000000000000007</v>
      </c>
      <c r="AG83">
        <f t="shared" si="66"/>
        <v>6.9645132996713048</v>
      </c>
      <c r="AJ83">
        <f t="shared" si="67"/>
        <v>6.8000000000000007</v>
      </c>
      <c r="AN83">
        <f t="shared" si="68"/>
        <v>2</v>
      </c>
      <c r="AO83">
        <f t="shared" si="69"/>
        <v>0.9093579760818622</v>
      </c>
      <c r="AP83">
        <f t="shared" si="70"/>
        <v>2.0470406703957247</v>
      </c>
      <c r="AQ83">
        <f t="shared" si="71"/>
        <v>0.89808608784745159</v>
      </c>
      <c r="AR83">
        <f t="shared" si="72"/>
        <v>6.9427350954690548</v>
      </c>
      <c r="AS83">
        <f t="shared" si="53"/>
        <v>-9.058763421945029</v>
      </c>
      <c r="AU83">
        <f t="shared" si="54"/>
        <v>77.228380767433507</v>
      </c>
      <c r="AW83">
        <v>4</v>
      </c>
    </row>
    <row r="84" spans="1:49" x14ac:dyDescent="0.2">
      <c r="A84">
        <v>69</v>
      </c>
      <c r="B84">
        <f t="shared" si="55"/>
        <v>6.9</v>
      </c>
      <c r="C84">
        <f t="shared" si="56"/>
        <v>0.2260683879938839</v>
      </c>
      <c r="D84">
        <f t="shared" si="57"/>
        <v>12.953146534744262</v>
      </c>
      <c r="E84">
        <f t="shared" si="58"/>
        <v>30.78327467960483</v>
      </c>
      <c r="F84">
        <f t="shared" si="59"/>
        <v>0.78327467960482977</v>
      </c>
      <c r="G84">
        <f t="shared" si="73"/>
        <v>2.2261599643317984</v>
      </c>
      <c r="H84">
        <f t="shared" si="51"/>
        <v>2.1759177760898001</v>
      </c>
      <c r="I84">
        <f t="shared" si="51"/>
        <v>2.1747576782648355</v>
      </c>
      <c r="J84">
        <f t="shared" si="51"/>
        <v>2.1747302583454298</v>
      </c>
      <c r="K84">
        <f t="shared" si="51"/>
        <v>2.1747296098979327</v>
      </c>
      <c r="L84">
        <f t="shared" si="51"/>
        <v>2.1747295945627458</v>
      </c>
      <c r="M84">
        <f t="shared" si="51"/>
        <v>2.1747295942000826</v>
      </c>
      <c r="N84">
        <f t="shared" si="51"/>
        <v>2.1747295941915059</v>
      </c>
      <c r="O84">
        <f t="shared" si="51"/>
        <v>2.174729594191303</v>
      </c>
      <c r="P84">
        <f t="shared" si="51"/>
        <v>2.1747295941912981</v>
      </c>
      <c r="Q84">
        <f t="shared" si="51"/>
        <v>2.1747295941912981</v>
      </c>
      <c r="R84">
        <f t="shared" si="51"/>
        <v>2.1747295941912981</v>
      </c>
      <c r="S84">
        <f t="shared" si="51"/>
        <v>2.1747295941912981</v>
      </c>
      <c r="T84">
        <f t="shared" si="60"/>
        <v>0.15258724115246075</v>
      </c>
      <c r="U84">
        <f t="shared" si="61"/>
        <v>8.7428627749301082</v>
      </c>
      <c r="V84">
        <f t="shared" si="74"/>
        <v>1.214106538071188</v>
      </c>
      <c r="W84" s="1">
        <f t="shared" si="62"/>
        <v>1.2945142479049989</v>
      </c>
      <c r="X84">
        <f t="shared" si="75"/>
        <v>1.6488888888888891</v>
      </c>
      <c r="Y84">
        <f t="shared" si="52"/>
        <v>2.6488888888888891</v>
      </c>
      <c r="Z84">
        <f t="shared" si="76"/>
        <v>0.13816083464649823</v>
      </c>
      <c r="AA84">
        <f t="shared" si="63"/>
        <v>7.9162661901542828</v>
      </c>
      <c r="AB84">
        <f t="shared" si="77"/>
        <v>1.2115448542740059</v>
      </c>
      <c r="AC84" s="1">
        <f t="shared" si="64"/>
        <v>1.3857539845446281</v>
      </c>
      <c r="AD84" s="2">
        <f t="shared" si="78"/>
        <v>79.400196472396317</v>
      </c>
      <c r="AE84">
        <f t="shared" si="79"/>
        <v>0.16685602751420905</v>
      </c>
      <c r="AF84">
        <f t="shared" si="65"/>
        <v>6.9</v>
      </c>
      <c r="AG84">
        <f t="shared" si="66"/>
        <v>7.0668560275142092</v>
      </c>
      <c r="AJ84">
        <f t="shared" si="67"/>
        <v>6.9</v>
      </c>
      <c r="AN84">
        <f t="shared" si="68"/>
        <v>2</v>
      </c>
      <c r="AO84">
        <f t="shared" si="69"/>
        <v>0.89361750192117773</v>
      </c>
      <c r="AP84">
        <f t="shared" si="70"/>
        <v>2.0470406703957247</v>
      </c>
      <c r="AQ84">
        <f t="shared" si="71"/>
        <v>0.88222428562731448</v>
      </c>
      <c r="AR84">
        <f t="shared" si="72"/>
        <v>7.0422411669989415</v>
      </c>
      <c r="AS84">
        <f t="shared" si="53"/>
        <v>-9.1854044258848333</v>
      </c>
      <c r="AU84">
        <f t="shared" si="54"/>
        <v>77.046853465255737</v>
      </c>
      <c r="AW84">
        <v>4</v>
      </c>
    </row>
    <row r="85" spans="1:49" x14ac:dyDescent="0.2">
      <c r="A85">
        <v>70</v>
      </c>
      <c r="B85">
        <f t="shared" si="55"/>
        <v>7</v>
      </c>
      <c r="C85">
        <f t="shared" si="56"/>
        <v>0.22923193327699534</v>
      </c>
      <c r="D85">
        <f t="shared" si="57"/>
        <v>13.134409673677911</v>
      </c>
      <c r="E85">
        <f t="shared" si="58"/>
        <v>30.805843601498726</v>
      </c>
      <c r="F85">
        <f t="shared" si="59"/>
        <v>0.8058436014987258</v>
      </c>
      <c r="G85">
        <f t="shared" si="73"/>
        <v>2.1703910884963893</v>
      </c>
      <c r="H85">
        <f t="shared" si="51"/>
        <v>2.118757790287749</v>
      </c>
      <c r="I85">
        <f t="shared" si="51"/>
        <v>2.1174995070162379</v>
      </c>
      <c r="J85">
        <f t="shared" si="51"/>
        <v>2.1174680772133221</v>
      </c>
      <c r="K85">
        <f t="shared" si="51"/>
        <v>2.1174672916714607</v>
      </c>
      <c r="L85">
        <f t="shared" si="51"/>
        <v>2.1174672720376941</v>
      </c>
      <c r="M85">
        <f t="shared" si="51"/>
        <v>2.1174672715469693</v>
      </c>
      <c r="N85">
        <f t="shared" si="51"/>
        <v>2.1174672715347045</v>
      </c>
      <c r="O85">
        <f t="shared" si="51"/>
        <v>2.1174672715343976</v>
      </c>
      <c r="P85">
        <f t="shared" si="51"/>
        <v>2.1174672715343901</v>
      </c>
      <c r="Q85">
        <f t="shared" si="51"/>
        <v>2.1174672715343896</v>
      </c>
      <c r="R85">
        <f t="shared" si="51"/>
        <v>2.1174672715343896</v>
      </c>
      <c r="S85">
        <f t="shared" si="51"/>
        <v>2.1174672715343896</v>
      </c>
      <c r="T85">
        <f t="shared" si="60"/>
        <v>0.15679694010322445</v>
      </c>
      <c r="U85">
        <f t="shared" si="61"/>
        <v>8.9840678715837665</v>
      </c>
      <c r="V85">
        <f t="shared" si="74"/>
        <v>1.2149038032598729</v>
      </c>
      <c r="W85" s="1">
        <f t="shared" si="62"/>
        <v>1.2945142479049987</v>
      </c>
      <c r="X85">
        <f t="shared" si="75"/>
        <v>1.6488888888888891</v>
      </c>
      <c r="Y85">
        <f t="shared" si="52"/>
        <v>2.6488888888888891</v>
      </c>
      <c r="Z85">
        <f t="shared" si="76"/>
        <v>0.14007291492067109</v>
      </c>
      <c r="AA85">
        <f t="shared" si="63"/>
        <v>8.025823551080947</v>
      </c>
      <c r="AB85">
        <f t="shared" si="77"/>
        <v>1.2118692671872076</v>
      </c>
      <c r="AC85" s="1">
        <f t="shared" si="64"/>
        <v>1.3973711637567698</v>
      </c>
      <c r="AD85" s="2">
        <f t="shared" si="78"/>
        <v>80.065831442374204</v>
      </c>
      <c r="AE85">
        <f t="shared" si="79"/>
        <v>0.16919551043943035</v>
      </c>
      <c r="AF85" s="3">
        <f t="shared" si="65"/>
        <v>7</v>
      </c>
      <c r="AG85" s="3">
        <f t="shared" si="66"/>
        <v>7.1691955104394305</v>
      </c>
      <c r="AH85">
        <v>12.95</v>
      </c>
      <c r="AI85">
        <f>AH85*$C$3/180</f>
        <v>0.22601347222222223</v>
      </c>
      <c r="AJ85">
        <f t="shared" si="67"/>
        <v>7</v>
      </c>
      <c r="AK85">
        <f>AJ85/SIN(AI85)</f>
        <v>31.236867388770207</v>
      </c>
      <c r="AN85">
        <f t="shared" si="68"/>
        <v>2</v>
      </c>
      <c r="AO85">
        <f t="shared" si="69"/>
        <v>0.87765886420593431</v>
      </c>
      <c r="AP85">
        <f t="shared" si="70"/>
        <v>2.0470406703957247</v>
      </c>
      <c r="AQ85">
        <f t="shared" si="71"/>
        <v>0.86615443957011939</v>
      </c>
      <c r="AR85">
        <f t="shared" si="72"/>
        <v>7.1416388673077522</v>
      </c>
      <c r="AS85">
        <f t="shared" si="53"/>
        <v>-9.3118118784192703</v>
      </c>
      <c r="AU85">
        <f t="shared" si="54"/>
        <v>76.865590326322092</v>
      </c>
      <c r="AW85">
        <v>4</v>
      </c>
    </row>
    <row r="86" spans="1:49" x14ac:dyDescent="0.2">
      <c r="A86">
        <v>71</v>
      </c>
      <c r="B86">
        <f t="shared" si="55"/>
        <v>7.1000000000000005</v>
      </c>
      <c r="C86">
        <f t="shared" si="56"/>
        <v>0.23239081505172349</v>
      </c>
      <c r="D86">
        <f t="shared" si="57"/>
        <v>13.31540560538285</v>
      </c>
      <c r="E86">
        <f t="shared" si="58"/>
        <v>30.828720375649716</v>
      </c>
      <c r="F86">
        <f t="shared" si="59"/>
        <v>0.82872037564971635</v>
      </c>
      <c r="G86">
        <f t="shared" si="73"/>
        <v>2.1145834749492836</v>
      </c>
      <c r="H86">
        <f t="shared" si="51"/>
        <v>2.0615432081170746</v>
      </c>
      <c r="I86">
        <f t="shared" si="51"/>
        <v>2.0601785654093421</v>
      </c>
      <c r="J86">
        <f t="shared" si="51"/>
        <v>2.0601425281141701</v>
      </c>
      <c r="K86">
        <f t="shared" si="51"/>
        <v>2.0601415757992485</v>
      </c>
      <c r="L86">
        <f t="shared" si="51"/>
        <v>2.0601415506330976</v>
      </c>
      <c r="M86">
        <f t="shared" si="51"/>
        <v>2.0601415499680495</v>
      </c>
      <c r="N86">
        <f t="shared" si="51"/>
        <v>2.0601415499504747</v>
      </c>
      <c r="O86">
        <f t="shared" si="51"/>
        <v>2.0601415499500102</v>
      </c>
      <c r="P86">
        <f t="shared" si="51"/>
        <v>2.0601415499499982</v>
      </c>
      <c r="Q86">
        <f t="shared" si="51"/>
        <v>2.0601415499499978</v>
      </c>
      <c r="R86">
        <f t="shared" si="51"/>
        <v>2.0601415499499978</v>
      </c>
      <c r="S86">
        <f t="shared" si="51"/>
        <v>2.0601415499499978</v>
      </c>
      <c r="T86">
        <f t="shared" si="60"/>
        <v>0.16115200694938622</v>
      </c>
      <c r="U86">
        <f t="shared" si="61"/>
        <v>9.2336021807701787</v>
      </c>
      <c r="V86">
        <f t="shared" si="74"/>
        <v>1.2157523910912169</v>
      </c>
      <c r="W86" s="1">
        <f t="shared" si="62"/>
        <v>1.2945142479049985</v>
      </c>
      <c r="X86">
        <f t="shared" si="75"/>
        <v>0.9955555555555553</v>
      </c>
      <c r="Y86">
        <f>$AQ$8</f>
        <v>1.9955555555555553</v>
      </c>
      <c r="Z86">
        <f t="shared" si="76"/>
        <v>0.16376226415703551</v>
      </c>
      <c r="AA86">
        <f t="shared" si="63"/>
        <v>9.3831633131518029</v>
      </c>
      <c r="AB86">
        <f t="shared" si="77"/>
        <v>1.2162726323232929</v>
      </c>
      <c r="AC86" s="1">
        <f t="shared" si="64"/>
        <v>1.2810164556522439</v>
      </c>
      <c r="AD86" s="2">
        <f t="shared" si="78"/>
        <v>73.399001119657456</v>
      </c>
      <c r="AE86">
        <f t="shared" si="79"/>
        <v>0.1982904842362132</v>
      </c>
      <c r="AF86">
        <f t="shared" si="65"/>
        <v>7.1000000000000005</v>
      </c>
      <c r="AG86">
        <f t="shared" si="66"/>
        <v>7.2982904842362135</v>
      </c>
      <c r="AJ86">
        <f t="shared" si="67"/>
        <v>7.1000000000000005</v>
      </c>
      <c r="AN86">
        <f t="shared" si="68"/>
        <v>2</v>
      </c>
      <c r="AO86">
        <f t="shared" si="69"/>
        <v>0.86148254207209574</v>
      </c>
      <c r="AP86">
        <f t="shared" si="70"/>
        <v>2.0470406703957247</v>
      </c>
      <c r="AQ86">
        <f t="shared" si="71"/>
        <v>0.84987749447860705</v>
      </c>
      <c r="AR86">
        <f t="shared" si="72"/>
        <v>7.2409269834835239</v>
      </c>
      <c r="AS86">
        <f t="shared" si="53"/>
        <v>-9.4379831135430141</v>
      </c>
      <c r="AU86">
        <f t="shared" si="54"/>
        <v>76.68459439461715</v>
      </c>
      <c r="AW86">
        <v>4</v>
      </c>
    </row>
    <row r="87" spans="1:49" x14ac:dyDescent="0.2">
      <c r="A87">
        <v>72</v>
      </c>
      <c r="B87">
        <f t="shared" si="55"/>
        <v>7.2</v>
      </c>
      <c r="C87">
        <f t="shared" si="56"/>
        <v>0.23554498072086336</v>
      </c>
      <c r="D87">
        <f t="shared" si="57"/>
        <v>13.49613131617234</v>
      </c>
      <c r="E87">
        <f t="shared" si="58"/>
        <v>30.851904317237857</v>
      </c>
      <c r="F87">
        <f t="shared" si="59"/>
        <v>0.85190431723785665</v>
      </c>
      <c r="G87">
        <f t="shared" si="73"/>
        <v>2.0587681058134679</v>
      </c>
      <c r="H87">
        <f t="shared" si="51"/>
        <v>2.0043051708664179</v>
      </c>
      <c r="I87">
        <f t="shared" si="51"/>
        <v>2.0028252508791016</v>
      </c>
      <c r="J87">
        <f t="shared" si="51"/>
        <v>2.0027839137983312</v>
      </c>
      <c r="K87">
        <f t="shared" si="51"/>
        <v>2.0027827582952078</v>
      </c>
      <c r="L87">
        <f t="shared" si="51"/>
        <v>2.0027827259945288</v>
      </c>
      <c r="M87">
        <f t="shared" si="51"/>
        <v>2.0027827250916022</v>
      </c>
      <c r="N87">
        <f t="shared" si="51"/>
        <v>2.0027827250663619</v>
      </c>
      <c r="O87">
        <f t="shared" si="51"/>
        <v>2.0027827250656562</v>
      </c>
      <c r="P87">
        <f t="shared" si="51"/>
        <v>2.0027827250656367</v>
      </c>
      <c r="Q87">
        <f t="shared" si="51"/>
        <v>2.0027827250656358</v>
      </c>
      <c r="R87">
        <f t="shared" si="51"/>
        <v>2.0027827250656358</v>
      </c>
      <c r="S87">
        <f t="shared" si="51"/>
        <v>2.0027827250656358</v>
      </c>
      <c r="T87">
        <f t="shared" si="60"/>
        <v>0.16566160656807544</v>
      </c>
      <c r="U87">
        <f t="shared" si="61"/>
        <v>9.4919908267558739</v>
      </c>
      <c r="V87">
        <f t="shared" si="74"/>
        <v>1.2166566758838244</v>
      </c>
      <c r="W87" s="1">
        <f t="shared" si="62"/>
        <v>1.2945142479049989</v>
      </c>
      <c r="X87">
        <f t="shared" si="75"/>
        <v>0.9955555555555553</v>
      </c>
      <c r="Y87">
        <f t="shared" ref="Y87:Y95" si="80">$AQ$8</f>
        <v>1.9955555555555553</v>
      </c>
      <c r="Z87">
        <f t="shared" si="76"/>
        <v>0.16596409803655496</v>
      </c>
      <c r="AA87">
        <f t="shared" si="63"/>
        <v>9.5093228224032753</v>
      </c>
      <c r="AB87">
        <f t="shared" si="77"/>
        <v>1.2167182667401455</v>
      </c>
      <c r="AC87" s="1">
        <f t="shared" si="64"/>
        <v>1.2929940398451514</v>
      </c>
      <c r="AD87" s="2">
        <f t="shared" si="78"/>
        <v>74.085286382978595</v>
      </c>
      <c r="AE87">
        <f t="shared" si="79"/>
        <v>0.20100582235135325</v>
      </c>
      <c r="AF87">
        <f t="shared" si="65"/>
        <v>7.2</v>
      </c>
      <c r="AG87">
        <f t="shared" si="66"/>
        <v>7.4010058223513537</v>
      </c>
      <c r="AJ87">
        <f t="shared" si="67"/>
        <v>7.2</v>
      </c>
      <c r="AN87">
        <f t="shared" si="68"/>
        <v>2</v>
      </c>
      <c r="AO87">
        <f t="shared" si="69"/>
        <v>0.84508901976048889</v>
      </c>
      <c r="AP87">
        <f t="shared" si="70"/>
        <v>2.0470406703957247</v>
      </c>
      <c r="AQ87">
        <f t="shared" si="71"/>
        <v>0.83339440355363037</v>
      </c>
      <c r="AR87">
        <f t="shared" si="72"/>
        <v>7.3401043162976531</v>
      </c>
      <c r="AS87">
        <f t="shared" si="53"/>
        <v>-9.5639154920199072</v>
      </c>
      <c r="AU87">
        <f t="shared" si="54"/>
        <v>76.503868683827662</v>
      </c>
      <c r="AW87">
        <v>4</v>
      </c>
    </row>
    <row r="88" spans="1:49" x14ac:dyDescent="0.2">
      <c r="A88">
        <v>73</v>
      </c>
      <c r="B88">
        <f t="shared" si="55"/>
        <v>7.3000000000000007</v>
      </c>
      <c r="C88">
        <f t="shared" si="56"/>
        <v>0.23869437821948689</v>
      </c>
      <c r="D88">
        <f t="shared" si="57"/>
        <v>13.676583822857756</v>
      </c>
      <c r="E88">
        <f t="shared" si="58"/>
        <v>30.875394734318782</v>
      </c>
      <c r="F88">
        <f t="shared" si="59"/>
        <v>0.87539473431878179</v>
      </c>
      <c r="G88">
        <f t="shared" si="73"/>
        <v>2.0029762855298632</v>
      </c>
      <c r="H88">
        <f t="shared" si="51"/>
        <v>1.9470751431702453</v>
      </c>
      <c r="I88">
        <f t="shared" si="51"/>
        <v>1.9454702037162797</v>
      </c>
      <c r="J88">
        <f t="shared" si="51"/>
        <v>1.9454227633703061</v>
      </c>
      <c r="K88">
        <f t="shared" si="51"/>
        <v>1.9454213598918155</v>
      </c>
      <c r="L88">
        <f t="shared" si="51"/>
        <v>1.9454213183701679</v>
      </c>
      <c r="M88">
        <f t="shared" si="51"/>
        <v>1.9454213171417567</v>
      </c>
      <c r="N88">
        <f t="shared" si="51"/>
        <v>1.9454213171054142</v>
      </c>
      <c r="O88">
        <f t="shared" si="51"/>
        <v>1.9454213171043391</v>
      </c>
      <c r="P88">
        <f t="shared" si="51"/>
        <v>1.9454213171043078</v>
      </c>
      <c r="Q88">
        <f t="shared" si="51"/>
        <v>1.9454213171043069</v>
      </c>
      <c r="R88">
        <f t="shared" si="51"/>
        <v>1.9454213171043069</v>
      </c>
      <c r="S88">
        <f t="shared" si="51"/>
        <v>1.9454213171043069</v>
      </c>
      <c r="T88">
        <f t="shared" si="60"/>
        <v>0.17033569328198647</v>
      </c>
      <c r="U88">
        <f t="shared" si="61"/>
        <v>9.7598041670404463</v>
      </c>
      <c r="V88">
        <f t="shared" si="74"/>
        <v>1.2176215184603023</v>
      </c>
      <c r="W88" s="1">
        <f t="shared" si="62"/>
        <v>1.2945142479049987</v>
      </c>
      <c r="X88">
        <f t="shared" si="75"/>
        <v>0.9955555555555553</v>
      </c>
      <c r="Y88">
        <f t="shared" si="80"/>
        <v>1.9955555555555553</v>
      </c>
      <c r="Z88">
        <f t="shared" si="76"/>
        <v>0.16816175062800678</v>
      </c>
      <c r="AA88">
        <f t="shared" si="63"/>
        <v>9.6352427544298003</v>
      </c>
      <c r="AB88">
        <f t="shared" si="77"/>
        <v>1.2171692669189724</v>
      </c>
      <c r="AC88" s="1">
        <f t="shared" si="64"/>
        <v>1.3051295861473464</v>
      </c>
      <c r="AD88" s="2">
        <f t="shared" si="78"/>
        <v>74.780622475416948</v>
      </c>
      <c r="AE88">
        <f t="shared" si="79"/>
        <v>0.20371800198330284</v>
      </c>
      <c r="AF88">
        <f t="shared" si="65"/>
        <v>7.3000000000000007</v>
      </c>
      <c r="AG88">
        <f t="shared" si="66"/>
        <v>7.5037180019833034</v>
      </c>
      <c r="AJ88">
        <f t="shared" si="67"/>
        <v>7.3000000000000007</v>
      </c>
      <c r="AN88">
        <f t="shared" si="68"/>
        <v>2</v>
      </c>
      <c r="AO88">
        <f t="shared" si="69"/>
        <v>0.82847878654966645</v>
      </c>
      <c r="AP88">
        <f t="shared" si="70"/>
        <v>2.0470406703957247</v>
      </c>
      <c r="AQ88">
        <f t="shared" si="71"/>
        <v>0.81670612820755362</v>
      </c>
      <c r="AR88">
        <f t="shared" si="72"/>
        <v>7.439169680286458</v>
      </c>
      <c r="AS88">
        <f t="shared" si="53"/>
        <v>-9.6896064015654684</v>
      </c>
      <c r="AU88">
        <f t="shared" si="54"/>
        <v>76.323416177142249</v>
      </c>
      <c r="AW88">
        <v>4</v>
      </c>
    </row>
    <row r="89" spans="1:49" x14ac:dyDescent="0.2">
      <c r="A89">
        <v>74</v>
      </c>
      <c r="B89">
        <f t="shared" si="55"/>
        <v>7.4</v>
      </c>
      <c r="C89">
        <f t="shared" si="56"/>
        <v>0.24183895601830027</v>
      </c>
      <c r="D89">
        <f t="shared" si="57"/>
        <v>13.856760172940968</v>
      </c>
      <c r="E89">
        <f t="shared" si="58"/>
        <v>30.899190927919133</v>
      </c>
      <c r="F89">
        <f t="shared" si="59"/>
        <v>0.89919092791913258</v>
      </c>
      <c r="G89">
        <f t="shared" si="73"/>
        <v>1.9472396365397397</v>
      </c>
      <c r="H89">
        <f t="shared" si="51"/>
        <v>1.889884908650008</v>
      </c>
      <c r="I89">
        <f t="shared" si="51"/>
        <v>1.8881442921731801</v>
      </c>
      <c r="J89">
        <f t="shared" si="51"/>
        <v>1.8880898141703419</v>
      </c>
      <c r="K89">
        <f t="shared" si="51"/>
        <v>1.8880881074908362</v>
      </c>
      <c r="L89">
        <f t="shared" si="51"/>
        <v>1.8880880540226204</v>
      </c>
      <c r="M89">
        <f t="shared" si="51"/>
        <v>1.8880880523475236</v>
      </c>
      <c r="N89">
        <f t="shared" si="51"/>
        <v>1.8880880522950449</v>
      </c>
      <c r="O89">
        <f t="shared" si="51"/>
        <v>1.8880880522934005</v>
      </c>
      <c r="P89">
        <f t="shared" si="51"/>
        <v>1.8880880522933496</v>
      </c>
      <c r="Q89">
        <f t="shared" si="51"/>
        <v>1.8880880522933479</v>
      </c>
      <c r="R89">
        <f t="shared" si="51"/>
        <v>1.8880880522933479</v>
      </c>
      <c r="S89">
        <f t="shared" si="51"/>
        <v>1.8880880522933479</v>
      </c>
      <c r="T89">
        <f t="shared" si="60"/>
        <v>0.17518510184055108</v>
      </c>
      <c r="U89">
        <f t="shared" si="61"/>
        <v>10.037663005347508</v>
      </c>
      <c r="V89">
        <f t="shared" si="74"/>
        <v>1.2186523339760353</v>
      </c>
      <c r="W89" s="1">
        <f t="shared" si="62"/>
        <v>1.2945142479049985</v>
      </c>
      <c r="X89">
        <f t="shared" si="75"/>
        <v>0.9955555555555553</v>
      </c>
      <c r="Y89">
        <f t="shared" si="80"/>
        <v>1.9955555555555553</v>
      </c>
      <c r="Z89">
        <f t="shared" si="76"/>
        <v>0.17035517775523651</v>
      </c>
      <c r="AA89">
        <f t="shared" si="63"/>
        <v>9.7609205780495216</v>
      </c>
      <c r="AB89">
        <f t="shared" si="77"/>
        <v>1.2176255994134817</v>
      </c>
      <c r="AC89" s="1">
        <f t="shared" si="64"/>
        <v>1.3174227192280983</v>
      </c>
      <c r="AD89" s="2">
        <f t="shared" si="78"/>
        <v>75.484987891471476</v>
      </c>
      <c r="AE89">
        <f t="shared" si="79"/>
        <v>0.20642698551071423</v>
      </c>
      <c r="AF89">
        <f t="shared" si="65"/>
        <v>7.4</v>
      </c>
      <c r="AG89">
        <f t="shared" si="66"/>
        <v>7.6064269855107147</v>
      </c>
      <c r="AJ89">
        <f t="shared" si="67"/>
        <v>7.4</v>
      </c>
      <c r="AN89">
        <f t="shared" si="68"/>
        <v>2</v>
      </c>
      <c r="AO89">
        <f t="shared" si="69"/>
        <v>0.81165233668843051</v>
      </c>
      <c r="AP89">
        <f t="shared" si="70"/>
        <v>2.0470406703957247</v>
      </c>
      <c r="AQ89">
        <f t="shared" si="71"/>
        <v>0.79981363787725979</v>
      </c>
      <c r="AR89">
        <f t="shared" si="72"/>
        <v>7.5381219038289471</v>
      </c>
      <c r="AS89">
        <f t="shared" si="53"/>
        <v>-9.8150532570320088</v>
      </c>
      <c r="AU89">
        <f t="shared" si="54"/>
        <v>76.143239827059034</v>
      </c>
      <c r="AW89">
        <v>4</v>
      </c>
    </row>
    <row r="90" spans="1:49" x14ac:dyDescent="0.2">
      <c r="A90">
        <v>75</v>
      </c>
      <c r="B90">
        <f t="shared" si="55"/>
        <v>7.5</v>
      </c>
      <c r="C90">
        <f t="shared" si="56"/>
        <v>0.24497866312686414</v>
      </c>
      <c r="D90">
        <f t="shared" si="57"/>
        <v>14.036657444798836</v>
      </c>
      <c r="E90">
        <f t="shared" si="58"/>
        <v>30.923292192132454</v>
      </c>
      <c r="F90">
        <f t="shared" si="59"/>
        <v>0.92329219213245395</v>
      </c>
      <c r="G90">
        <f t="shared" si="73"/>
        <v>1.8915900949464421</v>
      </c>
      <c r="H90">
        <f t="shared" si="51"/>
        <v>1.8327665655346772</v>
      </c>
      <c r="I90">
        <f t="shared" si="51"/>
        <v>1.8308785959058516</v>
      </c>
      <c r="J90">
        <f t="shared" si="51"/>
        <v>1.8308159912817301</v>
      </c>
      <c r="K90">
        <f t="shared" si="51"/>
        <v>1.8308139131155274</v>
      </c>
      <c r="L90">
        <f t="shared" si="51"/>
        <v>1.8308138441281736</v>
      </c>
      <c r="M90">
        <f t="shared" si="51"/>
        <v>1.8308138418380484</v>
      </c>
      <c r="N90">
        <f t="shared" si="51"/>
        <v>1.830813841762025</v>
      </c>
      <c r="O90">
        <f t="shared" si="51"/>
        <v>1.8308138417595015</v>
      </c>
      <c r="P90">
        <f t="shared" si="51"/>
        <v>1.8308138417594175</v>
      </c>
      <c r="Q90">
        <f t="shared" si="51"/>
        <v>1.8308138417594144</v>
      </c>
      <c r="R90">
        <f t="shared" si="51"/>
        <v>1.8308138417594144</v>
      </c>
      <c r="S90">
        <f t="shared" si="51"/>
        <v>1.8308138417594144</v>
      </c>
      <c r="T90">
        <f t="shared" si="60"/>
        <v>0.18022165176037766</v>
      </c>
      <c r="U90">
        <f t="shared" si="61"/>
        <v>10.326244570067795</v>
      </c>
      <c r="V90">
        <f t="shared" si="74"/>
        <v>1.219755171343182</v>
      </c>
      <c r="W90" s="1">
        <f t="shared" si="62"/>
        <v>1.2945142479049985</v>
      </c>
      <c r="X90">
        <f t="shared" si="75"/>
        <v>0.9955555555555553</v>
      </c>
      <c r="Y90">
        <f t="shared" si="80"/>
        <v>1.9955555555555553</v>
      </c>
      <c r="Z90">
        <f t="shared" si="76"/>
        <v>0.1725443357496465</v>
      </c>
      <c r="AA90">
        <f t="shared" si="63"/>
        <v>9.8863537911623016</v>
      </c>
      <c r="AB90">
        <f t="shared" si="77"/>
        <v>1.2180872304888157</v>
      </c>
      <c r="AC90" s="1">
        <f t="shared" si="64"/>
        <v>1.3298730600644675</v>
      </c>
      <c r="AD90" s="2">
        <f t="shared" si="78"/>
        <v>76.198360914086948</v>
      </c>
      <c r="AE90">
        <f t="shared" si="79"/>
        <v>0.20913273555307788</v>
      </c>
      <c r="AF90">
        <f t="shared" si="65"/>
        <v>7.5</v>
      </c>
      <c r="AG90">
        <f t="shared" si="66"/>
        <v>7.7091327355530783</v>
      </c>
      <c r="AJ90">
        <f t="shared" si="67"/>
        <v>7.5</v>
      </c>
      <c r="AN90">
        <f t="shared" si="68"/>
        <v>2</v>
      </c>
      <c r="AO90">
        <f t="shared" si="69"/>
        <v>0.79461016932802231</v>
      </c>
      <c r="AP90">
        <f t="shared" si="70"/>
        <v>2.0470406703957247</v>
      </c>
      <c r="AQ90">
        <f t="shared" si="71"/>
        <v>0.78271790983681822</v>
      </c>
      <c r="AR90">
        <f t="shared" si="72"/>
        <v>7.6369598292208005</v>
      </c>
      <c r="AS90">
        <f t="shared" si="53"/>
        <v>-9.9402535005798462</v>
      </c>
      <c r="AU90">
        <f t="shared" si="54"/>
        <v>75.963342555201166</v>
      </c>
      <c r="AW90">
        <v>4</v>
      </c>
    </row>
    <row r="91" spans="1:49" x14ac:dyDescent="0.2">
      <c r="A91">
        <v>76</v>
      </c>
      <c r="B91">
        <f t="shared" si="55"/>
        <v>7.6000000000000005</v>
      </c>
      <c r="C91">
        <f t="shared" si="56"/>
        <v>0.2481134490966766</v>
      </c>
      <c r="D91">
        <f t="shared" si="57"/>
        <v>14.216272747859872</v>
      </c>
      <c r="E91">
        <f t="shared" si="58"/>
        <v>30.94769781421552</v>
      </c>
      <c r="F91">
        <f t="shared" si="59"/>
        <v>0.94769781421551968</v>
      </c>
      <c r="G91">
        <f t="shared" si="73"/>
        <v>1.8360599061577332</v>
      </c>
      <c r="H91">
        <f t="shared" si="51"/>
        <v>1.7757525222619761</v>
      </c>
      <c r="I91">
        <f t="shared" si="51"/>
        <v>1.7737043874533502</v>
      </c>
      <c r="J91">
        <f t="shared" si="51"/>
        <v>1.7736323841876025</v>
      </c>
      <c r="K91">
        <f t="shared" si="51"/>
        <v>1.7736298498487537</v>
      </c>
      <c r="L91">
        <f t="shared" si="51"/>
        <v>1.773629760642476</v>
      </c>
      <c r="M91">
        <f t="shared" si="51"/>
        <v>1.7736297575024966</v>
      </c>
      <c r="N91">
        <f t="shared" si="51"/>
        <v>1.7736297573919724</v>
      </c>
      <c r="O91">
        <f t="shared" si="51"/>
        <v>1.7736297573880819</v>
      </c>
      <c r="P91">
        <f t="shared" si="51"/>
        <v>1.7736297573879447</v>
      </c>
      <c r="Q91">
        <f t="shared" si="51"/>
        <v>1.77362975738794</v>
      </c>
      <c r="R91">
        <f t="shared" si="51"/>
        <v>1.7736297573879396</v>
      </c>
      <c r="S91">
        <f t="shared" si="51"/>
        <v>1.7736297573879396</v>
      </c>
      <c r="T91">
        <f t="shared" si="60"/>
        <v>0.1854582674608973</v>
      </c>
      <c r="U91">
        <f t="shared" si="61"/>
        <v>10.626289397727682</v>
      </c>
      <c r="V91">
        <f t="shared" si="74"/>
        <v>1.2209368066343576</v>
      </c>
      <c r="W91" s="1">
        <f t="shared" si="62"/>
        <v>1.2945142479049985</v>
      </c>
      <c r="X91">
        <f t="shared" si="75"/>
        <v>0.9955555555555553</v>
      </c>
      <c r="Y91">
        <f t="shared" si="80"/>
        <v>1.9955555555555553</v>
      </c>
      <c r="Z91">
        <f t="shared" si="76"/>
        <v>0.17472918145296279</v>
      </c>
      <c r="AA91">
        <f t="shared" si="63"/>
        <v>10.011539920908261</v>
      </c>
      <c r="AB91">
        <f t="shared" si="77"/>
        <v>1.2185541261276027</v>
      </c>
      <c r="AC91" s="1">
        <f t="shared" si="64"/>
        <v>1.3424802259940538</v>
      </c>
      <c r="AD91" s="2">
        <f t="shared" si="78"/>
        <v>76.920719617676156</v>
      </c>
      <c r="AE91">
        <f t="shared" si="79"/>
        <v>0.2118352149728783</v>
      </c>
      <c r="AF91">
        <f t="shared" si="65"/>
        <v>7.6000000000000005</v>
      </c>
      <c r="AG91">
        <f t="shared" si="66"/>
        <v>7.8118352149728789</v>
      </c>
      <c r="AJ91">
        <f t="shared" si="67"/>
        <v>7.6000000000000005</v>
      </c>
      <c r="AN91">
        <f t="shared" si="68"/>
        <v>2</v>
      </c>
      <c r="AO91">
        <f t="shared" si="69"/>
        <v>0.77735278845401035</v>
      </c>
      <c r="AP91">
        <f t="shared" si="70"/>
        <v>2.0470406703957247</v>
      </c>
      <c r="AQ91">
        <f t="shared" si="71"/>
        <v>0.76541992900989386</v>
      </c>
      <c r="AR91">
        <f t="shared" si="72"/>
        <v>7.7356823127445669</v>
      </c>
      <c r="AS91">
        <f t="shared" si="53"/>
        <v>-10.065204601834902</v>
      </c>
      <c r="AU91">
        <f t="shared" si="54"/>
        <v>75.783727252140125</v>
      </c>
      <c r="AW91">
        <v>4</v>
      </c>
    </row>
    <row r="92" spans="1:49" x14ac:dyDescent="0.2">
      <c r="A92">
        <v>77</v>
      </c>
      <c r="B92">
        <f t="shared" si="55"/>
        <v>7.7</v>
      </c>
      <c r="C92">
        <f t="shared" si="56"/>
        <v>0.25124326402411901</v>
      </c>
      <c r="D92">
        <f t="shared" si="57"/>
        <v>14.395603222773012</v>
      </c>
      <c r="E92">
        <f t="shared" si="58"/>
        <v>30.972407074685041</v>
      </c>
      <c r="F92">
        <f t="shared" si="59"/>
        <v>0.97240707468504084</v>
      </c>
      <c r="G92">
        <f t="shared" si="73"/>
        <v>1.7806816205100442</v>
      </c>
      <c r="H92">
        <f t="shared" si="51"/>
        <v>1.7188754930616188</v>
      </c>
      <c r="I92">
        <f t="shared" si="51"/>
        <v>1.716653111390817</v>
      </c>
      <c r="J92">
        <f t="shared" si="51"/>
        <v>1.7165702199876958</v>
      </c>
      <c r="K92">
        <f t="shared" si="51"/>
        <v>1.7165671241143758</v>
      </c>
      <c r="L92">
        <f t="shared" si="51"/>
        <v>1.7165670084822193</v>
      </c>
      <c r="M92">
        <f t="shared" si="51"/>
        <v>1.7165670041633021</v>
      </c>
      <c r="N92">
        <f t="shared" si="51"/>
        <v>1.7165670040019883</v>
      </c>
      <c r="O92">
        <f t="shared" si="51"/>
        <v>1.7165670039959633</v>
      </c>
      <c r="P92">
        <f t="shared" si="51"/>
        <v>1.7165670039957381</v>
      </c>
      <c r="Q92">
        <f t="shared" si="51"/>
        <v>1.7165670039957297</v>
      </c>
      <c r="R92">
        <f t="shared" si="51"/>
        <v>1.7165670039957293</v>
      </c>
      <c r="S92">
        <f t="shared" si="51"/>
        <v>1.7165670039957293</v>
      </c>
      <c r="T92">
        <f t="shared" si="60"/>
        <v>0.19090911717094117</v>
      </c>
      <c r="U92">
        <f t="shared" si="61"/>
        <v>10.938609291984534</v>
      </c>
      <c r="V92">
        <f t="shared" si="74"/>
        <v>1.2222048534317571</v>
      </c>
      <c r="W92" s="1">
        <f t="shared" si="62"/>
        <v>1.2945142479049987</v>
      </c>
      <c r="X92">
        <f t="shared" si="75"/>
        <v>0.9955555555555553</v>
      </c>
      <c r="Y92">
        <f t="shared" si="80"/>
        <v>1.9955555555555553</v>
      </c>
      <c r="Z92">
        <f t="shared" si="76"/>
        <v>0.17690967221986925</v>
      </c>
      <c r="AA92">
        <f t="shared" si="63"/>
        <v>10.136476523818706</v>
      </c>
      <c r="AB92">
        <f t="shared" si="77"/>
        <v>1.2190262520360235</v>
      </c>
      <c r="AC92" s="1">
        <f t="shared" si="64"/>
        <v>1.3552438307679509</v>
      </c>
      <c r="AD92" s="2">
        <f t="shared" si="78"/>
        <v>77.652041871154267</v>
      </c>
      <c r="AE92">
        <f t="shared" si="79"/>
        <v>0.21453438687770968</v>
      </c>
      <c r="AF92">
        <f t="shared" si="65"/>
        <v>7.7</v>
      </c>
      <c r="AG92">
        <f t="shared" si="66"/>
        <v>7.91453438687771</v>
      </c>
      <c r="AJ92">
        <f t="shared" si="67"/>
        <v>7.7</v>
      </c>
      <c r="AN92">
        <f t="shared" si="68"/>
        <v>2</v>
      </c>
      <c r="AO92">
        <f t="shared" si="69"/>
        <v>0.75988070281790721</v>
      </c>
      <c r="AP92">
        <f t="shared" si="70"/>
        <v>2.0470406703957247</v>
      </c>
      <c r="AQ92">
        <f t="shared" si="71"/>
        <v>0.74792068778197474</v>
      </c>
      <c r="AR92">
        <f t="shared" si="72"/>
        <v>7.8342882247361043</v>
      </c>
      <c r="AS92">
        <f t="shared" si="53"/>
        <v>-10.18990405805882</v>
      </c>
      <c r="AU92">
        <f t="shared" si="54"/>
        <v>75.604396777226981</v>
      </c>
      <c r="AW92">
        <v>4</v>
      </c>
    </row>
    <row r="93" spans="1:49" x14ac:dyDescent="0.2">
      <c r="A93">
        <v>78</v>
      </c>
      <c r="B93">
        <f t="shared" si="55"/>
        <v>7.8000000000000007</v>
      </c>
      <c r="C93">
        <f t="shared" si="56"/>
        <v>0.25436805855326594</v>
      </c>
      <c r="D93">
        <f t="shared" si="57"/>
        <v>14.574646041568634</v>
      </c>
      <c r="E93">
        <f t="shared" si="58"/>
        <v>30.997419247414776</v>
      </c>
      <c r="F93">
        <f t="shared" si="59"/>
        <v>0.99741924741477561</v>
      </c>
      <c r="G93">
        <f t="shared" si="73"/>
        <v>1.7254880888757778</v>
      </c>
      <c r="H93">
        <f t="shared" si="51"/>
        <v>1.6621684935217129</v>
      </c>
      <c r="I93">
        <f t="shared" si="51"/>
        <v>1.6597563607136192</v>
      </c>
      <c r="J93">
        <f t="shared" si="51"/>
        <v>1.6596608324410456</v>
      </c>
      <c r="K93">
        <f t="shared" si="51"/>
        <v>1.6596570434957545</v>
      </c>
      <c r="L93">
        <f t="shared" si="51"/>
        <v>1.6596568932055302</v>
      </c>
      <c r="M93">
        <f t="shared" si="51"/>
        <v>1.6596568872441866</v>
      </c>
      <c r="N93">
        <f t="shared" si="51"/>
        <v>1.6596568870077266</v>
      </c>
      <c r="O93">
        <f t="shared" si="51"/>
        <v>1.6596568869983475</v>
      </c>
      <c r="P93">
        <f t="shared" si="51"/>
        <v>1.6596568869979751</v>
      </c>
      <c r="Q93">
        <f t="shared" si="51"/>
        <v>1.6596568869979602</v>
      </c>
      <c r="R93">
        <f t="shared" si="51"/>
        <v>1.65965688699796</v>
      </c>
      <c r="S93">
        <f t="shared" si="51"/>
        <v>1.65965688699796</v>
      </c>
      <c r="T93">
        <f t="shared" si="60"/>
        <v>0.19658977426471672</v>
      </c>
      <c r="U93">
        <f t="shared" si="61"/>
        <v>11.264096567769856</v>
      </c>
      <c r="V93">
        <f t="shared" si="74"/>
        <v>1.2235678938347703</v>
      </c>
      <c r="W93" s="1">
        <f t="shared" si="62"/>
        <v>1.2945142479049985</v>
      </c>
      <c r="X93">
        <f t="shared" si="75"/>
        <v>0.9955555555555553</v>
      </c>
      <c r="Y93">
        <f t="shared" si="80"/>
        <v>1.9955555555555553</v>
      </c>
      <c r="Z93">
        <f t="shared" si="76"/>
        <v>0.17908576592051012</v>
      </c>
      <c r="AA93">
        <f t="shared" si="63"/>
        <v>10.261161185959516</v>
      </c>
      <c r="AB93">
        <f t="shared" si="77"/>
        <v>1.2195035736498983</v>
      </c>
      <c r="AC93" s="1">
        <f t="shared" si="64"/>
        <v>1.3681634846039106</v>
      </c>
      <c r="AD93" s="2">
        <f t="shared" si="78"/>
        <v>78.392305340984848</v>
      </c>
      <c r="AE93">
        <f t="shared" si="79"/>
        <v>0.21723021462235123</v>
      </c>
      <c r="AF93">
        <f t="shared" si="65"/>
        <v>7.8000000000000007</v>
      </c>
      <c r="AG93">
        <f t="shared" si="66"/>
        <v>8.0172302146223515</v>
      </c>
      <c r="AJ93">
        <f t="shared" si="67"/>
        <v>7.8000000000000007</v>
      </c>
      <c r="AN93">
        <f t="shared" si="68"/>
        <v>2</v>
      </c>
      <c r="AO93">
        <f t="shared" si="69"/>
        <v>0.74219442586850259</v>
      </c>
      <c r="AP93">
        <f t="shared" si="70"/>
        <v>2.0470406703957247</v>
      </c>
      <c r="AQ93">
        <f t="shared" si="71"/>
        <v>0.73022118581245143</v>
      </c>
      <c r="AR93">
        <f t="shared" si="72"/>
        <v>7.9327764496472684</v>
      </c>
      <c r="AS93">
        <f t="shared" si="53"/>
        <v>-10.31434939428808</v>
      </c>
      <c r="AU93">
        <f t="shared" si="54"/>
        <v>75.425353958431373</v>
      </c>
      <c r="AW93">
        <v>4</v>
      </c>
    </row>
    <row r="94" spans="1:49" x14ac:dyDescent="0.2">
      <c r="A94">
        <v>79</v>
      </c>
      <c r="B94">
        <f t="shared" si="55"/>
        <v>7.9</v>
      </c>
      <c r="C94">
        <f t="shared" si="56"/>
        <v>0.25748778387855825</v>
      </c>
      <c r="D94">
        <f t="shared" si="57"/>
        <v>14.753398407811709</v>
      </c>
      <c r="E94">
        <f t="shared" si="58"/>
        <v>31.022733599732952</v>
      </c>
      <c r="F94">
        <f t="shared" si="59"/>
        <v>1.0227335997329519</v>
      </c>
      <c r="G94">
        <f t="shared" si="73"/>
        <v>1.6705124582550439</v>
      </c>
      <c r="H94">
        <f t="shared" si="51"/>
        <v>1.6056648361397294</v>
      </c>
      <c r="I94">
        <f t="shared" si="51"/>
        <v>1.6030458499108717</v>
      </c>
      <c r="J94">
        <f t="shared" si="51"/>
        <v>1.6029356259156122</v>
      </c>
      <c r="K94">
        <f t="shared" si="51"/>
        <v>1.6029309790737012</v>
      </c>
      <c r="L94">
        <f t="shared" si="51"/>
        <v>1.6029307831573119</v>
      </c>
      <c r="M94">
        <f t="shared" si="51"/>
        <v>1.6029307748972186</v>
      </c>
      <c r="N94">
        <f t="shared" si="51"/>
        <v>1.6029307745489623</v>
      </c>
      <c r="O94">
        <f t="shared" si="51"/>
        <v>1.6029307745342791</v>
      </c>
      <c r="P94">
        <f t="shared" si="51"/>
        <v>1.6029307745336601</v>
      </c>
      <c r="Q94">
        <f t="shared" si="51"/>
        <v>1.6029307745336339</v>
      </c>
      <c r="R94">
        <f t="shared" si="51"/>
        <v>1.6029307745336328</v>
      </c>
      <c r="S94">
        <f t="shared" si="51"/>
        <v>1.6029307745336328</v>
      </c>
      <c r="T94">
        <f t="shared" si="60"/>
        <v>0.2025174055559219</v>
      </c>
      <c r="U94">
        <f t="shared" si="61"/>
        <v>11.603734840065554</v>
      </c>
      <c r="V94">
        <f t="shared" si="74"/>
        <v>1.2250356348074436</v>
      </c>
      <c r="W94" s="1">
        <f t="shared" si="62"/>
        <v>1.2945142479049985</v>
      </c>
      <c r="X94">
        <f t="shared" si="75"/>
        <v>0.9955555555555553</v>
      </c>
      <c r="Y94">
        <f t="shared" si="80"/>
        <v>1.9955555555555553</v>
      </c>
      <c r="Z94">
        <f t="shared" si="76"/>
        <v>0.18125742094285938</v>
      </c>
      <c r="AA94">
        <f t="shared" si="63"/>
        <v>10.385591523066905</v>
      </c>
      <c r="AB94">
        <f t="shared" si="77"/>
        <v>1.2199860561407854</v>
      </c>
      <c r="AC94" s="1">
        <f t="shared" si="64"/>
        <v>1.3812387942396835</v>
      </c>
      <c r="AD94" s="2">
        <f t="shared" si="78"/>
        <v>79.141487494236202</v>
      </c>
      <c r="AE94">
        <f t="shared" si="79"/>
        <v>0.21992266181080025</v>
      </c>
      <c r="AF94">
        <f t="shared" si="65"/>
        <v>7.9</v>
      </c>
      <c r="AG94">
        <f t="shared" si="66"/>
        <v>8.1199226618108007</v>
      </c>
      <c r="AH94">
        <v>14.57</v>
      </c>
      <c r="AI94">
        <f>AH94*$C$3/180</f>
        <v>0.25428697222222224</v>
      </c>
      <c r="AJ94">
        <f t="shared" si="67"/>
        <v>7.9</v>
      </c>
      <c r="AK94">
        <f>AJ94/SIN(AI94)</f>
        <v>31.40461633503568</v>
      </c>
      <c r="AN94">
        <f t="shared" si="68"/>
        <v>2</v>
      </c>
      <c r="AO94">
        <f t="shared" si="69"/>
        <v>0.72429447568297478</v>
      </c>
      <c r="AP94">
        <f t="shared" si="70"/>
        <v>2.0470406703957247</v>
      </c>
      <c r="AQ94">
        <f t="shared" si="71"/>
        <v>0.71232242984665695</v>
      </c>
      <c r="AR94">
        <f t="shared" si="72"/>
        <v>8.0311458861048646</v>
      </c>
      <c r="AS94">
        <f t="shared" si="53"/>
        <v>-10.438538163494707</v>
      </c>
      <c r="AU94">
        <f t="shared" si="54"/>
        <v>75.246601592188284</v>
      </c>
      <c r="AW94">
        <v>4</v>
      </c>
    </row>
    <row r="95" spans="1:49" x14ac:dyDescent="0.2">
      <c r="A95">
        <v>80</v>
      </c>
      <c r="B95">
        <f t="shared" si="55"/>
        <v>8</v>
      </c>
      <c r="C95">
        <f t="shared" si="56"/>
        <v>0.26060239174734096</v>
      </c>
      <c r="D95">
        <f t="shared" si="57"/>
        <v>14.931857556747213</v>
      </c>
      <c r="E95">
        <f t="shared" si="58"/>
        <v>31.048349392520048</v>
      </c>
      <c r="F95">
        <f t="shared" si="59"/>
        <v>1.0483493925200484</v>
      </c>
      <c r="G95">
        <f t="shared" si="73"/>
        <v>1.6157881673529</v>
      </c>
      <c r="H95">
        <f t="shared" si="51"/>
        <v>1.5493981258591243</v>
      </c>
      <c r="I95">
        <f t="shared" si="51"/>
        <v>1.5465533840616592</v>
      </c>
      <c r="J95">
        <f t="shared" si="51"/>
        <v>1.5464260330863246</v>
      </c>
      <c r="K95">
        <f t="shared" si="51"/>
        <v>1.5464203209893594</v>
      </c>
      <c r="L95">
        <f t="shared" si="51"/>
        <v>1.5464200647615673</v>
      </c>
      <c r="M95">
        <f t="shared" si="51"/>
        <v>1.5464200532679013</v>
      </c>
      <c r="N95">
        <f t="shared" si="51"/>
        <v>1.5464200527523273</v>
      </c>
      <c r="O95">
        <f t="shared" si="51"/>
        <v>1.5464200527292002</v>
      </c>
      <c r="P95">
        <f t="shared" si="51"/>
        <v>1.5464200527281631</v>
      </c>
      <c r="Q95">
        <f t="shared" si="51"/>
        <v>1.5464200527281164</v>
      </c>
      <c r="R95">
        <f t="shared" si="51"/>
        <v>1.5464200527281142</v>
      </c>
      <c r="S95">
        <f t="shared" si="51"/>
        <v>1.5464200527281142</v>
      </c>
      <c r="T95">
        <f t="shared" si="60"/>
        <v>0.2087109921974348</v>
      </c>
      <c r="U95">
        <f t="shared" si="61"/>
        <v>11.958611680897107</v>
      </c>
      <c r="V95">
        <f t="shared" si="74"/>
        <v>1.2266190958123899</v>
      </c>
      <c r="W95" s="1">
        <f t="shared" si="62"/>
        <v>1.2945142479049989</v>
      </c>
      <c r="X95">
        <f t="shared" si="75"/>
        <v>0.9955555555555553</v>
      </c>
      <c r="Y95">
        <f t="shared" si="80"/>
        <v>1.9955555555555553</v>
      </c>
      <c r="Z95">
        <f t="shared" si="76"/>
        <v>0.18342459619495974</v>
      </c>
      <c r="AA95">
        <f t="shared" si="63"/>
        <v>10.509765180675714</v>
      </c>
      <c r="AB95">
        <f t="shared" si="77"/>
        <v>1.2204736644220953</v>
      </c>
      <c r="AC95" s="1">
        <f t="shared" si="64"/>
        <v>1.3944693629865395</v>
      </c>
      <c r="AD95" s="2">
        <f t="shared" si="78"/>
        <v>79.899565601647964</v>
      </c>
      <c r="AE95">
        <f t="shared" si="79"/>
        <v>0.22261169229826497</v>
      </c>
      <c r="AF95" s="3">
        <f t="shared" si="65"/>
        <v>8</v>
      </c>
      <c r="AG95" s="3">
        <f t="shared" si="66"/>
        <v>8.2226116922982655</v>
      </c>
      <c r="AJ95">
        <f t="shared" si="67"/>
        <v>8</v>
      </c>
      <c r="AN95">
        <f t="shared" si="68"/>
        <v>2</v>
      </c>
      <c r="AO95">
        <f t="shared" si="69"/>
        <v>0.70618137489774924</v>
      </c>
      <c r="AP95">
        <f t="shared" si="70"/>
        <v>2.0470406703957247</v>
      </c>
      <c r="AQ95">
        <f t="shared" si="71"/>
        <v>0.69422543352788169</v>
      </c>
      <c r="AR95">
        <f t="shared" si="72"/>
        <v>8.1293954469658818</v>
      </c>
      <c r="AS95">
        <f t="shared" si="53"/>
        <v>-10.562467946702185</v>
      </c>
      <c r="AU95">
        <f t="shared" si="54"/>
        <v>75.068142443252782</v>
      </c>
      <c r="AW95">
        <v>4</v>
      </c>
    </row>
    <row r="96" spans="1:49" x14ac:dyDescent="0.2">
      <c r="A96">
        <v>81</v>
      </c>
      <c r="B96">
        <f t="shared" si="55"/>
        <v>8.1</v>
      </c>
      <c r="C96">
        <f t="shared" si="56"/>
        <v>0.26371183446226609</v>
      </c>
      <c r="D96">
        <f t="shared" si="57"/>
        <v>15.110020755437816</v>
      </c>
      <c r="E96">
        <f t="shared" si="58"/>
        <v>31.074265880306811</v>
      </c>
      <c r="F96">
        <f t="shared" si="59"/>
        <v>1.074265880306811</v>
      </c>
      <c r="G96">
        <f t="shared" si="73"/>
        <v>1.5613489421435383</v>
      </c>
      <c r="H96">
        <f t="shared" si="51"/>
        <v>1.4934022555930675</v>
      </c>
      <c r="I96">
        <f t="shared" si="51"/>
        <v>1.4903108231301145</v>
      </c>
      <c r="J96">
        <f t="shared" si="51"/>
        <v>1.4901634649120723</v>
      </c>
      <c r="K96">
        <f t="shared" si="51"/>
        <v>1.4901564255735551</v>
      </c>
      <c r="L96">
        <f t="shared" si="51"/>
        <v>1.4901560892677719</v>
      </c>
      <c r="M96">
        <f t="shared" si="51"/>
        <v>1.4901560732006174</v>
      </c>
      <c r="N96">
        <f t="shared" si="51"/>
        <v>1.4901560724330021</v>
      </c>
      <c r="O96">
        <f t="shared" si="51"/>
        <v>1.4901560723963287</v>
      </c>
      <c r="P96">
        <f t="shared" si="51"/>
        <v>1.4901560723945768</v>
      </c>
      <c r="Q96">
        <f t="shared" si="51"/>
        <v>1.4901560723944929</v>
      </c>
      <c r="R96">
        <f t="shared" si="51"/>
        <v>1.4901560723944891</v>
      </c>
      <c r="S96">
        <f t="shared" si="51"/>
        <v>1.4901560723944891</v>
      </c>
      <c r="T96">
        <f t="shared" si="60"/>
        <v>0.21519159028492832</v>
      </c>
      <c r="U96">
        <f t="shared" si="61"/>
        <v>12.32993355126121</v>
      </c>
      <c r="V96">
        <f t="shared" si="74"/>
        <v>1.2283308353460116</v>
      </c>
      <c r="W96" s="1">
        <f t="shared" si="62"/>
        <v>1.2945142479049989</v>
      </c>
      <c r="X96">
        <f t="shared" si="75"/>
        <v>0.38999999999999968</v>
      </c>
      <c r="Y96">
        <f>$AQ$9</f>
        <v>1.3899999999999997</v>
      </c>
      <c r="Z96">
        <f t="shared" si="76"/>
        <v>0.22293597637783449</v>
      </c>
      <c r="AA96">
        <f t="shared" si="63"/>
        <v>12.77366727614522</v>
      </c>
      <c r="AB96">
        <f t="shared" si="77"/>
        <v>1.2304505413800451</v>
      </c>
      <c r="AC96" s="1">
        <f t="shared" si="64"/>
        <v>1.2699853503961012</v>
      </c>
      <c r="AD96" s="2">
        <f t="shared" si="78"/>
        <v>72.766946704217162</v>
      </c>
      <c r="AE96">
        <f t="shared" si="79"/>
        <v>0.27204509696454054</v>
      </c>
      <c r="AF96">
        <f t="shared" si="65"/>
        <v>8.1</v>
      </c>
      <c r="AG96">
        <f t="shared" si="66"/>
        <v>8.3720450969645395</v>
      </c>
      <c r="AJ96">
        <f t="shared" si="67"/>
        <v>8.1</v>
      </c>
      <c r="AN96">
        <f t="shared" si="68"/>
        <v>2</v>
      </c>
      <c r="AO96">
        <f t="shared" si="69"/>
        <v>0.68785565063919107</v>
      </c>
      <c r="AP96">
        <f t="shared" si="70"/>
        <v>2.0470406703957247</v>
      </c>
      <c r="AQ96">
        <f t="shared" si="71"/>
        <v>0.67593121720949279</v>
      </c>
      <c r="AR96">
        <f t="shared" si="72"/>
        <v>8.2275240593690384</v>
      </c>
      <c r="AS96">
        <f t="shared" si="53"/>
        <v>-10.686136353144283</v>
      </c>
      <c r="AU96">
        <f t="shared" si="54"/>
        <v>74.889979244562184</v>
      </c>
      <c r="AW96">
        <v>4</v>
      </c>
    </row>
    <row r="97" spans="1:49" x14ac:dyDescent="0.2">
      <c r="A97">
        <v>82</v>
      </c>
      <c r="B97">
        <f t="shared" si="55"/>
        <v>8.2000000000000011</v>
      </c>
      <c r="C97">
        <f t="shared" si="56"/>
        <v>0.26681606488356052</v>
      </c>
      <c r="D97">
        <f t="shared" si="57"/>
        <v>15.287885302893805</v>
      </c>
      <c r="E97">
        <f t="shared" si="58"/>
        <v>31.100482311372598</v>
      </c>
      <c r="F97">
        <f t="shared" si="59"/>
        <v>1.1004823113725983</v>
      </c>
      <c r="G97">
        <f t="shared" si="73"/>
        <v>1.5072287914223741</v>
      </c>
      <c r="H97">
        <f t="shared" si="51"/>
        <v>1.4377114017362567</v>
      </c>
      <c r="I97">
        <f t="shared" si="51"/>
        <v>1.4343500404345833</v>
      </c>
      <c r="J97">
        <f t="shared" si="51"/>
        <v>1.4341792510133269</v>
      </c>
      <c r="K97">
        <f t="shared" si="51"/>
        <v>1.4341705518993766</v>
      </c>
      <c r="L97">
        <f t="shared" si="51"/>
        <v>1.4341701087568581</v>
      </c>
      <c r="M97">
        <f t="shared" si="51"/>
        <v>1.4341700861825424</v>
      </c>
      <c r="N97">
        <f t="shared" si="51"/>
        <v>1.4341700850325743</v>
      </c>
      <c r="O97">
        <f t="shared" si="51"/>
        <v>1.4341700849739929</v>
      </c>
      <c r="P97">
        <f t="shared" si="51"/>
        <v>1.4341700849710088</v>
      </c>
      <c r="Q97">
        <f t="shared" si="51"/>
        <v>1.4341700849708567</v>
      </c>
      <c r="R97">
        <f t="shared" si="51"/>
        <v>1.4341700849708492</v>
      </c>
      <c r="S97">
        <f t="shared" si="51"/>
        <v>1.4341700849708487</v>
      </c>
      <c r="T97">
        <f t="shared" si="60"/>
        <v>0.22198264016295907</v>
      </c>
      <c r="U97">
        <f t="shared" si="61"/>
        <v>12.719043523581929</v>
      </c>
      <c r="V97">
        <f t="shared" si="74"/>
        <v>1.2301852262109854</v>
      </c>
      <c r="W97" s="1">
        <f t="shared" si="62"/>
        <v>1.2945142479049987</v>
      </c>
      <c r="X97">
        <f t="shared" si="75"/>
        <v>0.38999999999999968</v>
      </c>
      <c r="Y97">
        <f t="shared" ref="Y97:Y115" si="81">$AQ$9</f>
        <v>1.3899999999999997</v>
      </c>
      <c r="Z97">
        <f t="shared" si="76"/>
        <v>0.22554210540327102</v>
      </c>
      <c r="AA97">
        <f t="shared" si="63"/>
        <v>12.922991874132988</v>
      </c>
      <c r="AB97">
        <f t="shared" si="77"/>
        <v>1.2311821292576821</v>
      </c>
      <c r="AC97" s="1">
        <f t="shared" si="64"/>
        <v>1.2836053991106022</v>
      </c>
      <c r="AD97" s="2">
        <f t="shared" si="78"/>
        <v>73.5473410281421</v>
      </c>
      <c r="AE97">
        <f t="shared" si="79"/>
        <v>0.2753351328898655</v>
      </c>
      <c r="AF97">
        <f t="shared" si="65"/>
        <v>8.2000000000000011</v>
      </c>
      <c r="AG97">
        <f t="shared" si="66"/>
        <v>8.4753351328898674</v>
      </c>
      <c r="AJ97">
        <f t="shared" si="67"/>
        <v>8.2000000000000011</v>
      </c>
      <c r="AN97">
        <f t="shared" si="68"/>
        <v>2</v>
      </c>
      <c r="AO97">
        <f t="shared" si="69"/>
        <v>0.66931783445406323</v>
      </c>
      <c r="AP97">
        <f t="shared" si="70"/>
        <v>2.0470406703957247</v>
      </c>
      <c r="AQ97">
        <f t="shared" si="71"/>
        <v>0.65744080776713665</v>
      </c>
      <c r="AR97">
        <f t="shared" si="72"/>
        <v>8.3255306647826419</v>
      </c>
      <c r="AS97">
        <f t="shared" si="53"/>
        <v>-10.809541020375875</v>
      </c>
      <c r="AU97">
        <f t="shared" si="54"/>
        <v>74.712114697106188</v>
      </c>
      <c r="AW97">
        <v>4</v>
      </c>
    </row>
    <row r="98" spans="1:49" x14ac:dyDescent="0.2">
      <c r="A98">
        <v>83</v>
      </c>
      <c r="B98">
        <f t="shared" si="55"/>
        <v>8.3000000000000007</v>
      </c>
      <c r="C98">
        <f t="shared" si="56"/>
        <v>0.26991503643115999</v>
      </c>
      <c r="D98">
        <f t="shared" si="57"/>
        <v>15.465448530195383</v>
      </c>
      <c r="E98">
        <f t="shared" si="58"/>
        <v>31.126997927843924</v>
      </c>
      <c r="F98">
        <f t="shared" si="59"/>
        <v>1.1269979278439237</v>
      </c>
      <c r="G98">
        <f t="shared" si="73"/>
        <v>1.453462002347474</v>
      </c>
      <c r="H98">
        <f t="shared" si="51"/>
        <v>1.3823600196662613</v>
      </c>
      <c r="I98">
        <f t="shared" si="51"/>
        <v>1.3787028740100815</v>
      </c>
      <c r="J98">
        <f t="shared" si="51"/>
        <v>1.3785045680323302</v>
      </c>
      <c r="K98">
        <f t="shared" si="51"/>
        <v>1.3784937849651964</v>
      </c>
      <c r="L98">
        <f t="shared" si="51"/>
        <v>1.37849319853722</v>
      </c>
      <c r="M98">
        <f t="shared" si="51"/>
        <v>1.3784931666445677</v>
      </c>
      <c r="N98">
        <f t="shared" si="51"/>
        <v>1.3784931649100978</v>
      </c>
      <c r="O98">
        <f t="shared" si="51"/>
        <v>1.3784931648157694</v>
      </c>
      <c r="P98">
        <f t="shared" si="51"/>
        <v>1.3784931648106393</v>
      </c>
      <c r="Q98">
        <f t="shared" ref="Q98:S98" si="82">(($F$4*SQRT($G$15)-$F98)/$F$4)^2*(COS(ASIN(SIN($C98)/SQRT(P98))))^2</f>
        <v>1.3784931648103604</v>
      </c>
      <c r="R98">
        <f t="shared" si="82"/>
        <v>1.3784931648103453</v>
      </c>
      <c r="S98">
        <f t="shared" si="82"/>
        <v>1.3784931648103445</v>
      </c>
      <c r="T98">
        <f t="shared" si="60"/>
        <v>0.22911033594669</v>
      </c>
      <c r="U98">
        <f t="shared" si="61"/>
        <v>13.12744245437027</v>
      </c>
      <c r="V98">
        <f t="shared" si="74"/>
        <v>1.2321987923501296</v>
      </c>
      <c r="W98" s="1">
        <f t="shared" si="62"/>
        <v>1.2945142479049989</v>
      </c>
      <c r="X98">
        <f t="shared" si="75"/>
        <v>0.38999999999999968</v>
      </c>
      <c r="Y98">
        <f t="shared" si="81"/>
        <v>1.3899999999999997</v>
      </c>
      <c r="Z98">
        <f t="shared" si="76"/>
        <v>0.22814316803783136</v>
      </c>
      <c r="AA98">
        <f t="shared" si="63"/>
        <v>13.072026180744752</v>
      </c>
      <c r="AB98">
        <f t="shared" si="77"/>
        <v>1.2319215105133852</v>
      </c>
      <c r="AC98" s="1">
        <f t="shared" si="64"/>
        <v>1.297380552165851</v>
      </c>
      <c r="AD98" s="2">
        <f t="shared" si="78"/>
        <v>74.336622438278894</v>
      </c>
      <c r="AE98">
        <f t="shared" si="79"/>
        <v>0.27862269840337939</v>
      </c>
      <c r="AF98">
        <f t="shared" si="65"/>
        <v>8.3000000000000007</v>
      </c>
      <c r="AG98">
        <f t="shared" si="66"/>
        <v>8.5786226984033807</v>
      </c>
      <c r="AJ98">
        <f t="shared" si="67"/>
        <v>8.3000000000000007</v>
      </c>
      <c r="AN98">
        <f t="shared" si="68"/>
        <v>2</v>
      </c>
      <c r="AO98">
        <f t="shared" si="69"/>
        <v>0.65056846223984732</v>
      </c>
      <c r="AP98">
        <f t="shared" si="70"/>
        <v>2.0470406703957247</v>
      </c>
      <c r="AQ98">
        <f t="shared" si="71"/>
        <v>0.63875523841116122</v>
      </c>
      <c r="AR98">
        <f t="shared" si="72"/>
        <v>8.4234142190487802</v>
      </c>
      <c r="AS98">
        <f t="shared" si="53"/>
        <v>-10.932679614387801</v>
      </c>
      <c r="AU98">
        <f t="shared" si="54"/>
        <v>74.534551469804612</v>
      </c>
      <c r="AW98">
        <v>4</v>
      </c>
    </row>
    <row r="99" spans="1:49" x14ac:dyDescent="0.2">
      <c r="A99">
        <v>84</v>
      </c>
      <c r="B99">
        <f t="shared" si="55"/>
        <v>8.4</v>
      </c>
      <c r="C99">
        <f t="shared" si="56"/>
        <v>0.2730087030867106</v>
      </c>
      <c r="D99">
        <f t="shared" si="57"/>
        <v>15.642707800607324</v>
      </c>
      <c r="E99">
        <f t="shared" si="58"/>
        <v>31.15381196579321</v>
      </c>
      <c r="F99">
        <f t="shared" si="59"/>
        <v>1.15381196579321</v>
      </c>
      <c r="G99">
        <f t="shared" si="73"/>
        <v>1.4000831359714392</v>
      </c>
      <c r="H99">
        <f t="shared" ref="H99:S115" si="83">(($F$4*SQRT($G$15)-$F99)/$F$4)^2*(COS(ASIN(SIN($C99)/SQRT(G99))))^2</f>
        <v>1.327382839235534</v>
      </c>
      <c r="I99">
        <f t="shared" si="83"/>
        <v>1.3234010692523297</v>
      </c>
      <c r="J99">
        <f t="shared" si="83"/>
        <v>1.3231703528364176</v>
      </c>
      <c r="K99">
        <f t="shared" si="83"/>
        <v>1.3231569418333486</v>
      </c>
      <c r="L99">
        <f t="shared" si="83"/>
        <v>1.3231561621394266</v>
      </c>
      <c r="M99">
        <f t="shared" si="83"/>
        <v>1.3231561168088029</v>
      </c>
      <c r="N99">
        <f t="shared" si="83"/>
        <v>1.3231561141733239</v>
      </c>
      <c r="O99">
        <f t="shared" si="83"/>
        <v>1.3231561140200998</v>
      </c>
      <c r="P99">
        <f t="shared" si="83"/>
        <v>1.3231561140111916</v>
      </c>
      <c r="Q99">
        <f t="shared" si="83"/>
        <v>1.3231561140106736</v>
      </c>
      <c r="R99">
        <f t="shared" si="83"/>
        <v>1.3231561140106438</v>
      </c>
      <c r="S99">
        <f t="shared" si="83"/>
        <v>1.3231561140106418</v>
      </c>
      <c r="T99">
        <f t="shared" si="60"/>
        <v>0.2366040701381176</v>
      </c>
      <c r="U99">
        <f t="shared" si="61"/>
        <v>13.556814459608837</v>
      </c>
      <c r="V99">
        <f t="shared" si="74"/>
        <v>1.2343906241317288</v>
      </c>
      <c r="W99" s="1">
        <f t="shared" si="62"/>
        <v>1.2945142479049987</v>
      </c>
      <c r="X99">
        <f t="shared" si="75"/>
        <v>0.38999999999999968</v>
      </c>
      <c r="Y99">
        <f t="shared" si="81"/>
        <v>1.3899999999999997</v>
      </c>
      <c r="Z99">
        <f t="shared" si="76"/>
        <v>0.23073912044458927</v>
      </c>
      <c r="AA99">
        <f t="shared" si="63"/>
        <v>13.220767684235577</v>
      </c>
      <c r="AB99">
        <f t="shared" si="77"/>
        <v>1.2326686451869648</v>
      </c>
      <c r="AC99" s="1">
        <f t="shared" si="64"/>
        <v>1.3113104016287738</v>
      </c>
      <c r="AD99" s="2">
        <f t="shared" si="78"/>
        <v>75.134767561094776</v>
      </c>
      <c r="AE99">
        <f t="shared" si="79"/>
        <v>0.28190776652491745</v>
      </c>
      <c r="AF99">
        <f t="shared" si="65"/>
        <v>8.4</v>
      </c>
      <c r="AG99">
        <f t="shared" si="66"/>
        <v>8.6819077665249171</v>
      </c>
      <c r="AJ99">
        <f t="shared" si="67"/>
        <v>8.4</v>
      </c>
      <c r="AN99">
        <f t="shared" si="68"/>
        <v>2</v>
      </c>
      <c r="AO99">
        <f t="shared" si="69"/>
        <v>0.6316080741749136</v>
      </c>
      <c r="AP99">
        <f t="shared" si="70"/>
        <v>2.0470406703957247</v>
      </c>
      <c r="AQ99">
        <f t="shared" si="71"/>
        <v>0.61987554849929105</v>
      </c>
      <c r="AR99">
        <f t="shared" si="72"/>
        <v>8.5211736924239183</v>
      </c>
      <c r="AS99">
        <f t="shared" si="53"/>
        <v>-11.05554982972499</v>
      </c>
      <c r="AU99">
        <f t="shared" si="54"/>
        <v>74.357292199392674</v>
      </c>
      <c r="AW99">
        <v>4</v>
      </c>
    </row>
    <row r="100" spans="1:49" x14ac:dyDescent="0.2">
      <c r="A100">
        <v>85</v>
      </c>
      <c r="B100">
        <f t="shared" si="55"/>
        <v>8.5</v>
      </c>
      <c r="C100">
        <f t="shared" si="56"/>
        <v>0.27609701939543646</v>
      </c>
      <c r="D100">
        <f t="shared" si="57"/>
        <v>15.819660509685995</v>
      </c>
      <c r="E100">
        <f t="shared" si="58"/>
        <v>31.180923655337729</v>
      </c>
      <c r="F100">
        <f t="shared" si="59"/>
        <v>1.1809236553377289</v>
      </c>
      <c r="G100">
        <f t="shared" si="73"/>
        <v>1.3471270227649337</v>
      </c>
      <c r="H100">
        <f t="shared" si="83"/>
        <v>1.2728148602552911</v>
      </c>
      <c r="I100">
        <f t="shared" si="83"/>
        <v>1.2684762108025718</v>
      </c>
      <c r="J100">
        <f t="shared" si="83"/>
        <v>1.2682071964534101</v>
      </c>
      <c r="K100">
        <f t="shared" si="83"/>
        <v>1.268190455840543</v>
      </c>
      <c r="L100">
        <f t="shared" si="83"/>
        <v>1.2681894138468093</v>
      </c>
      <c r="M100">
        <f t="shared" si="83"/>
        <v>1.2681893489886005</v>
      </c>
      <c r="N100">
        <f t="shared" si="83"/>
        <v>1.2681893449515409</v>
      </c>
      <c r="O100">
        <f t="shared" si="83"/>
        <v>1.2681893447002561</v>
      </c>
      <c r="P100">
        <f t="shared" si="83"/>
        <v>1.2681893446846155</v>
      </c>
      <c r="Q100">
        <f t="shared" si="83"/>
        <v>1.2681893446836419</v>
      </c>
      <c r="R100">
        <f t="shared" si="83"/>
        <v>1.268189344683581</v>
      </c>
      <c r="S100">
        <f t="shared" si="83"/>
        <v>1.2681893446835772</v>
      </c>
      <c r="T100">
        <f t="shared" si="60"/>
        <v>0.24449697277621515</v>
      </c>
      <c r="U100">
        <f t="shared" si="61"/>
        <v>14.009057806690665</v>
      </c>
      <c r="V100">
        <f t="shared" si="74"/>
        <v>1.2367828945771562</v>
      </c>
      <c r="W100" s="1">
        <f t="shared" si="62"/>
        <v>1.2945142479049985</v>
      </c>
      <c r="X100">
        <f t="shared" si="75"/>
        <v>0.38999999999999968</v>
      </c>
      <c r="Y100">
        <f t="shared" si="81"/>
        <v>1.3899999999999997</v>
      </c>
      <c r="Z100">
        <f t="shared" si="76"/>
        <v>0.23332991934439076</v>
      </c>
      <c r="AA100">
        <f t="shared" si="63"/>
        <v>13.36921390481946</v>
      </c>
      <c r="AB100">
        <f t="shared" si="77"/>
        <v>1.2334234930210997</v>
      </c>
      <c r="AC100" s="1">
        <f t="shared" si="64"/>
        <v>1.3253945363948043</v>
      </c>
      <c r="AD100" s="2">
        <f t="shared" si="78"/>
        <v>75.941752841338456</v>
      </c>
      <c r="AE100">
        <f t="shared" si="79"/>
        <v>0.28519031038303322</v>
      </c>
      <c r="AF100">
        <f t="shared" si="65"/>
        <v>8.5</v>
      </c>
      <c r="AG100">
        <f t="shared" si="66"/>
        <v>8.7851903103830331</v>
      </c>
      <c r="AJ100">
        <f t="shared" si="67"/>
        <v>8.5</v>
      </c>
      <c r="AN100">
        <f t="shared" si="68"/>
        <v>2</v>
      </c>
      <c r="AO100">
        <f t="shared" si="69"/>
        <v>0.61243721464855982</v>
      </c>
      <c r="AP100">
        <f t="shared" si="70"/>
        <v>2.0470406703957247</v>
      </c>
      <c r="AQ100">
        <f t="shared" si="71"/>
        <v>0.60080278334961257</v>
      </c>
      <c r="AR100">
        <f t="shared" si="72"/>
        <v>8.6188080696158504</v>
      </c>
      <c r="AS100">
        <f t="shared" si="53"/>
        <v>-11.178149389606974</v>
      </c>
      <c r="AU100">
        <f t="shared" si="54"/>
        <v>74.180339490313997</v>
      </c>
      <c r="AW100">
        <v>4</v>
      </c>
    </row>
    <row r="101" spans="1:49" x14ac:dyDescent="0.2">
      <c r="A101">
        <v>86</v>
      </c>
      <c r="B101">
        <f t="shared" si="55"/>
        <v>8.6</v>
      </c>
      <c r="C101">
        <f t="shared" si="56"/>
        <v>0.27917994046787675</v>
      </c>
      <c r="D101">
        <f t="shared" si="57"/>
        <v>15.996304085378899</v>
      </c>
      <c r="E101">
        <f t="shared" si="58"/>
        <v>31.208332220738743</v>
      </c>
      <c r="F101">
        <f t="shared" si="59"/>
        <v>1.2083322207387432</v>
      </c>
      <c r="G101">
        <f t="shared" si="73"/>
        <v>1.2946287581329541</v>
      </c>
      <c r="H101">
        <f t="shared" si="83"/>
        <v>1.2186913479723724</v>
      </c>
      <c r="I101">
        <f t="shared" si="83"/>
        <v>1.213959641070957</v>
      </c>
      <c r="J101">
        <f t="shared" si="83"/>
        <v>1.2136452133049758</v>
      </c>
      <c r="K101">
        <f t="shared" si="83"/>
        <v>1.2136242323174495</v>
      </c>
      <c r="L101">
        <f t="shared" si="83"/>
        <v>1.2136228319210993</v>
      </c>
      <c r="M101">
        <f t="shared" si="83"/>
        <v>1.2136227384485634</v>
      </c>
      <c r="N101">
        <f t="shared" si="83"/>
        <v>1.2136227322095257</v>
      </c>
      <c r="O101">
        <f t="shared" si="83"/>
        <v>1.2136227317930868</v>
      </c>
      <c r="P101">
        <f t="shared" si="83"/>
        <v>1.2136227317652906</v>
      </c>
      <c r="Q101">
        <f t="shared" si="83"/>
        <v>1.2136227317634352</v>
      </c>
      <c r="R101">
        <f t="shared" si="83"/>
        <v>1.2136227317633113</v>
      </c>
      <c r="S101">
        <f t="shared" si="83"/>
        <v>1.2136227317633033</v>
      </c>
      <c r="T101">
        <f t="shared" si="60"/>
        <v>0.25282657082345789</v>
      </c>
      <c r="U101">
        <f t="shared" si="61"/>
        <v>14.486322695598416</v>
      </c>
      <c r="V101">
        <f t="shared" si="74"/>
        <v>1.2394015068403721</v>
      </c>
      <c r="W101" s="1">
        <f t="shared" si="62"/>
        <v>1.2945142479049989</v>
      </c>
      <c r="X101">
        <f t="shared" si="75"/>
        <v>0.38999999999999968</v>
      </c>
      <c r="Y101">
        <f t="shared" si="81"/>
        <v>1.3899999999999997</v>
      </c>
      <c r="Z101">
        <f t="shared" si="76"/>
        <v>0.23591552201753482</v>
      </c>
      <c r="AA101">
        <f t="shared" si="63"/>
        <v>13.517362394765643</v>
      </c>
      <c r="AB101">
        <f t="shared" si="77"/>
        <v>1.2341860134669809</v>
      </c>
      <c r="AC101" s="1">
        <f t="shared" si="64"/>
        <v>1.3396325422410957</v>
      </c>
      <c r="AD101" s="2">
        <f t="shared" si="78"/>
        <v>76.75755454508905</v>
      </c>
      <c r="AE101">
        <f t="shared" si="79"/>
        <v>0.28847030321597927</v>
      </c>
      <c r="AF101">
        <f t="shared" si="65"/>
        <v>8.6</v>
      </c>
      <c r="AG101">
        <f t="shared" si="66"/>
        <v>8.8884703032159784</v>
      </c>
      <c r="AJ101">
        <f t="shared" si="67"/>
        <v>8.6</v>
      </c>
      <c r="AN101">
        <f t="shared" si="68"/>
        <v>2</v>
      </c>
      <c r="AO101">
        <f t="shared" si="69"/>
        <v>0.59305643219090765</v>
      </c>
      <c r="AP101">
        <f t="shared" si="70"/>
        <v>2.0470406703957247</v>
      </c>
      <c r="AQ101">
        <f t="shared" si="71"/>
        <v>0.58153799405390405</v>
      </c>
      <c r="AR101">
        <f t="shared" si="72"/>
        <v>8.7163163498170828</v>
      </c>
      <c r="AS101">
        <f t="shared" si="53"/>
        <v>-11.300476045996337</v>
      </c>
      <c r="AU101">
        <f t="shared" si="54"/>
        <v>74.003695914621105</v>
      </c>
      <c r="AW101">
        <v>4</v>
      </c>
    </row>
    <row r="102" spans="1:49" x14ac:dyDescent="0.2">
      <c r="A102">
        <v>87</v>
      </c>
      <c r="B102">
        <f t="shared" si="55"/>
        <v>8.7000000000000011</v>
      </c>
      <c r="C102">
        <f t="shared" si="56"/>
        <v>0.28225742198149117</v>
      </c>
      <c r="D102">
        <f t="shared" si="57"/>
        <v>16.172635988116635</v>
      </c>
      <c r="E102">
        <f t="shared" si="58"/>
        <v>31.236036880500702</v>
      </c>
      <c r="F102">
        <f t="shared" si="59"/>
        <v>1.236036880500702</v>
      </c>
      <c r="G102">
        <f t="shared" si="73"/>
        <v>1.2426236979252616</v>
      </c>
      <c r="H102">
        <f t="shared" si="83"/>
        <v>1.1650478285405186</v>
      </c>
      <c r="I102">
        <f t="shared" si="83"/>
        <v>1.1598823620563334</v>
      </c>
      <c r="J102">
        <f t="shared" si="83"/>
        <v>1.1595138784831114</v>
      </c>
      <c r="K102">
        <f t="shared" si="83"/>
        <v>1.1594874668947672</v>
      </c>
      <c r="L102">
        <f t="shared" si="83"/>
        <v>1.1594855731615674</v>
      </c>
      <c r="M102">
        <f t="shared" si="83"/>
        <v>1.1594854373759826</v>
      </c>
      <c r="N102">
        <f t="shared" si="83"/>
        <v>1.1594854276397868</v>
      </c>
      <c r="O102">
        <f t="shared" si="83"/>
        <v>1.1594854269416748</v>
      </c>
      <c r="P102">
        <f t="shared" si="83"/>
        <v>1.1594854268916184</v>
      </c>
      <c r="Q102">
        <f t="shared" si="83"/>
        <v>1.1594854268880292</v>
      </c>
      <c r="R102">
        <f t="shared" si="83"/>
        <v>1.1594854268877719</v>
      </c>
      <c r="S102">
        <f t="shared" si="83"/>
        <v>1.1594854268877535</v>
      </c>
      <c r="T102">
        <f t="shared" si="60"/>
        <v>0.26163560221946458</v>
      </c>
      <c r="U102">
        <f t="shared" si="61"/>
        <v>14.991057902117975</v>
      </c>
      <c r="V102">
        <f t="shared" si="74"/>
        <v>1.2422769143245558</v>
      </c>
      <c r="W102" s="1">
        <f t="shared" si="62"/>
        <v>1.2945142479049989</v>
      </c>
      <c r="X102">
        <f t="shared" si="75"/>
        <v>0.38999999999999968</v>
      </c>
      <c r="Y102">
        <f t="shared" si="81"/>
        <v>1.3899999999999997</v>
      </c>
      <c r="Z102">
        <f t="shared" si="76"/>
        <v>0.23849588630532223</v>
      </c>
      <c r="AA102">
        <f t="shared" si="63"/>
        <v>13.665210738487346</v>
      </c>
      <c r="AB102">
        <f t="shared" si="77"/>
        <v>1.2349561656899655</v>
      </c>
      <c r="AC102" s="1">
        <f t="shared" si="64"/>
        <v>1.3540240018797671</v>
      </c>
      <c r="AD102" s="2">
        <f t="shared" si="78"/>
        <v>77.582148762806952</v>
      </c>
      <c r="AE102">
        <f t="shared" si="79"/>
        <v>0.29174771837267477</v>
      </c>
      <c r="AF102">
        <f t="shared" si="65"/>
        <v>8.7000000000000011</v>
      </c>
      <c r="AG102">
        <f t="shared" si="66"/>
        <v>8.9917477183726753</v>
      </c>
      <c r="AJ102">
        <f t="shared" si="67"/>
        <v>8.7000000000000011</v>
      </c>
      <c r="AN102">
        <f t="shared" si="68"/>
        <v>2</v>
      </c>
      <c r="AO102">
        <f t="shared" si="69"/>
        <v>0.57346627940276051</v>
      </c>
      <c r="AP102">
        <f t="shared" si="70"/>
        <v>2.0470406703957247</v>
      </c>
      <c r="AQ102">
        <f t="shared" si="71"/>
        <v>0.56208223729144902</v>
      </c>
      <c r="AR102">
        <f t="shared" si="72"/>
        <v>8.8136975467346783</v>
      </c>
      <c r="AS102">
        <f t="shared" ref="AS102:AS113" si="84">ATAN((AQ102-AQ103)/(AR102-AR103))*180/3.141</f>
        <v>-11.422527579720493</v>
      </c>
      <c r="AU102">
        <f t="shared" si="54"/>
        <v>73.827364011883361</v>
      </c>
      <c r="AW102">
        <v>4</v>
      </c>
    </row>
    <row r="103" spans="1:49" x14ac:dyDescent="0.2">
      <c r="A103">
        <v>88</v>
      </c>
      <c r="B103">
        <f t="shared" si="55"/>
        <v>8.8000000000000007</v>
      </c>
      <c r="C103">
        <f t="shared" si="56"/>
        <v>0.28532942018213536</v>
      </c>
      <c r="D103">
        <f t="shared" si="57"/>
        <v>16.348653710897459</v>
      </c>
      <c r="E103">
        <f t="shared" si="58"/>
        <v>31.26403684747061</v>
      </c>
      <c r="F103">
        <f t="shared" si="59"/>
        <v>1.2640368474706101</v>
      </c>
      <c r="G103">
        <f t="shared" si="73"/>
        <v>1.1911474539418458</v>
      </c>
      <c r="H103">
        <f t="shared" si="83"/>
        <v>1.1119200844869432</v>
      </c>
      <c r="I103">
        <f t="shared" si="83"/>
        <v>1.1062749161350829</v>
      </c>
      <c r="J103">
        <f t="shared" si="83"/>
        <v>1.1058418232778007</v>
      </c>
      <c r="K103">
        <f t="shared" si="83"/>
        <v>1.1058084141061189</v>
      </c>
      <c r="L103">
        <f t="shared" si="83"/>
        <v>1.1058058358053964</v>
      </c>
      <c r="M103">
        <f t="shared" si="83"/>
        <v>1.1058056368225835</v>
      </c>
      <c r="N103">
        <f t="shared" si="83"/>
        <v>1.1058056214658569</v>
      </c>
      <c r="O103">
        <f t="shared" si="83"/>
        <v>1.1058056202806839</v>
      </c>
      <c r="P103">
        <f t="shared" si="83"/>
        <v>1.1058056201892166</v>
      </c>
      <c r="Q103">
        <f t="shared" si="83"/>
        <v>1.1058056201821576</v>
      </c>
      <c r="R103">
        <f t="shared" si="83"/>
        <v>1.1058056201816127</v>
      </c>
      <c r="S103">
        <f t="shared" si="83"/>
        <v>1.1058056201815705</v>
      </c>
      <c r="T103">
        <f t="shared" si="60"/>
        <v>0.27097303139439266</v>
      </c>
      <c r="U103">
        <f t="shared" si="61"/>
        <v>15.526068964186114</v>
      </c>
      <c r="V103">
        <f t="shared" si="74"/>
        <v>1.2454451707641712</v>
      </c>
      <c r="W103" s="1">
        <f t="shared" si="62"/>
        <v>1.2945142479049996</v>
      </c>
      <c r="X103">
        <f t="shared" si="75"/>
        <v>0.38999999999999968</v>
      </c>
      <c r="Y103">
        <f t="shared" si="81"/>
        <v>1.3899999999999997</v>
      </c>
      <c r="Z103">
        <f t="shared" si="76"/>
        <v>0.24107097061147556</v>
      </c>
      <c r="AA103">
        <f t="shared" si="63"/>
        <v>13.812756552623142</v>
      </c>
      <c r="AB103">
        <f t="shared" si="77"/>
        <v>1.2357339085752366</v>
      </c>
      <c r="AC103" s="1">
        <f t="shared" si="64"/>
        <v>1.3685684950112396</v>
      </c>
      <c r="AD103" s="2">
        <f t="shared" si="78"/>
        <v>78.415511412389975</v>
      </c>
      <c r="AE103">
        <f t="shared" si="79"/>
        <v>0.29502252931366374</v>
      </c>
      <c r="AF103">
        <f t="shared" si="65"/>
        <v>8.8000000000000007</v>
      </c>
      <c r="AG103">
        <f t="shared" si="66"/>
        <v>9.0950225293136651</v>
      </c>
      <c r="AJ103">
        <f t="shared" si="67"/>
        <v>8.8000000000000007</v>
      </c>
      <c r="AN103">
        <f t="shared" si="68"/>
        <v>2</v>
      </c>
      <c r="AO103">
        <f t="shared" si="69"/>
        <v>0.55366731288533921</v>
      </c>
      <c r="AP103">
        <f t="shared" si="70"/>
        <v>2.0470406703957247</v>
      </c>
      <c r="AQ103">
        <f t="shared" si="71"/>
        <v>0.54243657514329457</v>
      </c>
      <c r="AR103">
        <f t="shared" si="72"/>
        <v>8.910950688616543</v>
      </c>
      <c r="AS103">
        <f t="shared" si="84"/>
        <v>-11.54430180054311</v>
      </c>
      <c r="AU103">
        <f t="shared" si="54"/>
        <v>73.651346289102548</v>
      </c>
      <c r="AW103">
        <v>4</v>
      </c>
    </row>
    <row r="104" spans="1:49" x14ac:dyDescent="0.2">
      <c r="A104">
        <v>89</v>
      </c>
      <c r="B104">
        <f t="shared" si="55"/>
        <v>8.9</v>
      </c>
      <c r="C104">
        <f t="shared" si="56"/>
        <v>0.28839589188540771</v>
      </c>
      <c r="D104">
        <f t="shared" si="57"/>
        <v>16.52435477936444</v>
      </c>
      <c r="E104">
        <f t="shared" si="58"/>
        <v>31.292331328937447</v>
      </c>
      <c r="F104">
        <f t="shared" si="59"/>
        <v>1.292331328937447</v>
      </c>
      <c r="G104">
        <f t="shared" si="73"/>
        <v>1.1402358894347584</v>
      </c>
      <c r="H104">
        <f t="shared" si="83"/>
        <v>1.0593441501755598</v>
      </c>
      <c r="I104">
        <f t="shared" si="83"/>
        <v>1.0531672401701626</v>
      </c>
      <c r="J104">
        <f t="shared" si="83"/>
        <v>1.0526565755859587</v>
      </c>
      <c r="K104">
        <f t="shared" si="83"/>
        <v>1.0526140891236795</v>
      </c>
      <c r="L104">
        <f t="shared" si="83"/>
        <v>1.0526105524616185</v>
      </c>
      <c r="M104">
        <f t="shared" si="83"/>
        <v>1.0526102580495933</v>
      </c>
      <c r="N104">
        <f t="shared" si="83"/>
        <v>1.0526102335409591</v>
      </c>
      <c r="O104">
        <f t="shared" si="83"/>
        <v>1.0526102315007118</v>
      </c>
      <c r="P104">
        <f t="shared" si="83"/>
        <v>1.0526102313308694</v>
      </c>
      <c r="Q104">
        <f t="shared" si="83"/>
        <v>1.0526102313167305</v>
      </c>
      <c r="R104">
        <f t="shared" si="83"/>
        <v>1.0526102313155536</v>
      </c>
      <c r="S104">
        <f t="shared" si="83"/>
        <v>1.0526102313154555</v>
      </c>
      <c r="T104">
        <f t="shared" si="60"/>
        <v>0.28089533085733231</v>
      </c>
      <c r="U104">
        <f t="shared" si="61"/>
        <v>16.094591613662203</v>
      </c>
      <c r="V104">
        <f t="shared" si="74"/>
        <v>1.2489492909596713</v>
      </c>
      <c r="W104" s="1">
        <f t="shared" si="62"/>
        <v>1.2945142479050011</v>
      </c>
      <c r="X104">
        <f t="shared" si="75"/>
        <v>0.38999999999999968</v>
      </c>
      <c r="Y104">
        <f t="shared" si="81"/>
        <v>1.3899999999999997</v>
      </c>
      <c r="Z104">
        <f t="shared" si="76"/>
        <v>0.24364073390343047</v>
      </c>
      <c r="AA104">
        <f t="shared" si="63"/>
        <v>13.959997486110927</v>
      </c>
      <c r="AB104">
        <f t="shared" si="77"/>
        <v>1.236519200733472</v>
      </c>
      <c r="AC104" s="1">
        <f t="shared" si="64"/>
        <v>1.3832655983776037</v>
      </c>
      <c r="AD104" s="2">
        <f t="shared" si="78"/>
        <v>79.25761824223099</v>
      </c>
      <c r="AE104">
        <f t="shared" si="79"/>
        <v>0.29829470961206206</v>
      </c>
      <c r="AF104">
        <f t="shared" si="65"/>
        <v>8.9</v>
      </c>
      <c r="AG104">
        <f t="shared" si="66"/>
        <v>9.1982947096120622</v>
      </c>
      <c r="AJ104">
        <f t="shared" si="67"/>
        <v>8.9</v>
      </c>
      <c r="AN104">
        <f t="shared" si="68"/>
        <v>2</v>
      </c>
      <c r="AO104">
        <f t="shared" si="69"/>
        <v>0.53366009316998175</v>
      </c>
      <c r="AP104">
        <f t="shared" si="70"/>
        <v>2.0470406703957247</v>
      </c>
      <c r="AQ104">
        <f t="shared" si="71"/>
        <v>0.52260207490707522</v>
      </c>
      <c r="AR104">
        <f t="shared" si="72"/>
        <v>9.008074818274256</v>
      </c>
      <c r="AS104">
        <f t="shared" si="84"/>
        <v>-11.665796547250554</v>
      </c>
      <c r="AU104">
        <f t="shared" si="54"/>
        <v>73.475645220635556</v>
      </c>
      <c r="AW104">
        <v>4</v>
      </c>
    </row>
    <row r="105" spans="1:49" x14ac:dyDescent="0.2">
      <c r="A105">
        <v>90</v>
      </c>
      <c r="B105">
        <f t="shared" si="55"/>
        <v>9</v>
      </c>
      <c r="C105">
        <f t="shared" si="56"/>
        <v>0.2914567944778671</v>
      </c>
      <c r="D105">
        <f t="shared" si="57"/>
        <v>16.699736751875243</v>
      </c>
      <c r="E105">
        <f t="shared" si="58"/>
        <v>31.32091952673165</v>
      </c>
      <c r="F105">
        <f t="shared" si="59"/>
        <v>1.3209195267316503</v>
      </c>
      <c r="G105">
        <f t="shared" si="73"/>
        <v>1.0899251146073905</v>
      </c>
      <c r="H105">
        <f t="shared" si="83"/>
        <v>1.007356307267941</v>
      </c>
      <c r="I105">
        <f t="shared" si="83"/>
        <v>1.0005884854989491</v>
      </c>
      <c r="J105">
        <f t="shared" si="83"/>
        <v>0.99998422671323361</v>
      </c>
      <c r="K105">
        <f t="shared" si="83"/>
        <v>0.99992987828427526</v>
      </c>
      <c r="L105">
        <f t="shared" si="83"/>
        <v>0.99992498684157105</v>
      </c>
      <c r="M105">
        <f t="shared" si="83"/>
        <v>0.99992454657807694</v>
      </c>
      <c r="N105">
        <f t="shared" si="83"/>
        <v>0.99992450695112267</v>
      </c>
      <c r="O105">
        <f t="shared" si="83"/>
        <v>0.99992450338440331</v>
      </c>
      <c r="P105">
        <f t="shared" si="83"/>
        <v>0.99992450306337211</v>
      </c>
      <c r="Q105">
        <f t="shared" si="83"/>
        <v>0.999924503034477</v>
      </c>
      <c r="R105">
        <f t="shared" si="83"/>
        <v>0.99992450303187608</v>
      </c>
      <c r="S105">
        <f t="shared" si="83"/>
        <v>0.99992450303164226</v>
      </c>
      <c r="T105">
        <f t="shared" si="60"/>
        <v>0.29146811968362696</v>
      </c>
      <c r="U105">
        <f t="shared" si="61"/>
        <v>16.700385657505283</v>
      </c>
      <c r="V105">
        <f t="shared" si="74"/>
        <v>1.2528410377543719</v>
      </c>
      <c r="W105" s="1">
        <f t="shared" si="62"/>
        <v>1.2945142479050054</v>
      </c>
      <c r="X105">
        <f t="shared" si="75"/>
        <v>0.38999999999999968</v>
      </c>
      <c r="Y105">
        <f t="shared" si="81"/>
        <v>1.3899999999999997</v>
      </c>
      <c r="Z105">
        <f t="shared" si="76"/>
        <v>0.24620513571349859</v>
      </c>
      <c r="AA105">
        <f t="shared" si="63"/>
        <v>14.106931220254573</v>
      </c>
      <c r="AB105">
        <f t="shared" si="77"/>
        <v>1.2373120005065139</v>
      </c>
      <c r="AC105" s="1">
        <f t="shared" si="64"/>
        <v>1.3981148858160182</v>
      </c>
      <c r="AD105" s="2">
        <f t="shared" si="78"/>
        <v>80.108444834277662</v>
      </c>
      <c r="AE105">
        <f t="shared" si="79"/>
        <v>0.30156423295449308</v>
      </c>
      <c r="AF105">
        <f t="shared" si="65"/>
        <v>9</v>
      </c>
      <c r="AG105">
        <f t="shared" si="66"/>
        <v>9.3015642329544939</v>
      </c>
      <c r="AJ105">
        <f t="shared" si="67"/>
        <v>9</v>
      </c>
      <c r="AN105">
        <f t="shared" si="68"/>
        <v>2</v>
      </c>
      <c r="AO105">
        <f t="shared" si="69"/>
        <v>0.51344518464779831</v>
      </c>
      <c r="AP105">
        <f t="shared" si="70"/>
        <v>2.0470406703957247</v>
      </c>
      <c r="AQ105">
        <f t="shared" si="71"/>
        <v>0.50257980891243481</v>
      </c>
      <c r="AR105">
        <f t="shared" si="72"/>
        <v>9.1050689931023996</v>
      </c>
      <c r="AS105">
        <f t="shared" si="84"/>
        <v>-11.787009687725504</v>
      </c>
      <c r="AU105">
        <f t="shared" si="54"/>
        <v>73.300263248124764</v>
      </c>
      <c r="AW105">
        <v>4</v>
      </c>
    </row>
    <row r="106" spans="1:49" x14ac:dyDescent="0.2">
      <c r="A106">
        <v>91</v>
      </c>
      <c r="B106">
        <f t="shared" si="55"/>
        <v>9.1</v>
      </c>
      <c r="C106">
        <f t="shared" si="56"/>
        <v>0.29451208591812417</v>
      </c>
      <c r="D106">
        <f t="shared" si="57"/>
        <v>16.874797219564652</v>
      </c>
      <c r="E106">
        <f t="shared" si="58"/>
        <v>31.349800637324634</v>
      </c>
      <c r="F106">
        <f t="shared" si="59"/>
        <v>1.3498006373246341</v>
      </c>
      <c r="G106">
        <f t="shared" si="73"/>
        <v>1.0402514821123132</v>
      </c>
      <c r="H106">
        <f t="shared" si="83"/>
        <v>0.95599308018315088</v>
      </c>
      <c r="I106">
        <f t="shared" si="83"/>
        <v>0.94856679390261001</v>
      </c>
      <c r="J106">
        <f t="shared" si="83"/>
        <v>0.94784899864921912</v>
      </c>
      <c r="K106">
        <f t="shared" si="83"/>
        <v>0.9477790233006923</v>
      </c>
      <c r="L106">
        <f t="shared" si="83"/>
        <v>0.94777219597873685</v>
      </c>
      <c r="M106">
        <f t="shared" si="83"/>
        <v>0.94777152979981416</v>
      </c>
      <c r="N106">
        <f t="shared" si="83"/>
        <v>0.9477714647966009</v>
      </c>
      <c r="O106">
        <f t="shared" si="83"/>
        <v>0.94777145845382893</v>
      </c>
      <c r="P106">
        <f t="shared" si="83"/>
        <v>0.94777145783492467</v>
      </c>
      <c r="Q106">
        <f t="shared" si="83"/>
        <v>0.94777145777453409</v>
      </c>
      <c r="R106">
        <f t="shared" si="83"/>
        <v>0.94777145776864158</v>
      </c>
      <c r="S106">
        <f t="shared" si="83"/>
        <v>0.94777145776806648</v>
      </c>
      <c r="T106">
        <f t="shared" si="60"/>
        <v>0.30276828912470916</v>
      </c>
      <c r="U106">
        <f t="shared" si="61"/>
        <v>17.347856769838497</v>
      </c>
      <c r="V106">
        <f t="shared" si="74"/>
        <v>1.2571833041464338</v>
      </c>
      <c r="W106" s="1">
        <f t="shared" si="62"/>
        <v>1.2945142479050167</v>
      </c>
      <c r="X106">
        <f t="shared" si="75"/>
        <v>0.38999999999999968</v>
      </c>
      <c r="Y106">
        <f t="shared" si="81"/>
        <v>1.3899999999999997</v>
      </c>
      <c r="Z106">
        <f t="shared" si="76"/>
        <v>0.24876413613990461</v>
      </c>
      <c r="AA106">
        <f t="shared" si="63"/>
        <v>14.253555468783329</v>
      </c>
      <c r="AB106">
        <f t="shared" si="77"/>
        <v>1.2381122659730464</v>
      </c>
      <c r="AC106" s="1">
        <f t="shared" si="64"/>
        <v>1.4131159283121333</v>
      </c>
      <c r="AD106" s="2">
        <f t="shared" si="78"/>
        <v>80.967966607093416</v>
      </c>
      <c r="AE106">
        <f t="shared" si="79"/>
        <v>0.30483107314201291</v>
      </c>
      <c r="AF106">
        <f t="shared" si="65"/>
        <v>9.1</v>
      </c>
      <c r="AG106">
        <f t="shared" si="66"/>
        <v>9.4048310731420131</v>
      </c>
      <c r="AJ106">
        <f t="shared" si="67"/>
        <v>9.1</v>
      </c>
      <c r="AN106">
        <f t="shared" si="68"/>
        <v>2</v>
      </c>
      <c r="AO106">
        <f>($AP$115-F106)/SQRT(AN106)</f>
        <v>0.49302315549930081</v>
      </c>
      <c r="AP106">
        <f t="shared" si="70"/>
        <v>2.0470406703957247</v>
      </c>
      <c r="AQ106">
        <f t="shared" si="71"/>
        <v>0.48237085433709953</v>
      </c>
      <c r="AR106">
        <f t="shared" si="72"/>
        <v>9.2019322850944896</v>
      </c>
      <c r="AS106">
        <f t="shared" si="84"/>
        <v>-11.907939119010985</v>
      </c>
      <c r="AU106">
        <f t="shared" si="54"/>
        <v>73.125202780435345</v>
      </c>
      <c r="AW106">
        <v>4</v>
      </c>
    </row>
    <row r="107" spans="1:49" x14ac:dyDescent="0.2">
      <c r="A107">
        <v>92</v>
      </c>
      <c r="B107">
        <f t="shared" si="55"/>
        <v>9.2000000000000011</v>
      </c>
      <c r="C107">
        <f t="shared" si="56"/>
        <v>0.2975617247378059</v>
      </c>
      <c r="D107">
        <f t="shared" si="57"/>
        <v>17.049533806399829</v>
      </c>
      <c r="E107">
        <f t="shared" si="58"/>
        <v>31.378973851928301</v>
      </c>
      <c r="F107">
        <f t="shared" si="59"/>
        <v>1.3789738519283006</v>
      </c>
      <c r="G107">
        <f t="shared" si="73"/>
        <v>0.99125158254883472</v>
      </c>
      <c r="H107">
        <f t="shared" si="83"/>
        <v>0.90529123155760938</v>
      </c>
      <c r="I107">
        <f t="shared" si="83"/>
        <v>0.89712901625610797</v>
      </c>
      <c r="J107">
        <f t="shared" si="83"/>
        <v>0.89627267493073526</v>
      </c>
      <c r="K107">
        <f t="shared" si="83"/>
        <v>0.8961819275879821</v>
      </c>
      <c r="L107">
        <f t="shared" si="83"/>
        <v>0.896172300838883</v>
      </c>
      <c r="M107">
        <f t="shared" si="83"/>
        <v>0.89617127949021058</v>
      </c>
      <c r="N107">
        <f t="shared" si="83"/>
        <v>0.89617117112907085</v>
      </c>
      <c r="O107">
        <f t="shared" si="83"/>
        <v>0.89617115963235905</v>
      </c>
      <c r="P107">
        <f t="shared" si="83"/>
        <v>0.89617115841260075</v>
      </c>
      <c r="Q107">
        <f t="shared" si="83"/>
        <v>0.89617115828318883</v>
      </c>
      <c r="R107">
        <f t="shared" si="83"/>
        <v>0.89617115826945892</v>
      </c>
      <c r="S107">
        <f t="shared" si="83"/>
        <v>0.89617115826800198</v>
      </c>
      <c r="T107">
        <f t="shared" si="60"/>
        <v>0.31488680627823917</v>
      </c>
      <c r="U107">
        <f t="shared" si="61"/>
        <v>18.042217135152967</v>
      </c>
      <c r="V107">
        <f t="shared" si="74"/>
        <v>1.2620533428584095</v>
      </c>
      <c r="W107" s="1">
        <f t="shared" si="62"/>
        <v>1.2945142479050504</v>
      </c>
      <c r="X107">
        <f t="shared" si="75"/>
        <v>0.38999999999999968</v>
      </c>
      <c r="Y107">
        <f t="shared" si="81"/>
        <v>1.3899999999999997</v>
      </c>
      <c r="Z107">
        <f t="shared" si="76"/>
        <v>0.25131769584769653</v>
      </c>
      <c r="AA107">
        <f t="shared" si="63"/>
        <v>14.399867977903988</v>
      </c>
      <c r="AB107">
        <f t="shared" si="77"/>
        <v>1.2389199549542698</v>
      </c>
      <c r="AC107" s="1">
        <f t="shared" si="64"/>
        <v>1.4282682940535072</v>
      </c>
      <c r="AD107" s="2">
        <f t="shared" si="78"/>
        <v>81.836158818918122</v>
      </c>
      <c r="AE107">
        <f t="shared" si="79"/>
        <v>0.3080952040910237</v>
      </c>
      <c r="AF107">
        <f t="shared" si="65"/>
        <v>9.2000000000000011</v>
      </c>
      <c r="AG107">
        <f t="shared" si="66"/>
        <v>9.508095204091024</v>
      </c>
      <c r="AJ107">
        <f t="shared" si="67"/>
        <v>9.2000000000000011</v>
      </c>
      <c r="AN107">
        <f t="shared" si="68"/>
        <v>2</v>
      </c>
      <c r="AO107">
        <f t="shared" si="69"/>
        <v>0.4723945776240378</v>
      </c>
      <c r="AP107">
        <f t="shared" si="70"/>
        <v>2.0470406703957247</v>
      </c>
      <c r="AQ107">
        <f t="shared" si="71"/>
        <v>0.46197629302367332</v>
      </c>
      <c r="AR107">
        <f t="shared" si="72"/>
        <v>9.2986637808554811</v>
      </c>
      <c r="AS107">
        <f t="shared" si="84"/>
        <v>-12.028582767380728</v>
      </c>
      <c r="AU107">
        <f t="shared" si="54"/>
        <v>72.950466193600164</v>
      </c>
      <c r="AW107">
        <v>4</v>
      </c>
    </row>
    <row r="108" spans="1:49" x14ac:dyDescent="0.2">
      <c r="A108">
        <v>93</v>
      </c>
      <c r="B108">
        <f t="shared" si="55"/>
        <v>9.3000000000000007</v>
      </c>
      <c r="C108">
        <f t="shared" si="56"/>
        <v>0.30060567004239541</v>
      </c>
      <c r="D108">
        <f t="shared" si="57"/>
        <v>17.223944169228449</v>
      </c>
      <c r="E108">
        <f t="shared" si="58"/>
        <v>31.408438356594555</v>
      </c>
      <c r="F108">
        <f t="shared" si="59"/>
        <v>1.4084383565945551</v>
      </c>
      <c r="G108">
        <f t="shared" si="73"/>
        <v>0.9429622399613099</v>
      </c>
      <c r="H108">
        <f t="shared" si="83"/>
        <v>0.85528775770604137</v>
      </c>
      <c r="I108">
        <f t="shared" si="83"/>
        <v>0.84630035578256924</v>
      </c>
      <c r="J108">
        <f t="shared" si="83"/>
        <v>0.84527384173485731</v>
      </c>
      <c r="K108">
        <f t="shared" si="83"/>
        <v>0.84515520738451211</v>
      </c>
      <c r="L108">
        <f t="shared" si="83"/>
        <v>0.84514147822131513</v>
      </c>
      <c r="M108">
        <f t="shared" si="83"/>
        <v>0.84513988914157334</v>
      </c>
      <c r="N108">
        <f t="shared" si="83"/>
        <v>0.84513970521046555</v>
      </c>
      <c r="O108">
        <f t="shared" si="83"/>
        <v>0.84513968392095906</v>
      </c>
      <c r="P108">
        <f t="shared" si="83"/>
        <v>0.84513968145675822</v>
      </c>
      <c r="Q108">
        <f t="shared" si="83"/>
        <v>0.84513968117153404</v>
      </c>
      <c r="R108">
        <f t="shared" si="83"/>
        <v>0.84513968113852</v>
      </c>
      <c r="S108">
        <f t="shared" si="83"/>
        <v>0.84513968113469884</v>
      </c>
      <c r="T108">
        <f t="shared" si="60"/>
        <v>0.32793248297151301</v>
      </c>
      <c r="U108">
        <f t="shared" si="61"/>
        <v>18.789701395789383</v>
      </c>
      <c r="V108">
        <f t="shared" si="74"/>
        <v>1.2675472299457688</v>
      </c>
      <c r="W108" s="1">
        <f t="shared" si="62"/>
        <v>1.2945142479051521</v>
      </c>
      <c r="X108">
        <f t="shared" si="75"/>
        <v>0.38999999999999968</v>
      </c>
      <c r="Y108">
        <f t="shared" si="81"/>
        <v>1.3899999999999997</v>
      </c>
      <c r="Z108">
        <f t="shared" si="76"/>
        <v>0.2538657760695322</v>
      </c>
      <c r="AA108">
        <f t="shared" si="63"/>
        <v>14.545866526345948</v>
      </c>
      <c r="AB108">
        <f t="shared" si="77"/>
        <v>1.2397350250195802</v>
      </c>
      <c r="AC108" s="1">
        <f t="shared" si="64"/>
        <v>1.4435715484830258</v>
      </c>
      <c r="AD108" s="2">
        <f t="shared" si="78"/>
        <v>82.712996570728833</v>
      </c>
      <c r="AE108">
        <f t="shared" si="79"/>
        <v>0.31135659983417635</v>
      </c>
      <c r="AF108">
        <f t="shared" si="65"/>
        <v>9.3000000000000007</v>
      </c>
      <c r="AG108">
        <f t="shared" si="66"/>
        <v>9.6113565998341777</v>
      </c>
      <c r="AJ108">
        <f t="shared" si="67"/>
        <v>9.3000000000000007</v>
      </c>
      <c r="AN108">
        <f t="shared" si="68"/>
        <v>2</v>
      </c>
      <c r="AO108">
        <f t="shared" si="69"/>
        <v>0.45156002657022659</v>
      </c>
      <c r="AP108">
        <f t="shared" si="70"/>
        <v>2.0470406703957247</v>
      </c>
      <c r="AQ108">
        <f t="shared" si="71"/>
        <v>0.44139721129717863</v>
      </c>
      <c r="AR108">
        <f t="shared" si="72"/>
        <v>9.3952625816109219</v>
      </c>
      <c r="AS108">
        <f t="shared" si="84"/>
        <v>-12.148938588383245</v>
      </c>
      <c r="AU108">
        <f t="shared" si="54"/>
        <v>72.776055830771554</v>
      </c>
      <c r="AW108">
        <v>4</v>
      </c>
    </row>
    <row r="109" spans="1:49" x14ac:dyDescent="0.2">
      <c r="A109">
        <v>94</v>
      </c>
      <c r="B109">
        <f t="shared" si="55"/>
        <v>9.4</v>
      </c>
      <c r="C109">
        <f t="shared" si="56"/>
        <v>0.30364388151194777</v>
      </c>
      <c r="D109">
        <f t="shared" si="57"/>
        <v>17.398025997819701</v>
      </c>
      <c r="E109">
        <f t="shared" si="58"/>
        <v>31.438193332314757</v>
      </c>
      <c r="F109">
        <f t="shared" si="59"/>
        <v>1.4381933323147571</v>
      </c>
      <c r="G109">
        <f t="shared" si="73"/>
        <v>0.89542050733936462</v>
      </c>
      <c r="H109">
        <f t="shared" si="83"/>
        <v>0.80601988408468017</v>
      </c>
      <c r="I109">
        <f t="shared" si="83"/>
        <v>0.79610391104711387</v>
      </c>
      <c r="J109">
        <f t="shared" si="83"/>
        <v>0.79486686061016598</v>
      </c>
      <c r="K109">
        <f t="shared" si="83"/>
        <v>0.79471036907832915</v>
      </c>
      <c r="L109">
        <f t="shared" si="83"/>
        <v>0.79469053759704844</v>
      </c>
      <c r="M109">
        <f t="shared" si="83"/>
        <v>0.79468802388332604</v>
      </c>
      <c r="N109">
        <f t="shared" si="83"/>
        <v>0.79468770525184007</v>
      </c>
      <c r="O109">
        <f t="shared" si="83"/>
        <v>0.79468766486283926</v>
      </c>
      <c r="P109">
        <f t="shared" si="83"/>
        <v>0.79468765974321931</v>
      </c>
      <c r="Q109">
        <f t="shared" si="83"/>
        <v>0.79468765909426753</v>
      </c>
      <c r="R109">
        <f t="shared" si="83"/>
        <v>0.794687659012008</v>
      </c>
      <c r="S109">
        <f t="shared" si="83"/>
        <v>0.79468765900158078</v>
      </c>
      <c r="T109">
        <f t="shared" si="60"/>
        <v>0.34203715442902222</v>
      </c>
      <c r="U109">
        <f t="shared" si="61"/>
        <v>19.597863376483843</v>
      </c>
      <c r="V109">
        <f t="shared" si="74"/>
        <v>1.2737861720329491</v>
      </c>
      <c r="W109" s="1">
        <f t="shared" si="62"/>
        <v>1.2945142479054736</v>
      </c>
      <c r="X109">
        <f t="shared" si="75"/>
        <v>0.38999999999999968</v>
      </c>
      <c r="Y109">
        <f t="shared" si="81"/>
        <v>1.3899999999999997</v>
      </c>
      <c r="Z109">
        <f t="shared" si="76"/>
        <v>0.25640833860634232</v>
      </c>
      <c r="AA109">
        <f t="shared" si="63"/>
        <v>14.691548925399209</v>
      </c>
      <c r="AB109">
        <f t="shared" si="77"/>
        <v>1.2405574334922465</v>
      </c>
      <c r="AC109" s="1">
        <f t="shared" si="64"/>
        <v>1.4590252543522944</v>
      </c>
      <c r="AD109" s="2">
        <f t="shared" si="78"/>
        <v>83.598454809299056</v>
      </c>
      <c r="AE109">
        <f t="shared" si="79"/>
        <v>0.31461523452126294</v>
      </c>
      <c r="AF109">
        <f t="shared" si="65"/>
        <v>9.4</v>
      </c>
      <c r="AG109">
        <f t="shared" si="66"/>
        <v>9.7146152345212631</v>
      </c>
      <c r="AJ109">
        <f t="shared" si="67"/>
        <v>9.4</v>
      </c>
      <c r="AN109">
        <f t="shared" si="68"/>
        <v>2</v>
      </c>
      <c r="AO109">
        <f t="shared" si="69"/>
        <v>0.43052008146443066</v>
      </c>
      <c r="AP109">
        <f t="shared" si="70"/>
        <v>2.0470406703957247</v>
      </c>
      <c r="AQ109">
        <f t="shared" si="71"/>
        <v>0.42063469978342904</v>
      </c>
      <c r="AR109">
        <f t="shared" si="72"/>
        <v>9.4917278032127914</v>
      </c>
      <c r="AS109">
        <f t="shared" si="84"/>
        <v>-12.269004566904414</v>
      </c>
      <c r="AU109">
        <f t="shared" si="54"/>
        <v>72.601974002180299</v>
      </c>
      <c r="AW109">
        <v>4</v>
      </c>
    </row>
    <row r="110" spans="1:49" x14ac:dyDescent="0.2">
      <c r="A110">
        <v>95</v>
      </c>
      <c r="B110">
        <f t="shared" si="55"/>
        <v>9.5</v>
      </c>
      <c r="C110">
        <f t="shared" si="56"/>
        <v>0.30667631940168272</v>
      </c>
      <c r="D110">
        <f t="shared" si="57"/>
        <v>17.571777014898259</v>
      </c>
      <c r="E110">
        <f t="shared" si="58"/>
        <v>31.468237955119129</v>
      </c>
      <c r="F110">
        <f t="shared" si="59"/>
        <v>1.4682379551191289</v>
      </c>
      <c r="G110">
        <f t="shared" si="73"/>
        <v>0.84866366212103195</v>
      </c>
      <c r="H110">
        <f t="shared" si="83"/>
        <v>0.75752506075773984</v>
      </c>
      <c r="I110">
        <f t="shared" si="83"/>
        <v>0.74656008403452956</v>
      </c>
      <c r="J110">
        <f t="shared" si="83"/>
        <v>0.74506045476018534</v>
      </c>
      <c r="K110">
        <f t="shared" si="83"/>
        <v>0.74485192617477791</v>
      </c>
      <c r="L110">
        <f t="shared" si="83"/>
        <v>0.74482286306346024</v>
      </c>
      <c r="M110">
        <f t="shared" si="83"/>
        <v>0.74481881117830473</v>
      </c>
      <c r="N110">
        <f t="shared" si="83"/>
        <v>0.74481824625244131</v>
      </c>
      <c r="O110">
        <f t="shared" si="83"/>
        <v>0.7448181674883112</v>
      </c>
      <c r="P110">
        <f t="shared" si="83"/>
        <v>0.74481815650670469</v>
      </c>
      <c r="Q110">
        <f t="shared" si="83"/>
        <v>0.74481815497560544</v>
      </c>
      <c r="R110">
        <f t="shared" si="83"/>
        <v>0.74481815476213364</v>
      </c>
      <c r="S110">
        <f t="shared" si="83"/>
        <v>0.74481815473237045</v>
      </c>
      <c r="T110">
        <f t="shared" si="60"/>
        <v>0.35736297948190876</v>
      </c>
      <c r="U110">
        <f t="shared" si="61"/>
        <v>20.475994367895456</v>
      </c>
      <c r="V110">
        <f t="shared" si="74"/>
        <v>1.2809256509426961</v>
      </c>
      <c r="W110" s="1">
        <f t="shared" si="62"/>
        <v>1.2945142479065477</v>
      </c>
      <c r="X110">
        <f t="shared" si="75"/>
        <v>0.38999999999999968</v>
      </c>
      <c r="Y110">
        <f t="shared" si="81"/>
        <v>1.3899999999999997</v>
      </c>
      <c r="Z110">
        <f t="shared" si="76"/>
        <v>0.25894534582786999</v>
      </c>
      <c r="AA110">
        <f t="shared" si="63"/>
        <v>14.836913018945278</v>
      </c>
      <c r="AB110">
        <f t="shared" si="77"/>
        <v>1.2413871374550822</v>
      </c>
      <c r="AC110" s="1">
        <f t="shared" si="64"/>
        <v>1.4746289717749972</v>
      </c>
      <c r="AD110" s="2">
        <f t="shared" si="78"/>
        <v>84.492508330256086</v>
      </c>
      <c r="AE110">
        <f t="shared" si="79"/>
        <v>0.3178710824200951</v>
      </c>
      <c r="AF110">
        <f t="shared" si="65"/>
        <v>9.5</v>
      </c>
      <c r="AG110">
        <f t="shared" si="66"/>
        <v>9.8178710824200959</v>
      </c>
      <c r="AJ110">
        <f t="shared" si="67"/>
        <v>9.5</v>
      </c>
      <c r="AN110">
        <f t="shared" si="68"/>
        <v>2</v>
      </c>
      <c r="AO110">
        <f t="shared" si="69"/>
        <v>0.40927532494126734</v>
      </c>
      <c r="AP110">
        <f t="shared" si="70"/>
        <v>2.0470406703957247</v>
      </c>
      <c r="AQ110">
        <f t="shared" si="71"/>
        <v>0.39968985322825007</v>
      </c>
      <c r="AR110">
        <f t="shared" si="72"/>
        <v>9.5880585761420196</v>
      </c>
      <c r="AS110">
        <f t="shared" si="84"/>
        <v>-12.388778717197162</v>
      </c>
      <c r="AU110">
        <f t="shared" si="54"/>
        <v>72.428222985101741</v>
      </c>
      <c r="AW110">
        <v>4</v>
      </c>
    </row>
    <row r="111" spans="1:49" x14ac:dyDescent="0.2">
      <c r="A111">
        <v>96</v>
      </c>
      <c r="B111">
        <f t="shared" si="55"/>
        <v>9.6000000000000014</v>
      </c>
      <c r="C111">
        <f t="shared" si="56"/>
        <v>0.30970294454245628</v>
      </c>
      <c r="D111">
        <f t="shared" si="57"/>
        <v>17.745194976171295</v>
      </c>
      <c r="E111">
        <f t="shared" si="58"/>
        <v>31.49857139617605</v>
      </c>
      <c r="F111">
        <f t="shared" si="59"/>
        <v>1.4985713961760503</v>
      </c>
      <c r="G111">
        <f t="shared" si="73"/>
        <v>0.80272920169993545</v>
      </c>
      <c r="H111">
        <f t="shared" si="83"/>
        <v>0.70984095786829537</v>
      </c>
      <c r="I111">
        <f t="shared" si="83"/>
        <v>0.69768580431384641</v>
      </c>
      <c r="J111">
        <f t="shared" si="83"/>
        <v>0.69585572748382596</v>
      </c>
      <c r="K111">
        <f t="shared" si="83"/>
        <v>0.69557465389172668</v>
      </c>
      <c r="L111">
        <f t="shared" si="83"/>
        <v>0.69553135399071164</v>
      </c>
      <c r="M111">
        <f t="shared" si="83"/>
        <v>0.69552468045088034</v>
      </c>
      <c r="N111">
        <f t="shared" si="83"/>
        <v>0.695523651826501</v>
      </c>
      <c r="O111">
        <f t="shared" si="83"/>
        <v>0.6955234932779859</v>
      </c>
      <c r="P111">
        <f t="shared" si="83"/>
        <v>0.69552346883983818</v>
      </c>
      <c r="Q111">
        <f t="shared" si="83"/>
        <v>0.69552346507302132</v>
      </c>
      <c r="R111">
        <f t="shared" si="83"/>
        <v>0.69552346449241642</v>
      </c>
      <c r="S111">
        <f t="shared" si="83"/>
        <v>0.69552346440292367</v>
      </c>
      <c r="T111">
        <f t="shared" si="60"/>
        <v>0.37411304738372497</v>
      </c>
      <c r="U111">
        <f t="shared" si="61"/>
        <v>21.435730870307335</v>
      </c>
      <c r="V111">
        <f t="shared" si="74"/>
        <v>1.2891690900319193</v>
      </c>
      <c r="W111" s="1">
        <f t="shared" si="62"/>
        <v>1.2945142479103611</v>
      </c>
      <c r="X111">
        <f t="shared" si="75"/>
        <v>0.38999999999999968</v>
      </c>
      <c r="Y111">
        <f t="shared" si="81"/>
        <v>1.3899999999999997</v>
      </c>
      <c r="Z111">
        <f t="shared" si="76"/>
        <v>0.26147676067309084</v>
      </c>
      <c r="AA111">
        <f t="shared" si="63"/>
        <v>14.981956683481249</v>
      </c>
      <c r="AB111">
        <f t="shared" si="77"/>
        <v>1.2422240937561193</v>
      </c>
      <c r="AC111" s="1">
        <f t="shared" si="64"/>
        <v>1.4903822582802067</v>
      </c>
      <c r="AD111" s="2">
        <f t="shared" si="78"/>
        <v>85.395131781135504</v>
      </c>
      <c r="AE111">
        <f t="shared" si="79"/>
        <v>0.32112411791737461</v>
      </c>
      <c r="AF111">
        <f t="shared" si="65"/>
        <v>9.6000000000000014</v>
      </c>
      <c r="AG111">
        <f t="shared" si="66"/>
        <v>9.9211241179173761</v>
      </c>
      <c r="AJ111">
        <f t="shared" si="67"/>
        <v>9.6000000000000014</v>
      </c>
      <c r="AN111">
        <f t="shared" si="68"/>
        <v>2</v>
      </c>
      <c r="AO111">
        <f t="shared" si="69"/>
        <v>0.3878263430731958</v>
      </c>
      <c r="AP111">
        <f t="shared" si="70"/>
        <v>2.0470406703957247</v>
      </c>
      <c r="AQ111">
        <f t="shared" si="71"/>
        <v>0.37856377031763183</v>
      </c>
      <c r="AR111">
        <f t="shared" si="72"/>
        <v>9.6842540455077835</v>
      </c>
      <c r="AS111">
        <f t="shared" si="84"/>
        <v>-12.508259082932764</v>
      </c>
      <c r="AU111">
        <f t="shared" si="54"/>
        <v>72.254805023828709</v>
      </c>
      <c r="AW111">
        <v>4</v>
      </c>
    </row>
    <row r="112" spans="1:49" x14ac:dyDescent="0.2">
      <c r="A112">
        <v>97</v>
      </c>
      <c r="B112">
        <f t="shared" si="55"/>
        <v>9.7000000000000011</v>
      </c>
      <c r="C112">
        <f t="shared" si="56"/>
        <v>0.31272371834111107</v>
      </c>
      <c r="D112">
        <f t="shared" si="57"/>
        <v>17.918277670348559</v>
      </c>
      <c r="E112">
        <f t="shared" si="58"/>
        <v>31.529192821891268</v>
      </c>
      <c r="F112">
        <f t="shared" si="59"/>
        <v>1.529192821891268</v>
      </c>
      <c r="G112">
        <f t="shared" si="73"/>
        <v>0.75765483893748597</v>
      </c>
      <c r="H112">
        <f t="shared" si="83"/>
        <v>0.66300546111455239</v>
      </c>
      <c r="I112">
        <f t="shared" si="83"/>
        <v>0.64949349892466546</v>
      </c>
      <c r="J112">
        <f t="shared" si="83"/>
        <v>0.64724332715376953</v>
      </c>
      <c r="K112">
        <f t="shared" si="83"/>
        <v>0.64685947635674357</v>
      </c>
      <c r="L112">
        <f t="shared" si="83"/>
        <v>0.64679372963772974</v>
      </c>
      <c r="M112">
        <f t="shared" si="83"/>
        <v>0.64678246058259115</v>
      </c>
      <c r="N112">
        <f t="shared" si="83"/>
        <v>0.64678052882497372</v>
      </c>
      <c r="O112">
        <f t="shared" si="83"/>
        <v>0.64678019767354966</v>
      </c>
      <c r="P112">
        <f t="shared" si="83"/>
        <v>0.64678014090573954</v>
      </c>
      <c r="Q112">
        <f t="shared" si="83"/>
        <v>0.64678013117428168</v>
      </c>
      <c r="R112">
        <f t="shared" si="83"/>
        <v>0.64678012950606023</v>
      </c>
      <c r="S112">
        <f t="shared" si="83"/>
        <v>0.6467801292200841</v>
      </c>
      <c r="T112">
        <f t="shared" ref="T112:T115" si="85">ASIN(SIN($C112)/SQRT(S112))</f>
        <v>0.39254735811167446</v>
      </c>
      <c r="U112">
        <f t="shared" si="61"/>
        <v>22.491970224447368</v>
      </c>
      <c r="V112">
        <f t="shared" si="74"/>
        <v>1.2987890316470216</v>
      </c>
      <c r="W112" s="1">
        <f t="shared" ref="W112:W115" si="86">(V112*SQRT(S112)+F112)/$C$6*2*$C$3</f>
        <v>1.2945142479249094</v>
      </c>
      <c r="X112">
        <f t="shared" si="75"/>
        <v>0.38999999999999968</v>
      </c>
      <c r="Y112">
        <f t="shared" si="81"/>
        <v>1.3899999999999997</v>
      </c>
      <c r="Z112">
        <f t="shared" si="76"/>
        <v>0.26400254665051137</v>
      </c>
      <c r="AA112">
        <f t="shared" si="63"/>
        <v>15.126677828136891</v>
      </c>
      <c r="AB112">
        <f t="shared" si="77"/>
        <v>1.2430682590142732</v>
      </c>
      <c r="AC112" s="1">
        <f t="shared" ref="AC112:AC115" si="87">(AB112*SQRT(Y112)+F112)/$C$6*2*$C$3</f>
        <v>1.5062846688656428</v>
      </c>
      <c r="AD112" s="2">
        <f t="shared" si="78"/>
        <v>86.306299664432828</v>
      </c>
      <c r="AE112">
        <f t="shared" si="79"/>
        <v>0.32437431551954948</v>
      </c>
      <c r="AF112">
        <f t="shared" si="65"/>
        <v>9.7000000000000011</v>
      </c>
      <c r="AG112">
        <f t="shared" si="66"/>
        <v>10.02437431551955</v>
      </c>
      <c r="AJ112">
        <f t="shared" si="67"/>
        <v>9.7000000000000011</v>
      </c>
      <c r="AN112">
        <f t="shared" si="68"/>
        <v>2</v>
      </c>
      <c r="AO112">
        <f t="shared" si="69"/>
        <v>0.36617372530036518</v>
      </c>
      <c r="AP112">
        <f t="shared" si="70"/>
        <v>2.0470406703957247</v>
      </c>
      <c r="AQ112">
        <f t="shared" si="71"/>
        <v>0.35725755349882654</v>
      </c>
      <c r="AR112">
        <f t="shared" si="72"/>
        <v>9.7803133710435599</v>
      </c>
      <c r="AS112">
        <f t="shared" si="84"/>
        <v>-12.62744373722497</v>
      </c>
      <c r="AU112">
        <f t="shared" si="54"/>
        <v>72.081722329651441</v>
      </c>
      <c r="AW112">
        <v>4</v>
      </c>
    </row>
    <row r="113" spans="1:49" x14ac:dyDescent="0.2">
      <c r="A113">
        <v>98</v>
      </c>
      <c r="B113">
        <f t="shared" si="55"/>
        <v>9.8000000000000007</v>
      </c>
      <c r="C113">
        <f t="shared" si="56"/>
        <v>0.31573860278070903</v>
      </c>
      <c r="D113">
        <f t="shared" si="57"/>
        <v>18.091022919155698</v>
      </c>
      <c r="E113">
        <f t="shared" si="58"/>
        <v>31.56010139400696</v>
      </c>
      <c r="F113">
        <f t="shared" si="59"/>
        <v>1.5601013940069599</v>
      </c>
      <c r="G113">
        <f t="shared" si="73"/>
        <v>0.71347849768117844</v>
      </c>
      <c r="H113">
        <f t="shared" si="83"/>
        <v>0.617056667232602</v>
      </c>
      <c r="I113">
        <f t="shared" si="83"/>
        <v>0.60198970518396178</v>
      </c>
      <c r="J113">
        <f t="shared" si="83"/>
        <v>0.59919929632656954</v>
      </c>
      <c r="K113">
        <f t="shared" si="83"/>
        <v>0.59866710996114736</v>
      </c>
      <c r="L113">
        <f t="shared" si="83"/>
        <v>0.59856504814060774</v>
      </c>
      <c r="M113">
        <f t="shared" si="83"/>
        <v>0.59854545415345284</v>
      </c>
      <c r="N113">
        <f t="shared" si="83"/>
        <v>0.5985416917047317</v>
      </c>
      <c r="O113">
        <f t="shared" si="83"/>
        <v>0.5985409692089646</v>
      </c>
      <c r="P113">
        <f t="shared" si="83"/>
        <v>0.59854083046845719</v>
      </c>
      <c r="Q113">
        <f t="shared" si="83"/>
        <v>0.59854080382614749</v>
      </c>
      <c r="R113">
        <f t="shared" si="83"/>
        <v>0.59854079871002897</v>
      </c>
      <c r="S113">
        <f t="shared" si="83"/>
        <v>0.59854079772758151</v>
      </c>
      <c r="T113">
        <f t="shared" si="85"/>
        <v>0.41300798841958464</v>
      </c>
      <c r="U113">
        <f t="shared" si="61"/>
        <v>23.664312562637349</v>
      </c>
      <c r="V113">
        <f t="shared" si="74"/>
        <v>1.3101614348530071</v>
      </c>
      <c r="W113" s="1">
        <f t="shared" si="86"/>
        <v>1.2945142479853462</v>
      </c>
      <c r="X113">
        <f t="shared" si="75"/>
        <v>0.38999999999999968</v>
      </c>
      <c r="Y113">
        <f t="shared" si="81"/>
        <v>1.3899999999999997</v>
      </c>
      <c r="Z113">
        <f t="shared" si="76"/>
        <v>0.26652266783835082</v>
      </c>
      <c r="AA113">
        <f t="shared" si="63"/>
        <v>15.271074394685069</v>
      </c>
      <c r="AB113">
        <f t="shared" si="77"/>
        <v>1.2439195896250028</v>
      </c>
      <c r="AC113" s="1">
        <f t="shared" si="87"/>
        <v>1.5223357560508564</v>
      </c>
      <c r="AD113" s="2">
        <f t="shared" si="78"/>
        <v>87.225986340650692</v>
      </c>
      <c r="AE113">
        <f t="shared" si="79"/>
        <v>0.32762164985366166</v>
      </c>
      <c r="AF113">
        <f t="shared" si="65"/>
        <v>9.8000000000000007</v>
      </c>
      <c r="AG113">
        <f t="shared" si="66"/>
        <v>10.127621649853662</v>
      </c>
      <c r="AJ113">
        <f t="shared" si="67"/>
        <v>9.8000000000000007</v>
      </c>
      <c r="AN113">
        <f t="shared" si="68"/>
        <v>2</v>
      </c>
      <c r="AO113">
        <f t="shared" si="69"/>
        <v>0.34431806436056606</v>
      </c>
      <c r="AP113">
        <f t="shared" si="70"/>
        <v>2.0470406703957247</v>
      </c>
      <c r="AQ113">
        <f t="shared" si="71"/>
        <v>0.33577230880246295</v>
      </c>
      <c r="AR113">
        <f t="shared" si="72"/>
        <v>9.8762357271000312</v>
      </c>
      <c r="AS113">
        <f t="shared" si="84"/>
        <v>-12.746330782646291</v>
      </c>
      <c r="AU113">
        <f t="shared" si="54"/>
        <v>71.908977080844295</v>
      </c>
      <c r="AW113">
        <v>4</v>
      </c>
    </row>
    <row r="114" spans="1:49" x14ac:dyDescent="0.2">
      <c r="A114">
        <v>99</v>
      </c>
      <c r="B114">
        <f t="shared" si="55"/>
        <v>9.9</v>
      </c>
      <c r="C114">
        <f t="shared" si="56"/>
        <v>0.31874756042064445</v>
      </c>
      <c r="D114">
        <f t="shared" si="57"/>
        <v>18.263428577340761</v>
      </c>
      <c r="E114">
        <f t="shared" si="58"/>
        <v>31.591296269700614</v>
      </c>
      <c r="F114">
        <f t="shared" si="59"/>
        <v>1.5912962697006137</v>
      </c>
      <c r="G114">
        <f t="shared" si="73"/>
        <v>0.67023830829002728</v>
      </c>
      <c r="H114">
        <f t="shared" si="83"/>
        <v>0.57203287948670867</v>
      </c>
      <c r="I114">
        <f t="shared" si="83"/>
        <v>0.55517317335391148</v>
      </c>
      <c r="J114">
        <f t="shared" si="83"/>
        <v>0.5516788323910119</v>
      </c>
      <c r="K114">
        <f t="shared" si="83"/>
        <v>0.55092787511505792</v>
      </c>
      <c r="L114">
        <f t="shared" si="83"/>
        <v>0.55076524577292973</v>
      </c>
      <c r="M114">
        <f t="shared" si="83"/>
        <v>0.55072996790144402</v>
      </c>
      <c r="N114">
        <f t="shared" si="83"/>
        <v>0.5507223126073445</v>
      </c>
      <c r="O114">
        <f t="shared" si="83"/>
        <v>0.55072065127989223</v>
      </c>
      <c r="P114">
        <f t="shared" si="83"/>
        <v>0.55072029073782036</v>
      </c>
      <c r="Q114">
        <f t="shared" si="83"/>
        <v>0.55072021249252157</v>
      </c>
      <c r="R114">
        <f t="shared" si="83"/>
        <v>0.55072019551161389</v>
      </c>
      <c r="S114">
        <f t="shared" si="83"/>
        <v>0.55072019182639209</v>
      </c>
      <c r="T114">
        <f t="shared" si="85"/>
        <v>0.43596097632844188</v>
      </c>
      <c r="U114">
        <f t="shared" si="61"/>
        <v>24.979460684106169</v>
      </c>
      <c r="V114">
        <f t="shared" si="74"/>
        <v>1.3238243644003502</v>
      </c>
      <c r="W114" s="1">
        <f t="shared" si="86"/>
        <v>1.2945142482637952</v>
      </c>
      <c r="X114">
        <f t="shared" si="75"/>
        <v>0.38999999999999968</v>
      </c>
      <c r="Y114">
        <f t="shared" si="81"/>
        <v>1.3899999999999997</v>
      </c>
      <c r="Z114">
        <f t="shared" si="76"/>
        <v>0.26903708888460304</v>
      </c>
      <c r="AA114">
        <f t="shared" si="63"/>
        <v>15.415144357545296</v>
      </c>
      <c r="AB114">
        <f t="shared" si="77"/>
        <v>1.2447780417659626</v>
      </c>
      <c r="AC114" s="1">
        <f t="shared" si="87"/>
        <v>1.5385350699303129</v>
      </c>
      <c r="AD114" s="2">
        <f t="shared" si="78"/>
        <v>88.154166031340537</v>
      </c>
      <c r="AE114">
        <f t="shared" si="79"/>
        <v>0.33086609566817932</v>
      </c>
      <c r="AF114">
        <f t="shared" si="65"/>
        <v>9.9</v>
      </c>
      <c r="AG114">
        <f t="shared" si="66"/>
        <v>10.23086609566818</v>
      </c>
      <c r="AJ114">
        <f t="shared" si="67"/>
        <v>9.9</v>
      </c>
      <c r="AN114">
        <f t="shared" si="68"/>
        <v>2</v>
      </c>
      <c r="AO114">
        <f>($AP$115-F114)/SQRT(AN114)</f>
        <v>0.32225995621931208</v>
      </c>
      <c r="AP114">
        <f>F114+SQRT(AN114)*AO114</f>
        <v>2.0470406703957247</v>
      </c>
      <c r="AQ114">
        <f t="shared" si="71"/>
        <v>0.31410914566573656</v>
      </c>
      <c r="AR114">
        <f t="shared" si="72"/>
        <v>9.9720203026348404</v>
      </c>
      <c r="AS114">
        <f>ATAN((AQ114-AQ115)/(AR114-AR115))*180/3.141</f>
        <v>-12.864918351274847</v>
      </c>
      <c r="AU114">
        <f t="shared" si="54"/>
        <v>71.736571422659239</v>
      </c>
      <c r="AW114">
        <v>4</v>
      </c>
    </row>
    <row r="115" spans="1:49" x14ac:dyDescent="0.2">
      <c r="A115">
        <v>100</v>
      </c>
      <c r="B115">
        <f t="shared" si="55"/>
        <v>10</v>
      </c>
      <c r="C115">
        <f t="shared" si="56"/>
        <v>0.32175055439664219</v>
      </c>
      <c r="D115">
        <f t="shared" si="57"/>
        <v>18.435492532674068</v>
      </c>
      <c r="E115">
        <f t="shared" si="58"/>
        <v>31.622776601683796</v>
      </c>
      <c r="F115">
        <f t="shared" si="59"/>
        <v>1.6227766016837961</v>
      </c>
      <c r="G115">
        <f t="shared" si="73"/>
        <v>0.62797260316800008</v>
      </c>
      <c r="H115">
        <f t="shared" si="83"/>
        <v>0.52797260316799999</v>
      </c>
      <c r="I115">
        <f t="shared" si="83"/>
        <v>0.50903222645148705</v>
      </c>
      <c r="J115">
        <f t="shared" si="83"/>
        <v>0.50460662150006952</v>
      </c>
      <c r="K115">
        <f t="shared" si="83"/>
        <v>0.50352465175166816</v>
      </c>
      <c r="L115">
        <f t="shared" si="83"/>
        <v>0.50325723898803376</v>
      </c>
      <c r="M115">
        <f t="shared" si="83"/>
        <v>0.50319096973720268</v>
      </c>
      <c r="N115">
        <f t="shared" si="83"/>
        <v>0.50317453624403163</v>
      </c>
      <c r="O115">
        <f t="shared" si="83"/>
        <v>0.50317046038559121</v>
      </c>
      <c r="P115">
        <f t="shared" si="83"/>
        <v>0.50316944944415665</v>
      </c>
      <c r="Q115">
        <f t="shared" si="83"/>
        <v>0.50316919869626364</v>
      </c>
      <c r="R115">
        <f t="shared" si="83"/>
        <v>0.50316913650209361</v>
      </c>
      <c r="S115">
        <f t="shared" si="83"/>
        <v>0.50316912107577383</v>
      </c>
      <c r="T115">
        <f t="shared" si="85"/>
        <v>0.46207116203612675</v>
      </c>
      <c r="U115">
        <f t="shared" si="61"/>
        <v>26.475508249722367</v>
      </c>
      <c r="V115">
        <f t="shared" si="74"/>
        <v>1.3405857715538214</v>
      </c>
      <c r="W115" s="1">
        <f t="shared" si="86"/>
        <v>1.294514249723566</v>
      </c>
      <c r="X115">
        <f t="shared" si="75"/>
        <v>0.38999999999999968</v>
      </c>
      <c r="Y115">
        <f t="shared" si="81"/>
        <v>1.3899999999999997</v>
      </c>
      <c r="Z115">
        <f t="shared" si="76"/>
        <v>0.27154577500698518</v>
      </c>
      <c r="AA115">
        <f t="shared" si="63"/>
        <v>15.558885723780783</v>
      </c>
      <c r="AB115">
        <f t="shared" si="77"/>
        <v>1.2456435714026481</v>
      </c>
      <c r="AC115" s="1">
        <f t="shared" si="87"/>
        <v>1.5548821582264205</v>
      </c>
      <c r="AD115" s="2">
        <f t="shared" si="78"/>
        <v>89.090812822140919</v>
      </c>
      <c r="AE115">
        <f t="shared" si="79"/>
        <v>0.33410762783382275</v>
      </c>
      <c r="AF115">
        <f t="shared" si="65"/>
        <v>10</v>
      </c>
      <c r="AG115">
        <f t="shared" si="66"/>
        <v>10.334107627833824</v>
      </c>
      <c r="AH115">
        <v>17.899999999999999</v>
      </c>
      <c r="AI115">
        <f>AH115*$C$3/180</f>
        <v>0.31240472222222221</v>
      </c>
      <c r="AJ115">
        <f t="shared" si="67"/>
        <v>10</v>
      </c>
      <c r="AK115">
        <f>AJ115/SIN(AI115)</f>
        <v>32.536424130092385</v>
      </c>
      <c r="AN115">
        <f t="shared" si="68"/>
        <v>2</v>
      </c>
      <c r="AO115">
        <v>0.3</v>
      </c>
      <c r="AP115">
        <f>F115+SQRT(AN115)*AO115</f>
        <v>2.0470406703957247</v>
      </c>
      <c r="AQ115">
        <f>AO115*COS(C115/SQRT(AN115))</f>
        <v>0.29226917675665365</v>
      </c>
      <c r="AR115">
        <f>AO115*SIN(C115/SQRT(AN115))+B115</f>
        <v>10.067666301199253</v>
      </c>
      <c r="AU115">
        <f>90-D115</f>
        <v>71.564507467325939</v>
      </c>
      <c r="AW115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2437-E410-1140-B137-77EDBC08070F}">
  <dimension ref="A3:AU115"/>
  <sheetViews>
    <sheetView zoomScale="115" workbookViewId="0">
      <pane xSplit="6" ySplit="15" topLeftCell="G16" activePane="bottomRight" state="frozen"/>
      <selection pane="topRight" activeCell="G1" sqref="G1"/>
      <selection pane="bottomLeft" activeCell="A16" sqref="A16"/>
      <selection pane="bottomRight" activeCell="C6" sqref="C6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16" width="10.83203125" customWidth="1"/>
    <col min="17" max="17" width="10.83203125" style="12" customWidth="1"/>
    <col min="18" max="24" width="10.83203125" customWidth="1"/>
    <col min="30" max="30" width="10.83203125" style="2"/>
  </cols>
  <sheetData>
    <row r="3" spans="1:29" x14ac:dyDescent="0.2">
      <c r="A3" t="s">
        <v>1</v>
      </c>
      <c r="C3">
        <v>3.1415000000000002</v>
      </c>
      <c r="E3" t="s">
        <v>0</v>
      </c>
      <c r="F3">
        <v>30</v>
      </c>
    </row>
    <row r="4" spans="1:29" x14ac:dyDescent="0.2">
      <c r="A4" t="s">
        <v>3</v>
      </c>
      <c r="C4" s="1">
        <v>29980000000</v>
      </c>
      <c r="E4" t="s">
        <v>2</v>
      </c>
      <c r="F4" s="3">
        <v>0.6</v>
      </c>
      <c r="G4" s="1"/>
    </row>
    <row r="5" spans="1:29" x14ac:dyDescent="0.2">
      <c r="A5" t="s">
        <v>4</v>
      </c>
      <c r="C5" s="1">
        <v>2400000000</v>
      </c>
      <c r="E5" t="s">
        <v>5</v>
      </c>
      <c r="F5">
        <v>4</v>
      </c>
      <c r="L5">
        <f>F6*SIN(F8)</f>
        <v>8.1656792709478232</v>
      </c>
      <c r="M5">
        <v>0</v>
      </c>
    </row>
    <row r="6" spans="1:29" x14ac:dyDescent="0.2">
      <c r="A6" t="s">
        <v>6</v>
      </c>
      <c r="C6" s="1">
        <f>1/$C$5*$C$4</f>
        <v>12.491666666666667</v>
      </c>
      <c r="E6" t="s">
        <v>30</v>
      </c>
      <c r="F6" s="3">
        <v>31.550671142319569</v>
      </c>
      <c r="L6">
        <f>F6*(1-COS(F8))</f>
        <v>1.075</v>
      </c>
    </row>
    <row r="7" spans="1:29" x14ac:dyDescent="0.2">
      <c r="E7" t="s">
        <v>14</v>
      </c>
      <c r="G7" s="1"/>
      <c r="H7" s="1"/>
      <c r="I7">
        <f>ASIN(10/F6)</f>
        <v>0.32251244652117583</v>
      </c>
    </row>
    <row r="8" spans="1:29" x14ac:dyDescent="0.2">
      <c r="E8" t="s">
        <v>36</v>
      </c>
      <c r="F8">
        <f>F9*C3/180</f>
        <v>0.2617916666666667</v>
      </c>
      <c r="I8">
        <f>(I7)*180/C3</f>
        <v>18.479147023336509</v>
      </c>
    </row>
    <row r="9" spans="1:29" x14ac:dyDescent="0.2">
      <c r="E9" t="s">
        <v>35</v>
      </c>
      <c r="F9">
        <v>15</v>
      </c>
      <c r="I9">
        <f>F4+L6-(F6-F6*COS(I7))</f>
        <v>4.8313377306103966E-2</v>
      </c>
    </row>
    <row r="14" spans="1:29" x14ac:dyDescent="0.2">
      <c r="A14" t="s">
        <v>8</v>
      </c>
      <c r="B14" t="s">
        <v>11</v>
      </c>
      <c r="C14" t="s">
        <v>10</v>
      </c>
      <c r="D14" t="s">
        <v>9</v>
      </c>
      <c r="E14" t="s">
        <v>12</v>
      </c>
      <c r="F14" t="s">
        <v>13</v>
      </c>
      <c r="G14" t="s">
        <v>31</v>
      </c>
      <c r="H14" t="s">
        <v>32</v>
      </c>
      <c r="J14" t="s">
        <v>13</v>
      </c>
      <c r="K14" t="s">
        <v>33</v>
      </c>
      <c r="L14" t="s">
        <v>34</v>
      </c>
      <c r="M14" t="s">
        <v>37</v>
      </c>
      <c r="N14" t="s">
        <v>38</v>
      </c>
      <c r="Q14" s="12" t="s">
        <v>39</v>
      </c>
      <c r="R14" t="s">
        <v>4</v>
      </c>
    </row>
    <row r="15" spans="1:29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f>C15/SQRT($F$5)</f>
        <v>0</v>
      </c>
      <c r="H15">
        <f>G15*180/$C$3</f>
        <v>0</v>
      </c>
      <c r="P15" s="1"/>
    </row>
    <row r="16" spans="1:29" x14ac:dyDescent="0.2">
      <c r="A16">
        <v>1</v>
      </c>
      <c r="B16">
        <f t="shared" ref="B16:B79" si="0">A16*0.1</f>
        <v>0.1</v>
      </c>
      <c r="C16">
        <f t="shared" ref="C16:C79" si="1">ATAN(B16/$F$3)</f>
        <v>3.333320987736625E-3</v>
      </c>
      <c r="D16">
        <f t="shared" ref="D16:D79" si="2">C16*180/$C$3</f>
        <v>0.19099085716778366</v>
      </c>
      <c r="E16">
        <f t="shared" ref="E16:E79" si="3">$F$3/COS(C16)</f>
        <v>30.000166666203707</v>
      </c>
      <c r="F16">
        <f t="shared" ref="F16:F79" si="4">E16-$F$3</f>
        <v>1.666662037074218E-4</v>
      </c>
      <c r="G16">
        <f>C16/SQRT($F$5)</f>
        <v>1.6666604938683125E-3</v>
      </c>
      <c r="H16">
        <f>G16*180/$C$3</f>
        <v>9.5495428583891831E-2</v>
      </c>
      <c r="J16">
        <f>$F$3*(1/COS(C16)-1)</f>
        <v>1.6666620370475727E-4</v>
      </c>
      <c r="K16">
        <f>SQRT($F$5)*$F$4/COS(G16)</f>
        <v>1.2000016666562501</v>
      </c>
      <c r="L16">
        <f>SQRT($F$5)*$F$6*(COS(C16)-COS($F$8))/COS(G16)</f>
        <v>2.1496524255141978</v>
      </c>
      <c r="M16">
        <f>$F$6*(1-COS(C16))</f>
        <v>1.7528004568203903E-4</v>
      </c>
      <c r="N16">
        <f>SUM(J16:M16)</f>
        <v>3.3499960384198348</v>
      </c>
      <c r="O16" s="1">
        <f>N16/$C$6*360</f>
        <v>96.544248738983896</v>
      </c>
      <c r="P16" s="1"/>
      <c r="Q16" s="12">
        <f>$F$6*SIN(C16)</f>
        <v>0.10516831954091298</v>
      </c>
      <c r="R16">
        <f>$F$3*TAN(C16)+($F$4+$F$6*COS(C16)-$F$6*COS($F$8))*TAN(G16)</f>
        <v>0.10279136677948214</v>
      </c>
      <c r="S16">
        <f>ASIN(R16/$F$6)</f>
        <v>3.2579829494504072E-3</v>
      </c>
      <c r="T16">
        <f>S16*180/$C$3</f>
        <v>0.18667417822730328</v>
      </c>
      <c r="W16" s="1"/>
      <c r="AC16" s="1"/>
    </row>
    <row r="17" spans="1:47" x14ac:dyDescent="0.2">
      <c r="A17">
        <v>2</v>
      </c>
      <c r="B17">
        <f t="shared" si="0"/>
        <v>0.2</v>
      </c>
      <c r="C17">
        <f t="shared" si="1"/>
        <v>6.6665679038682294E-3</v>
      </c>
      <c r="D17">
        <f t="shared" si="2"/>
        <v>0.38197747022004813</v>
      </c>
      <c r="E17">
        <f t="shared" si="3"/>
        <v>30.000666659259423</v>
      </c>
      <c r="F17">
        <f t="shared" si="4"/>
        <v>6.6665925942288595E-4</v>
      </c>
      <c r="G17">
        <f t="shared" ref="G17:G80" si="5">C17/SQRT($F$5)</f>
        <v>3.3332839519341147E-3</v>
      </c>
      <c r="H17">
        <f t="shared" ref="H17:H80" si="6">G17*180/$C$3</f>
        <v>0.19098873511002407</v>
      </c>
      <c r="J17">
        <f t="shared" ref="J17:J80" si="7">$F$3*(1/COS(C17)-1)</f>
        <v>6.6665925942288595E-4</v>
      </c>
      <c r="K17">
        <f t="shared" ref="K17:K80" si="8">SQRT($F$5)*$F$4/COS(G17)</f>
        <v>1.2000066665000051</v>
      </c>
      <c r="L17">
        <f>SQRT($F$5)*$F$6*(COS(C17)-COS($F$8))/COS(G17)</f>
        <v>2.1486097310452439</v>
      </c>
      <c r="M17">
        <f t="shared" ref="M17:M80" si="9">$F$6*(1-COS(C17))</f>
        <v>7.0110265538172176E-4</v>
      </c>
      <c r="N17">
        <f t="shared" ref="N17:N80" si="10">SUM(J17:M17)</f>
        <v>3.3499841594600537</v>
      </c>
      <c r="O17" s="1">
        <f t="shared" ref="O17:O80" si="11">N17/$C$6*360</f>
        <v>96.543906396714021</v>
      </c>
      <c r="P17" s="1"/>
      <c r="Q17" s="12">
        <f t="shared" ref="Q17:Q80" si="12">$F$6*SIN(C17)</f>
        <v>0.21033313359776126</v>
      </c>
      <c r="R17">
        <f t="shared" ref="R17:R80" si="13">$F$3*TAN(C17)+($F$4+$F$6*COS(C17)-$F$6*COS($F$8))*TAN(G17)</f>
        <v>0.2055809343147898</v>
      </c>
      <c r="S17">
        <f t="shared" ref="S17:S80" si="14">ASIN(R17/$F$6)</f>
        <v>6.5159434529107069E-3</v>
      </c>
      <c r="T17">
        <f t="shared" ref="T17:T80" si="15">S17*180/$C$3</f>
        <v>0.37334707035617609</v>
      </c>
      <c r="W17" s="1"/>
      <c r="AC17" s="1"/>
    </row>
    <row r="18" spans="1:47" x14ac:dyDescent="0.2">
      <c r="A18">
        <v>3</v>
      </c>
      <c r="B18">
        <f t="shared" si="0"/>
        <v>0.30000000000000004</v>
      </c>
      <c r="C18">
        <f t="shared" si="1"/>
        <v>9.9996666866652394E-3</v>
      </c>
      <c r="D18">
        <f t="shared" si="2"/>
        <v>0.57295559560711218</v>
      </c>
      <c r="E18">
        <f t="shared" si="3"/>
        <v>30.001499962501875</v>
      </c>
      <c r="F18">
        <f t="shared" si="4"/>
        <v>1.4999625018745633E-3</v>
      </c>
      <c r="G18">
        <f t="shared" si="5"/>
        <v>4.9998333433326197E-3</v>
      </c>
      <c r="H18">
        <f t="shared" si="6"/>
        <v>0.28647779780355609</v>
      </c>
      <c r="J18">
        <f t="shared" si="7"/>
        <v>1.4999625018718987E-3</v>
      </c>
      <c r="K18">
        <f t="shared" si="8"/>
        <v>1.2000149991563074</v>
      </c>
      <c r="L18">
        <f t="shared" ref="L18:L80" si="16">SQRT($F$5)*$F$6*(COS(C18)-COS($F$8))/COS(G18)</f>
        <v>2.1468720035513074</v>
      </c>
      <c r="M18">
        <f t="shared" si="9"/>
        <v>1.5774152519566985E-3</v>
      </c>
      <c r="N18">
        <f t="shared" si="10"/>
        <v>3.3499643804614432</v>
      </c>
      <c r="O18" s="1">
        <f t="shared" si="11"/>
        <v>96.543336381543924</v>
      </c>
      <c r="P18" s="1"/>
      <c r="Q18" s="12">
        <f t="shared" si="12"/>
        <v>0.31549093727067617</v>
      </c>
      <c r="R18">
        <f t="shared" si="13"/>
        <v>0.30836690375637538</v>
      </c>
      <c r="S18">
        <f t="shared" si="14"/>
        <v>9.7738590741494481E-3</v>
      </c>
      <c r="T18">
        <f t="shared" si="15"/>
        <v>0.56001739084733426</v>
      </c>
      <c r="W18" s="1"/>
      <c r="AC18" s="1"/>
    </row>
    <row r="19" spans="1:47" x14ac:dyDescent="0.2">
      <c r="A19">
        <v>4</v>
      </c>
      <c r="B19">
        <f t="shared" si="0"/>
        <v>0.4</v>
      </c>
      <c r="C19">
        <f t="shared" si="1"/>
        <v>1.3332543294145679E-2</v>
      </c>
      <c r="D19">
        <f t="shared" si="2"/>
        <v>0.76392099091078214</v>
      </c>
      <c r="E19">
        <f t="shared" si="3"/>
        <v>30.002666548158683</v>
      </c>
      <c r="F19">
        <f t="shared" si="4"/>
        <v>2.6665481586825024E-3</v>
      </c>
      <c r="G19">
        <f t="shared" si="5"/>
        <v>6.6662716470728394E-3</v>
      </c>
      <c r="H19">
        <f t="shared" si="6"/>
        <v>0.38196049545539107</v>
      </c>
      <c r="J19">
        <f t="shared" si="7"/>
        <v>2.666548158680726E-3</v>
      </c>
      <c r="K19">
        <f t="shared" si="8"/>
        <v>1.2000266640003225</v>
      </c>
      <c r="L19">
        <f t="shared" si="16"/>
        <v>2.1444393879389341</v>
      </c>
      <c r="M19">
        <f t="shared" si="9"/>
        <v>2.8041302230474756E-3</v>
      </c>
      <c r="N19">
        <f t="shared" si="10"/>
        <v>3.3499367303209846</v>
      </c>
      <c r="O19" s="1">
        <f t="shared" si="11"/>
        <v>96.542539526261862</v>
      </c>
      <c r="P19" s="1"/>
      <c r="Q19" s="12">
        <f t="shared" si="12"/>
        <v>0.4206382268279536</v>
      </c>
      <c r="R19">
        <f t="shared" si="13"/>
        <v>0.41114747704377325</v>
      </c>
      <c r="S19">
        <f t="shared" si="14"/>
        <v>1.3031707396449441E-2</v>
      </c>
      <c r="T19">
        <f t="shared" si="15"/>
        <v>0.74668385527961145</v>
      </c>
      <c r="W19" s="1"/>
      <c r="AC19" s="1"/>
    </row>
    <row r="20" spans="1:47" x14ac:dyDescent="0.2">
      <c r="A20">
        <v>5</v>
      </c>
      <c r="B20">
        <f t="shared" si="0"/>
        <v>0.5</v>
      </c>
      <c r="C20">
        <f t="shared" si="1"/>
        <v>1.6665123713940747E-2</v>
      </c>
      <c r="D20">
        <f t="shared" si="2"/>
        <v>0.95486941540962422</v>
      </c>
      <c r="E20">
        <f t="shared" si="3"/>
        <v>30.004166377354998</v>
      </c>
      <c r="F20">
        <f t="shared" si="4"/>
        <v>4.1663773549984739E-3</v>
      </c>
      <c r="G20">
        <f t="shared" si="5"/>
        <v>8.3325618569703736E-3</v>
      </c>
      <c r="H20">
        <f t="shared" si="6"/>
        <v>0.47743470770481211</v>
      </c>
      <c r="J20">
        <f t="shared" si="7"/>
        <v>4.1663773549993621E-3</v>
      </c>
      <c r="K20">
        <f t="shared" si="8"/>
        <v>1.2000416601574804</v>
      </c>
      <c r="L20">
        <f t="shared" si="16"/>
        <v>2.1413120870273898</v>
      </c>
      <c r="M20">
        <f t="shared" si="9"/>
        <v>4.3811249454185673E-3</v>
      </c>
      <c r="N20">
        <f t="shared" si="10"/>
        <v>3.349901249485288</v>
      </c>
      <c r="O20" s="1">
        <f t="shared" si="11"/>
        <v>96.541516996507283</v>
      </c>
      <c r="P20" s="1"/>
      <c r="Q20" s="12">
        <f t="shared" si="12"/>
        <v>0.52577150028956909</v>
      </c>
      <c r="R20">
        <f t="shared" si="13"/>
        <v>0.51392085729971115</v>
      </c>
      <c r="S20">
        <f t="shared" si="14"/>
        <v>1.6289466032357213E-2</v>
      </c>
      <c r="T20">
        <f t="shared" si="15"/>
        <v>0.93334518090857821</v>
      </c>
      <c r="W20" s="1"/>
      <c r="AC20" s="1"/>
    </row>
    <row r="21" spans="1:47" x14ac:dyDescent="0.2">
      <c r="A21">
        <v>6</v>
      </c>
      <c r="B21">
        <f t="shared" si="0"/>
        <v>0.60000000000000009</v>
      </c>
      <c r="C21">
        <f t="shared" si="1"/>
        <v>1.9997333973150538E-2</v>
      </c>
      <c r="D21">
        <f t="shared" si="2"/>
        <v>1.1457966306436722</v>
      </c>
      <c r="E21">
        <f t="shared" si="3"/>
        <v>30.005999400119972</v>
      </c>
      <c r="F21">
        <f t="shared" si="4"/>
        <v>5.9994001199719094E-3</v>
      </c>
      <c r="G21">
        <f t="shared" si="5"/>
        <v>9.9986669865752692E-3</v>
      </c>
      <c r="H21">
        <f t="shared" si="6"/>
        <v>0.5728983153218361</v>
      </c>
      <c r="J21">
        <f t="shared" si="7"/>
        <v>5.9994001199736857E-3</v>
      </c>
      <c r="K21">
        <f t="shared" si="8"/>
        <v>1.2000599865036738</v>
      </c>
      <c r="L21">
        <f t="shared" si="16"/>
        <v>2.1374903614988199</v>
      </c>
      <c r="M21">
        <f t="shared" si="9"/>
        <v>6.3082418189884725E-3</v>
      </c>
      <c r="N21">
        <f t="shared" si="10"/>
        <v>3.349857989941456</v>
      </c>
      <c r="O21" s="1">
        <f t="shared" si="11"/>
        <v>96.540270290507593</v>
      </c>
      <c r="P21" s="1"/>
      <c r="Q21" s="12">
        <f t="shared" si="12"/>
        <v>0.63088725801001178</v>
      </c>
      <c r="R21">
        <f t="shared" si="13"/>
        <v>0.61668524922370693</v>
      </c>
      <c r="S21">
        <f t="shared" si="14"/>
        <v>1.954711263342333E-2</v>
      </c>
      <c r="T21">
        <f t="shared" si="15"/>
        <v>1.1200000872246376</v>
      </c>
      <c r="W21" s="1"/>
      <c r="AC21" s="1"/>
    </row>
    <row r="22" spans="1:47" x14ac:dyDescent="0.2">
      <c r="A22">
        <v>7</v>
      </c>
      <c r="B22">
        <f t="shared" si="0"/>
        <v>0.70000000000000007</v>
      </c>
      <c r="C22">
        <f t="shared" si="1"/>
        <v>2.3329100148186562E-2</v>
      </c>
      <c r="D22">
        <f t="shared" si="2"/>
        <v>1.33669840097838</v>
      </c>
      <c r="E22">
        <f t="shared" si="3"/>
        <v>30.008165555395085</v>
      </c>
      <c r="F22">
        <f t="shared" si="4"/>
        <v>8.1655553950845672E-3</v>
      </c>
      <c r="G22">
        <f t="shared" si="5"/>
        <v>1.1664550074093281E-2</v>
      </c>
      <c r="H22">
        <f t="shared" si="6"/>
        <v>0.66834920048919</v>
      </c>
      <c r="J22">
        <f t="shared" si="7"/>
        <v>8.1655553950854554E-3</v>
      </c>
      <c r="K22">
        <f t="shared" si="8"/>
        <v>1.2000816416655131</v>
      </c>
      <c r="L22">
        <f t="shared" si="16"/>
        <v>2.1329745298341565</v>
      </c>
      <c r="M22">
        <f t="shared" si="9"/>
        <v>8.5852883105799992E-3</v>
      </c>
      <c r="N22">
        <f t="shared" si="10"/>
        <v>3.349807015205335</v>
      </c>
      <c r="O22" s="1">
        <f t="shared" si="11"/>
        <v>96.538801238739467</v>
      </c>
      <c r="P22" s="1"/>
      <c r="Q22" s="12">
        <f t="shared" si="12"/>
        <v>0.73598200326020979</v>
      </c>
      <c r="R22">
        <f t="shared" si="13"/>
        <v>0.71943885948497766</v>
      </c>
      <c r="S22">
        <f t="shared" si="14"/>
        <v>2.2804624899930351E-2</v>
      </c>
      <c r="T22">
        <f t="shared" si="15"/>
        <v>1.3066472965104132</v>
      </c>
      <c r="W22" s="1"/>
      <c r="AC22" s="1"/>
    </row>
    <row r="23" spans="1:47" x14ac:dyDescent="0.2">
      <c r="A23">
        <v>8</v>
      </c>
      <c r="B23">
        <f t="shared" si="0"/>
        <v>0.8</v>
      </c>
      <c r="C23">
        <f t="shared" si="1"/>
        <v>2.6660348374597954E-2</v>
      </c>
      <c r="D23">
        <f t="shared" si="2"/>
        <v>1.5275704941676369</v>
      </c>
      <c r="E23">
        <f t="shared" si="3"/>
        <v>30.010664771044311</v>
      </c>
      <c r="F23">
        <f t="shared" si="4"/>
        <v>1.0664771044311294E-2</v>
      </c>
      <c r="G23">
        <f t="shared" si="5"/>
        <v>1.3330174187298977E-2</v>
      </c>
      <c r="H23">
        <f t="shared" si="6"/>
        <v>0.76378524708381845</v>
      </c>
      <c r="J23">
        <f t="shared" si="7"/>
        <v>1.066477104431085E-2</v>
      </c>
      <c r="K23">
        <f t="shared" si="8"/>
        <v>1.2001066240206375</v>
      </c>
      <c r="L23">
        <f t="shared" si="16"/>
        <v>2.1277649682348985</v>
      </c>
      <c r="M23">
        <f t="shared" si="9"/>
        <v>1.121203700731737E-2</v>
      </c>
      <c r="N23">
        <f t="shared" si="10"/>
        <v>3.3497484003071638</v>
      </c>
      <c r="O23" s="1">
        <f t="shared" si="11"/>
        <v>96.537112003515318</v>
      </c>
      <c r="P23" s="1"/>
      <c r="Q23" s="12">
        <f t="shared" si="12"/>
        <v>0.84105224280832669</v>
      </c>
      <c r="R23">
        <f t="shared" si="13"/>
        <v>0.8221798971144938</v>
      </c>
      <c r="S23">
        <f t="shared" si="14"/>
        <v>2.6061980590605695E-2</v>
      </c>
      <c r="T23">
        <f t="shared" si="15"/>
        <v>1.4932855343972704</v>
      </c>
      <c r="W23" s="1"/>
      <c r="AC23" s="1"/>
    </row>
    <row r="24" spans="1:47" x14ac:dyDescent="0.2">
      <c r="A24">
        <v>9</v>
      </c>
      <c r="B24">
        <f t="shared" si="0"/>
        <v>0.9</v>
      </c>
      <c r="C24">
        <f t="shared" si="1"/>
        <v>2.9991004856877904E-2</v>
      </c>
      <c r="D24">
        <f t="shared" si="2"/>
        <v>1.7184086819156525</v>
      </c>
      <c r="E24">
        <f t="shared" si="3"/>
        <v>30.013496963866107</v>
      </c>
      <c r="F24">
        <f t="shared" si="4"/>
        <v>1.3496963866106881E-2</v>
      </c>
      <c r="G24">
        <f t="shared" si="5"/>
        <v>1.4995502428438952E-2</v>
      </c>
      <c r="H24">
        <f t="shared" si="6"/>
        <v>0.85920434095782627</v>
      </c>
      <c r="J24">
        <f t="shared" si="7"/>
        <v>1.3496963866104217E-2</v>
      </c>
      <c r="K24">
        <f t="shared" si="8"/>
        <v>1.2001349316980823</v>
      </c>
      <c r="L24">
        <f t="shared" si="16"/>
        <v>2.121862110530758</v>
      </c>
      <c r="M24">
        <f t="shared" si="9"/>
        <v>1.4188225679666634E-2</v>
      </c>
      <c r="N24">
        <f t="shared" si="10"/>
        <v>3.3496822317746116</v>
      </c>
      <c r="O24" s="1">
        <f t="shared" si="11"/>
        <v>96.535205078494471</v>
      </c>
      <c r="P24" s="1"/>
      <c r="Q24" s="12">
        <f t="shared" si="12"/>
        <v>0.94609448749919722</v>
      </c>
      <c r="R24">
        <f t="shared" si="13"/>
        <v>0.92490657389600672</v>
      </c>
      <c r="S24">
        <f t="shared" si="14"/>
        <v>2.9319157532316058E-2</v>
      </c>
      <c r="T24">
        <f t="shared" si="15"/>
        <v>1.6799135304207831</v>
      </c>
      <c r="W24" s="1"/>
      <c r="AC24" s="1"/>
    </row>
    <row r="25" spans="1:47" x14ac:dyDescent="0.2">
      <c r="A25">
        <v>10</v>
      </c>
      <c r="B25">
        <f t="shared" si="0"/>
        <v>1</v>
      </c>
      <c r="C25">
        <f t="shared" si="1"/>
        <v>3.3320995878247196E-2</v>
      </c>
      <c r="D25">
        <f t="shared" si="2"/>
        <v>1.9092087404375284</v>
      </c>
      <c r="E25">
        <f t="shared" si="3"/>
        <v>30.016662039607269</v>
      </c>
      <c r="F25">
        <f t="shared" si="4"/>
        <v>1.6662039607268753E-2</v>
      </c>
      <c r="G25">
        <f t="shared" si="5"/>
        <v>1.6660497939123598E-2</v>
      </c>
      <c r="H25">
        <f t="shared" si="6"/>
        <v>0.95460437021876421</v>
      </c>
      <c r="J25">
        <f t="shared" si="7"/>
        <v>1.6662039607266976E-2</v>
      </c>
      <c r="K25">
        <f t="shared" si="8"/>
        <v>1.2001665625787026</v>
      </c>
      <c r="L25">
        <f t="shared" si="16"/>
        <v>2.1152664480731866</v>
      </c>
      <c r="M25">
        <f t="shared" si="9"/>
        <v>1.7513557354098319E-2</v>
      </c>
      <c r="N25">
        <f t="shared" si="10"/>
        <v>3.3496086076132547</v>
      </c>
      <c r="O25" s="1">
        <f t="shared" si="11"/>
        <v>96.53308328812048</v>
      </c>
      <c r="P25" s="1"/>
      <c r="Q25" s="12">
        <f t="shared" si="12"/>
        <v>1.0511052528321823</v>
      </c>
      <c r="R25">
        <f t="shared" si="13"/>
        <v>1.0276171047558769</v>
      </c>
      <c r="S25">
        <f t="shared" si="14"/>
        <v>3.2576133629740503E-2</v>
      </c>
      <c r="T25">
        <f t="shared" si="15"/>
        <v>1.8665300185749771</v>
      </c>
      <c r="W25" s="1"/>
      <c r="AC25" s="1"/>
      <c r="AF25" s="3"/>
      <c r="AG25" s="3"/>
      <c r="AU25" s="3"/>
    </row>
    <row r="26" spans="1:47" x14ac:dyDescent="0.2">
      <c r="A26">
        <v>11</v>
      </c>
      <c r="B26">
        <f t="shared" si="0"/>
        <v>1.1000000000000001</v>
      </c>
      <c r="C26">
        <f t="shared" si="1"/>
        <v>3.6650247810411644E-2</v>
      </c>
      <c r="D26">
        <f t="shared" si="2"/>
        <v>2.099966451018334</v>
      </c>
      <c r="E26">
        <f t="shared" si="3"/>
        <v>30.020159892978587</v>
      </c>
      <c r="F26">
        <f t="shared" si="4"/>
        <v>2.0159892978586669E-2</v>
      </c>
      <c r="G26">
        <f t="shared" si="5"/>
        <v>1.8325123905205822E-2</v>
      </c>
      <c r="H26">
        <f t="shared" si="6"/>
        <v>1.049983225509167</v>
      </c>
      <c r="J26">
        <f t="shared" si="7"/>
        <v>2.0159892978588445E-2</v>
      </c>
      <c r="K26">
        <f t="shared" si="8"/>
        <v>1.2002015142956521</v>
      </c>
      <c r="L26">
        <f t="shared" si="16"/>
        <v>2.1079785296148885</v>
      </c>
      <c r="M26">
        <f t="shared" si="9"/>
        <v>2.1187700395309327E-2</v>
      </c>
      <c r="N26">
        <f t="shared" si="10"/>
        <v>3.3495276372844383</v>
      </c>
      <c r="O26" s="1">
        <f t="shared" si="11"/>
        <v>96.530749786983137</v>
      </c>
      <c r="P26" s="1"/>
      <c r="Q26" s="12">
        <f t="shared" si="12"/>
        <v>1.1560810595372231</v>
      </c>
      <c r="R26">
        <f t="shared" si="13"/>
        <v>1.1303097081515439</v>
      </c>
      <c r="S26">
        <f t="shared" si="14"/>
        <v>3.5832886875019364E-2</v>
      </c>
      <c r="T26">
        <f t="shared" si="15"/>
        <v>2.053133737865187</v>
      </c>
      <c r="W26" s="1"/>
      <c r="AC26" s="1"/>
    </row>
    <row r="27" spans="1:47" x14ac:dyDescent="0.2">
      <c r="A27">
        <v>12</v>
      </c>
      <c r="B27">
        <f t="shared" si="0"/>
        <v>1.2000000000000002</v>
      </c>
      <c r="C27">
        <f t="shared" si="1"/>
        <v>3.9978687123290051E-2</v>
      </c>
      <c r="D27">
        <f t="shared" si="2"/>
        <v>2.2906776005704943</v>
      </c>
      <c r="E27">
        <f t="shared" si="3"/>
        <v>30.023990407672329</v>
      </c>
      <c r="F27">
        <f t="shared" si="4"/>
        <v>2.3990407672329184E-2</v>
      </c>
      <c r="G27">
        <f t="shared" si="5"/>
        <v>1.9989343561645025E-2</v>
      </c>
      <c r="H27">
        <f t="shared" si="6"/>
        <v>1.1453388002852471</v>
      </c>
      <c r="J27">
        <f t="shared" si="7"/>
        <v>2.3990407672331848E-2</v>
      </c>
      <c r="K27">
        <f t="shared" si="8"/>
        <v>1.2002397842349188</v>
      </c>
      <c r="L27">
        <f t="shared" si="16"/>
        <v>2.0999989611753662</v>
      </c>
      <c r="M27">
        <f t="shared" si="9"/>
        <v>2.5210288597962E-2</v>
      </c>
      <c r="N27">
        <f t="shared" si="10"/>
        <v>3.3494394416805786</v>
      </c>
      <c r="O27" s="1">
        <f t="shared" si="11"/>
        <v>96.528208059106717</v>
      </c>
      <c r="P27" s="1"/>
      <c r="Q27" s="12">
        <f t="shared" si="12"/>
        <v>1.2610184341488646</v>
      </c>
      <c r="R27">
        <f t="shared" si="13"/>
        <v>1.2329826064584573</v>
      </c>
      <c r="S27">
        <f t="shared" si="14"/>
        <v>3.9089395357375635E-2</v>
      </c>
      <c r="T27">
        <f t="shared" si="15"/>
        <v>2.2397234328593392</v>
      </c>
      <c r="W27" s="1"/>
      <c r="AC27" s="1"/>
    </row>
    <row r="28" spans="1:47" x14ac:dyDescent="0.2">
      <c r="A28">
        <v>13</v>
      </c>
      <c r="B28">
        <f t="shared" si="0"/>
        <v>1.3</v>
      </c>
      <c r="C28">
        <f t="shared" si="1"/>
        <v>4.3306240394709643E-2</v>
      </c>
      <c r="D28">
        <f t="shared" si="2"/>
        <v>2.4813379821893156</v>
      </c>
      <c r="E28">
        <f t="shared" si="3"/>
        <v>30.028153456381563</v>
      </c>
      <c r="F28">
        <f t="shared" si="4"/>
        <v>2.8153456381563302E-2</v>
      </c>
      <c r="G28">
        <f t="shared" si="5"/>
        <v>2.1653120197354821E-2</v>
      </c>
      <c r="H28">
        <f t="shared" si="6"/>
        <v>1.2406689910946578</v>
      </c>
      <c r="J28">
        <f t="shared" si="7"/>
        <v>2.8153456381565523E-2</v>
      </c>
      <c r="K28">
        <f t="shared" si="8"/>
        <v>1.2002813695359149</v>
      </c>
      <c r="L28">
        <f t="shared" si="16"/>
        <v>2.0913284058925452</v>
      </c>
      <c r="M28">
        <f t="shared" si="9"/>
        <v>2.9580921287905345E-2</v>
      </c>
      <c r="N28">
        <f t="shared" si="10"/>
        <v>3.3493441530979307</v>
      </c>
      <c r="O28" s="1">
        <f t="shared" si="11"/>
        <v>96.525461917165174</v>
      </c>
      <c r="P28" s="1"/>
      <c r="Q28" s="12">
        <f t="shared" si="12"/>
        <v>1.365913909578039</v>
      </c>
      <c r="R28">
        <f t="shared" si="13"/>
        <v>1.3356340263553175</v>
      </c>
      <c r="S28">
        <f t="shared" si="14"/>
        <v>4.2345637272706321E-2</v>
      </c>
      <c r="T28">
        <f t="shared" si="15"/>
        <v>2.42629785423751</v>
      </c>
      <c r="W28" s="1"/>
      <c r="AC28" s="1"/>
    </row>
    <row r="29" spans="1:47" x14ac:dyDescent="0.2">
      <c r="A29">
        <v>14</v>
      </c>
      <c r="B29">
        <f t="shared" si="0"/>
        <v>1.4000000000000001</v>
      </c>
      <c r="C29">
        <f t="shared" si="1"/>
        <v>4.6632834320065798E-2</v>
      </c>
      <c r="D29">
        <f t="shared" si="2"/>
        <v>2.6719433957064598</v>
      </c>
      <c r="E29">
        <f t="shared" si="3"/>
        <v>30.03264890082125</v>
      </c>
      <c r="F29">
        <f t="shared" si="4"/>
        <v>3.2648900821250493E-2</v>
      </c>
      <c r="G29">
        <f t="shared" si="5"/>
        <v>2.3316417160032899E-2</v>
      </c>
      <c r="H29">
        <f t="shared" si="6"/>
        <v>1.3359716978532299</v>
      </c>
      <c r="J29">
        <f t="shared" si="7"/>
        <v>3.2648900821252713E-2</v>
      </c>
      <c r="K29">
        <f t="shared" si="8"/>
        <v>1.2003262670921218</v>
      </c>
      <c r="L29">
        <f t="shared" si="16"/>
        <v>2.0819675838605685</v>
      </c>
      <c r="M29">
        <f t="shared" si="9"/>
        <v>3.4299163432811856E-2</v>
      </c>
      <c r="N29">
        <f t="shared" si="10"/>
        <v>3.349241915206755</v>
      </c>
      <c r="O29" s="1">
        <f t="shared" si="11"/>
        <v>96.522515501622294</v>
      </c>
      <c r="P29" s="1"/>
      <c r="Q29" s="12">
        <f t="shared" si="12"/>
        <v>1.4707640256813819</v>
      </c>
      <c r="R29">
        <f t="shared" si="13"/>
        <v>1.4382621992074487</v>
      </c>
      <c r="S29">
        <f t="shared" si="14"/>
        <v>4.560159093314041E-2</v>
      </c>
      <c r="T29">
        <f t="shared" si="15"/>
        <v>2.6128557593395745</v>
      </c>
      <c r="W29" s="1"/>
      <c r="AC29" s="1"/>
    </row>
    <row r="30" spans="1:47" x14ac:dyDescent="0.2">
      <c r="A30">
        <v>15</v>
      </c>
      <c r="B30">
        <f t="shared" si="0"/>
        <v>1.5</v>
      </c>
      <c r="C30">
        <f t="shared" si="1"/>
        <v>4.9958395721942765E-2</v>
      </c>
      <c r="D30">
        <f t="shared" si="2"/>
        <v>2.8624896482411892</v>
      </c>
      <c r="E30">
        <f t="shared" si="3"/>
        <v>30.037476591751179</v>
      </c>
      <c r="F30">
        <f t="shared" si="4"/>
        <v>3.7476591751179456E-2</v>
      </c>
      <c r="G30">
        <f t="shared" si="5"/>
        <v>2.4979197860971383E-2</v>
      </c>
      <c r="H30">
        <f t="shared" si="6"/>
        <v>1.4312448241205946</v>
      </c>
      <c r="J30">
        <f t="shared" si="7"/>
        <v>3.74765917511799E-2</v>
      </c>
      <c r="K30">
        <f t="shared" si="8"/>
        <v>1.2003744735517921</v>
      </c>
      <c r="L30">
        <f t="shared" si="16"/>
        <v>2.0719172719538217</v>
      </c>
      <c r="M30">
        <f t="shared" si="9"/>
        <v>3.936454576218093E-2</v>
      </c>
      <c r="N30">
        <f t="shared" si="10"/>
        <v>3.3491328830189744</v>
      </c>
      <c r="O30" s="1">
        <f t="shared" si="11"/>
        <v>96.519373279799652</v>
      </c>
      <c r="P30" s="1"/>
      <c r="Q30" s="12">
        <f t="shared" si="12"/>
        <v>1.5755653298278696</v>
      </c>
      <c r="R30">
        <f t="shared" si="13"/>
        <v>1.5408653614481498</v>
      </c>
      <c r="S30">
        <f t="shared" si="14"/>
        <v>4.8857234776560857E-2</v>
      </c>
      <c r="T30">
        <f t="shared" si="15"/>
        <v>2.7993959127107924</v>
      </c>
      <c r="W30" s="1"/>
      <c r="AC30" s="1"/>
    </row>
    <row r="31" spans="1:47" x14ac:dyDescent="0.2">
      <c r="A31">
        <v>16</v>
      </c>
      <c r="B31">
        <f t="shared" si="0"/>
        <v>1.6</v>
      </c>
      <c r="C31">
        <f t="shared" si="1"/>
        <v>5.3282851559692368E-2</v>
      </c>
      <c r="D31">
        <f t="shared" si="2"/>
        <v>3.0529725547492044</v>
      </c>
      <c r="E31">
        <f t="shared" si="3"/>
        <v>30.042636369000643</v>
      </c>
      <c r="F31">
        <f t="shared" si="4"/>
        <v>4.2636369000643271E-2</v>
      </c>
      <c r="G31">
        <f t="shared" si="5"/>
        <v>2.6641425779846184E-2</v>
      </c>
      <c r="H31">
        <f t="shared" si="6"/>
        <v>1.5264862773746022</v>
      </c>
      <c r="J31">
        <f t="shared" si="7"/>
        <v>4.2636369000643715E-2</v>
      </c>
      <c r="K31">
        <f t="shared" si="8"/>
        <v>1.200425985318702</v>
      </c>
      <c r="L31">
        <f t="shared" si="16"/>
        <v>2.0611783036373401</v>
      </c>
      <c r="M31">
        <f t="shared" si="9"/>
        <v>4.4776564896610686E-2</v>
      </c>
      <c r="N31">
        <f t="shared" si="10"/>
        <v>3.3490172228532962</v>
      </c>
      <c r="O31" s="1">
        <f t="shared" si="11"/>
        <v>96.516040044871502</v>
      </c>
      <c r="P31" s="1"/>
      <c r="Q31" s="12">
        <f t="shared" si="12"/>
        <v>1.680314377462558</v>
      </c>
      <c r="R31">
        <f t="shared" si="13"/>
        <v>1.6434417549578504</v>
      </c>
      <c r="S31">
        <f t="shared" si="14"/>
        <v>5.2112547376087469E-2</v>
      </c>
      <c r="T31">
        <f t="shared" si="15"/>
        <v>2.9859170866451517</v>
      </c>
      <c r="W31" s="1"/>
      <c r="AC31" s="1"/>
    </row>
    <row r="32" spans="1:47" x14ac:dyDescent="0.2">
      <c r="A32">
        <v>17</v>
      </c>
      <c r="B32">
        <f t="shared" si="0"/>
        <v>1.7000000000000002</v>
      </c>
      <c r="C32">
        <f t="shared" si="1"/>
        <v>5.660612893896759E-2</v>
      </c>
      <c r="D32">
        <f t="shared" si="2"/>
        <v>3.2433879385688891</v>
      </c>
      <c r="E32">
        <f t="shared" si="3"/>
        <v>30.048128061494946</v>
      </c>
      <c r="F32">
        <f t="shared" si="4"/>
        <v>4.8128061494946195E-2</v>
      </c>
      <c r="G32">
        <f t="shared" si="5"/>
        <v>2.8303064469483795E-2</v>
      </c>
      <c r="H32">
        <f t="shared" si="6"/>
        <v>1.6216939692844445</v>
      </c>
      <c r="J32">
        <f t="shared" si="7"/>
        <v>4.8128061494949748E-2</v>
      </c>
      <c r="K32">
        <f t="shared" si="8"/>
        <v>1.2004807985529624</v>
      </c>
      <c r="L32">
        <f t="shared" si="16"/>
        <v>2.0497515687635706</v>
      </c>
      <c r="M32">
        <f t="shared" si="9"/>
        <v>5.0534683486331382E-2</v>
      </c>
      <c r="N32">
        <f t="shared" si="10"/>
        <v>3.3488951122978143</v>
      </c>
      <c r="O32" s="1">
        <f t="shared" si="11"/>
        <v>96.512520914786904</v>
      </c>
      <c r="P32" s="1"/>
      <c r="Q32" s="12">
        <f t="shared" si="12"/>
        <v>1.7850077326672169</v>
      </c>
      <c r="R32">
        <f t="shared" si="13"/>
        <v>1.7459896274409274</v>
      </c>
      <c r="S32">
        <f t="shared" si="14"/>
        <v>5.5367507449518037E-2</v>
      </c>
      <c r="T32">
        <f t="shared" si="15"/>
        <v>3.1724180617263236</v>
      </c>
      <c r="W32" s="1"/>
      <c r="AC32" s="1"/>
    </row>
    <row r="33" spans="1:33" x14ac:dyDescent="0.2">
      <c r="A33">
        <v>18</v>
      </c>
      <c r="B33">
        <f t="shared" si="0"/>
        <v>1.8</v>
      </c>
      <c r="C33">
        <f t="shared" si="1"/>
        <v>5.9928155121207888E-2</v>
      </c>
      <c r="D33">
        <f t="shared" si="2"/>
        <v>3.4337316319647999</v>
      </c>
      <c r="E33">
        <f t="shared" si="3"/>
        <v>30.053951487283666</v>
      </c>
      <c r="F33">
        <f t="shared" si="4"/>
        <v>5.39514872836655E-2</v>
      </c>
      <c r="G33">
        <f t="shared" si="5"/>
        <v>2.9964077560603944E-2</v>
      </c>
      <c r="H33">
        <f t="shared" si="6"/>
        <v>1.7168658159824</v>
      </c>
      <c r="J33">
        <f t="shared" si="7"/>
        <v>5.395148728366328E-2</v>
      </c>
      <c r="K33">
        <f t="shared" si="8"/>
        <v>1.2005389091718803</v>
      </c>
      <c r="L33">
        <f t="shared" si="16"/>
        <v>2.0376380133557146</v>
      </c>
      <c r="M33">
        <f t="shared" si="9"/>
        <v>5.6638330358860074E-2</v>
      </c>
      <c r="N33">
        <f t="shared" si="10"/>
        <v>3.3487667401701184</v>
      </c>
      <c r="O33" s="1">
        <f t="shared" si="11"/>
        <v>96.508821331120146</v>
      </c>
      <c r="P33" s="1"/>
      <c r="Q33" s="12">
        <f t="shared" si="12"/>
        <v>1.8896419687176427</v>
      </c>
      <c r="R33">
        <f t="shared" si="13"/>
        <v>1.8485072328000081</v>
      </c>
      <c r="S33">
        <f t="shared" si="14"/>
        <v>5.8622093868724752E-2</v>
      </c>
      <c r="T33">
        <f t="shared" si="15"/>
        <v>3.3588976273660527</v>
      </c>
      <c r="W33" s="1"/>
      <c r="AC33" s="1"/>
    </row>
    <row r="34" spans="1:33" x14ac:dyDescent="0.2">
      <c r="A34">
        <v>19</v>
      </c>
      <c r="B34">
        <f t="shared" si="0"/>
        <v>1.9000000000000001</v>
      </c>
      <c r="C34">
        <f t="shared" si="1"/>
        <v>6.324885753307323E-2</v>
      </c>
      <c r="D34">
        <f t="shared" si="2"/>
        <v>3.6239994766682098</v>
      </c>
      <c r="E34">
        <f t="shared" si="3"/>
        <v>30.060106453570651</v>
      </c>
      <c r="F34">
        <f t="shared" si="4"/>
        <v>6.0106453570650586E-2</v>
      </c>
      <c r="G34">
        <f t="shared" si="5"/>
        <v>3.1624428766536615E-2</v>
      </c>
      <c r="H34">
        <f t="shared" si="6"/>
        <v>1.8119997383341049</v>
      </c>
      <c r="J34">
        <f t="shared" si="7"/>
        <v>6.0106453570651919E-2</v>
      </c>
      <c r="K34">
        <f t="shared" si="8"/>
        <v>1.2006003128508758</v>
      </c>
      <c r="L34">
        <f t="shared" si="16"/>
        <v>2.0248386393776658</v>
      </c>
      <c r="M34">
        <f t="shared" si="9"/>
        <v>6.3086900675745211E-2</v>
      </c>
      <c r="N34">
        <f t="shared" si="10"/>
        <v>3.3486323064749386</v>
      </c>
      <c r="O34" s="1">
        <f t="shared" si="11"/>
        <v>96.504947057850131</v>
      </c>
      <c r="P34" s="1"/>
      <c r="Q34" s="12">
        <f t="shared" si="12"/>
        <v>1.9942136686374423</v>
      </c>
      <c r="R34">
        <f t="shared" si="13"/>
        <v>1.9509928315076108</v>
      </c>
      <c r="S34">
        <f t="shared" si="14"/>
        <v>6.1876285669003203E-2</v>
      </c>
      <c r="T34">
        <f t="shared" si="15"/>
        <v>3.5453545823398303</v>
      </c>
      <c r="W34" s="1"/>
      <c r="AC34" s="1"/>
    </row>
    <row r="35" spans="1:33" x14ac:dyDescent="0.2">
      <c r="A35">
        <v>20</v>
      </c>
      <c r="B35">
        <f t="shared" si="0"/>
        <v>2</v>
      </c>
      <c r="C35">
        <f t="shared" si="1"/>
        <v>6.6568163775823808E-2</v>
      </c>
      <c r="D35">
        <f t="shared" si="2"/>
        <v>3.8141873244145423</v>
      </c>
      <c r="E35">
        <f t="shared" si="3"/>
        <v>30.066592756745816</v>
      </c>
      <c r="F35">
        <f t="shared" si="4"/>
        <v>6.6592756745816217E-2</v>
      </c>
      <c r="G35">
        <f t="shared" si="5"/>
        <v>3.3284081887911904E-2</v>
      </c>
      <c r="H35">
        <f t="shared" si="6"/>
        <v>1.9070936622072712</v>
      </c>
      <c r="J35">
        <f t="shared" si="7"/>
        <v>6.6592756745820214E-2</v>
      </c>
      <c r="K35">
        <f t="shared" si="8"/>
        <v>1.2006650050244501</v>
      </c>
      <c r="L35">
        <f t="shared" si="16"/>
        <v>2.0113545044907211</v>
      </c>
      <c r="M35">
        <f t="shared" si="9"/>
        <v>6.9879756098281898E-2</v>
      </c>
      <c r="N35">
        <f t="shared" si="10"/>
        <v>3.3484920223592733</v>
      </c>
      <c r="O35" s="1">
        <f t="shared" si="11"/>
        <v>96.50090418006711</v>
      </c>
      <c r="P35" s="1"/>
      <c r="Q35" s="12">
        <f t="shared" si="12"/>
        <v>2.0987194257480857</v>
      </c>
      <c r="R35">
        <f t="shared" si="13"/>
        <v>2.0534446909749664</v>
      </c>
      <c r="S35">
        <f t="shared" si="14"/>
        <v>6.5130062058371088E-2</v>
      </c>
      <c r="T35">
        <f t="shared" si="15"/>
        <v>3.7317877353196867</v>
      </c>
      <c r="W35" s="1"/>
      <c r="AC35" s="1"/>
    </row>
    <row r="36" spans="1:33" x14ac:dyDescent="0.2">
      <c r="A36">
        <v>21</v>
      </c>
      <c r="B36">
        <f t="shared" si="0"/>
        <v>2.1</v>
      </c>
      <c r="C36">
        <f t="shared" si="1"/>
        <v>6.9886001634642508E-2</v>
      </c>
      <c r="D36">
        <f t="shared" si="2"/>
        <v>4.0042910374775271</v>
      </c>
      <c r="E36">
        <f t="shared" si="3"/>
        <v>30.07341018241862</v>
      </c>
      <c r="F36">
        <f t="shared" si="4"/>
        <v>7.341018241861974E-2</v>
      </c>
      <c r="G36">
        <f t="shared" si="5"/>
        <v>3.4943000817321254E-2</v>
      </c>
      <c r="H36">
        <f t="shared" si="6"/>
        <v>2.0021455187387636</v>
      </c>
      <c r="J36">
        <f t="shared" si="7"/>
        <v>7.3410182418622849E-2</v>
      </c>
      <c r="K36">
        <f t="shared" si="8"/>
        <v>1.2007329808872083</v>
      </c>
      <c r="L36">
        <f t="shared" si="16"/>
        <v>1.9971867217971482</v>
      </c>
      <c r="M36">
        <f t="shared" si="9"/>
        <v>7.701622496213141E-2</v>
      </c>
      <c r="N36">
        <f t="shared" si="10"/>
        <v>3.3483461100651106</v>
      </c>
      <c r="O36" s="1">
        <f t="shared" si="11"/>
        <v>96.496699102610251</v>
      </c>
      <c r="P36" s="1"/>
      <c r="Q36" s="12">
        <f t="shared" si="12"/>
        <v>2.2031558442150208</v>
      </c>
      <c r="R36">
        <f t="shared" si="13"/>
        <v>2.15586108591787</v>
      </c>
      <c r="S36">
        <f t="shared" si="14"/>
        <v>6.8383402426814191E-2</v>
      </c>
      <c r="T36">
        <f t="shared" si="15"/>
        <v>3.9181959054039641</v>
      </c>
      <c r="W36" s="1"/>
      <c r="AC36" s="1"/>
    </row>
    <row r="37" spans="1:33" x14ac:dyDescent="0.2">
      <c r="A37">
        <v>22</v>
      </c>
      <c r="B37">
        <f t="shared" si="0"/>
        <v>2.2000000000000002</v>
      </c>
      <c r="C37">
        <f t="shared" si="1"/>
        <v>7.3202299087897063E-2</v>
      </c>
      <c r="D37">
        <f t="shared" si="2"/>
        <v>4.1943064891998949</v>
      </c>
      <c r="E37">
        <f t="shared" si="3"/>
        <v>30.080558505453318</v>
      </c>
      <c r="F37">
        <f t="shared" si="4"/>
        <v>8.0558505453318219E-2</v>
      </c>
      <c r="G37">
        <f t="shared" si="5"/>
        <v>3.6601149543948532E-2</v>
      </c>
      <c r="H37">
        <f t="shared" si="6"/>
        <v>2.0971532445999475</v>
      </c>
      <c r="J37">
        <f t="shared" si="7"/>
        <v>8.0558505453316442E-2</v>
      </c>
      <c r="K37">
        <f t="shared" si="8"/>
        <v>1.2008042353949324</v>
      </c>
      <c r="L37">
        <f t="shared" si="16"/>
        <v>1.9823364595707071</v>
      </c>
      <c r="M37">
        <f t="shared" si="9"/>
        <v>8.4495602460760794E-2</v>
      </c>
      <c r="N37">
        <f t="shared" si="10"/>
        <v>3.3481948028797168</v>
      </c>
      <c r="O37" s="1">
        <f t="shared" si="11"/>
        <v>96.492338548634933</v>
      </c>
      <c r="P37" s="1"/>
      <c r="Q37" s="12">
        <f t="shared" si="12"/>
        <v>2.307519539589646</v>
      </c>
      <c r="R37">
        <f t="shared" si="13"/>
        <v>2.2582402987194059</v>
      </c>
      <c r="S37">
        <f t="shared" si="14"/>
        <v>7.1636286355476531E-2</v>
      </c>
      <c r="T37">
        <f t="shared" si="15"/>
        <v>4.1045779226438883</v>
      </c>
      <c r="W37" s="1"/>
      <c r="AC37" s="1"/>
    </row>
    <row r="38" spans="1:33" x14ac:dyDescent="0.2">
      <c r="A38">
        <v>23</v>
      </c>
      <c r="B38">
        <f t="shared" si="0"/>
        <v>2.3000000000000003</v>
      </c>
      <c r="C38">
        <f t="shared" si="1"/>
        <v>7.6516984316339146E-2</v>
      </c>
      <c r="D38">
        <f t="shared" si="2"/>
        <v>4.3842295645204663</v>
      </c>
      <c r="E38">
        <f t="shared" si="3"/>
        <v>30.088037490005892</v>
      </c>
      <c r="F38">
        <f t="shared" si="4"/>
        <v>8.8037490005891783E-2</v>
      </c>
      <c r="G38">
        <f t="shared" si="5"/>
        <v>3.8258492158169573E-2</v>
      </c>
      <c r="H38">
        <f t="shared" si="6"/>
        <v>2.1921147822602332</v>
      </c>
      <c r="J38">
        <f t="shared" si="7"/>
        <v>8.8037490005890007E-2</v>
      </c>
      <c r="K38">
        <f t="shared" si="8"/>
        <v>1.2008787632657068</v>
      </c>
      <c r="L38">
        <f t="shared" si="16"/>
        <v>1.9668049409743482</v>
      </c>
      <c r="M38">
        <f t="shared" si="9"/>
        <v>9.2317150837562464E-2</v>
      </c>
      <c r="N38">
        <f t="shared" si="10"/>
        <v>3.3480383450835074</v>
      </c>
      <c r="O38" s="1">
        <f t="shared" si="11"/>
        <v>96.48782955811042</v>
      </c>
      <c r="P38" s="1"/>
      <c r="Q38" s="12">
        <f t="shared" si="12"/>
        <v>2.411807139346954</v>
      </c>
      <c r="R38">
        <f t="shared" si="13"/>
        <v>2.3605806197894061</v>
      </c>
      <c r="S38">
        <f t="shared" si="14"/>
        <v>7.4888693625792438E-2</v>
      </c>
      <c r="T38">
        <f t="shared" si="15"/>
        <v>4.2909326285668108</v>
      </c>
      <c r="W38" s="1"/>
      <c r="AC38" s="1"/>
    </row>
    <row r="39" spans="1:33" x14ac:dyDescent="0.2">
      <c r="A39">
        <v>24</v>
      </c>
      <c r="B39">
        <f t="shared" si="0"/>
        <v>2.4000000000000004</v>
      </c>
      <c r="C39">
        <f t="shared" si="1"/>
        <v>7.9829985712237331E-2</v>
      </c>
      <c r="D39">
        <f t="shared" si="2"/>
        <v>4.5740561604974435</v>
      </c>
      <c r="E39">
        <f t="shared" si="3"/>
        <v>30.095846889562686</v>
      </c>
      <c r="F39">
        <f t="shared" si="4"/>
        <v>9.5846889562686499E-2</v>
      </c>
      <c r="G39">
        <f t="shared" si="5"/>
        <v>3.9914992856118665E-2</v>
      </c>
      <c r="H39">
        <f t="shared" si="6"/>
        <v>2.2870280802487217</v>
      </c>
      <c r="J39">
        <f t="shared" si="7"/>
        <v>9.5846889562687387E-2</v>
      </c>
      <c r="K39">
        <f t="shared" si="8"/>
        <v>1.2009565589810942</v>
      </c>
      <c r="L39">
        <f t="shared" si="16"/>
        <v>1.9505934437651089</v>
      </c>
      <c r="M39">
        <f t="shared" si="9"/>
        <v>0.10048009958660831</v>
      </c>
      <c r="N39">
        <f t="shared" si="10"/>
        <v>3.3478769918954989</v>
      </c>
      <c r="O39" s="1">
        <f t="shared" si="11"/>
        <v>96.483179486247863</v>
      </c>
      <c r="P39" s="1"/>
      <c r="Q39" s="12">
        <f t="shared" si="12"/>
        <v>2.5160152834186378</v>
      </c>
      <c r="R39">
        <f t="shared" si="13"/>
        <v>2.4628803479204899</v>
      </c>
      <c r="S39">
        <f t="shared" si="14"/>
        <v>7.8140604228557967E-2</v>
      </c>
      <c r="T39">
        <f t="shared" si="15"/>
        <v>4.4772588766959842</v>
      </c>
      <c r="W39" s="1"/>
      <c r="AC39" s="1"/>
    </row>
    <row r="40" spans="1:33" x14ac:dyDescent="0.2">
      <c r="A40">
        <v>25</v>
      </c>
      <c r="B40">
        <f t="shared" si="0"/>
        <v>2.5</v>
      </c>
      <c r="C40">
        <f t="shared" si="1"/>
        <v>8.3141231888441219E-2</v>
      </c>
      <c r="D40">
        <f t="shared" si="2"/>
        <v>4.763782186827763</v>
      </c>
      <c r="E40">
        <f t="shared" si="3"/>
        <v>30.103986446980738</v>
      </c>
      <c r="F40">
        <f t="shared" si="4"/>
        <v>0.10398644698073767</v>
      </c>
      <c r="G40">
        <f t="shared" si="5"/>
        <v>4.157061594422061E-2</v>
      </c>
      <c r="H40">
        <f t="shared" si="6"/>
        <v>2.3818910934138815</v>
      </c>
      <c r="J40">
        <f t="shared" si="7"/>
        <v>0.103986446980735</v>
      </c>
      <c r="K40">
        <f t="shared" si="8"/>
        <v>1.2010376167873629</v>
      </c>
      <c r="L40">
        <f t="shared" si="16"/>
        <v>1.9337032999864734</v>
      </c>
      <c r="M40">
        <f t="shared" si="9"/>
        <v>0.1089836456618701</v>
      </c>
      <c r="N40">
        <f t="shared" si="10"/>
        <v>3.3477110094164413</v>
      </c>
      <c r="O40" s="1">
        <f t="shared" si="11"/>
        <v>96.478396001861412</v>
      </c>
      <c r="P40" s="1"/>
      <c r="Q40" s="12">
        <f t="shared" si="12"/>
        <v>2.6201406247214742</v>
      </c>
      <c r="R40">
        <f t="shared" si="13"/>
        <v>2.5651377906405401</v>
      </c>
      <c r="S40">
        <f t="shared" si="14"/>
        <v>8.1391998372938493E-2</v>
      </c>
      <c r="T40">
        <f t="shared" si="15"/>
        <v>4.6635555330666651</v>
      </c>
      <c r="W40" s="1"/>
      <c r="AC40" s="1"/>
    </row>
    <row r="41" spans="1:33" x14ac:dyDescent="0.2">
      <c r="A41">
        <v>26</v>
      </c>
      <c r="B41">
        <f t="shared" si="0"/>
        <v>2.6</v>
      </c>
      <c r="C41">
        <f t="shared" si="1"/>
        <v>8.645065168737405E-2</v>
      </c>
      <c r="D41">
        <f t="shared" si="2"/>
        <v>4.9534035663623515</v>
      </c>
      <c r="E41">
        <f t="shared" si="3"/>
        <v>30.112455894529759</v>
      </c>
      <c r="F41">
        <f t="shared" si="4"/>
        <v>0.11245589452975935</v>
      </c>
      <c r="G41">
        <f t="shared" si="5"/>
        <v>4.3225325843687025E-2</v>
      </c>
      <c r="H41">
        <f t="shared" si="6"/>
        <v>2.4767017831811757</v>
      </c>
      <c r="J41">
        <f t="shared" si="7"/>
        <v>0.11245589452976157</v>
      </c>
      <c r="K41">
        <f t="shared" si="8"/>
        <v>1.2011219306967629</v>
      </c>
      <c r="L41">
        <f t="shared" si="16"/>
        <v>1.9161358956481827</v>
      </c>
      <c r="M41">
        <f t="shared" si="9"/>
        <v>0.11782695369487829</v>
      </c>
      <c r="N41">
        <f t="shared" si="10"/>
        <v>3.347540674569585</v>
      </c>
      <c r="O41" s="1">
        <f t="shared" si="11"/>
        <v>96.473487085661148</v>
      </c>
      <c r="P41" s="1"/>
      <c r="Q41" s="12">
        <f t="shared" si="12"/>
        <v>2.7241798296808066</v>
      </c>
      <c r="R41">
        <f t="shared" si="13"/>
        <v>2.6673512645614892</v>
      </c>
      <c r="S41">
        <f t="shared" si="14"/>
        <v>8.4642856495411256E-2</v>
      </c>
      <c r="T41">
        <f t="shared" si="15"/>
        <v>4.8498214767385086</v>
      </c>
      <c r="W41" s="1"/>
      <c r="AC41" s="1"/>
    </row>
    <row r="42" spans="1:33" x14ac:dyDescent="0.2">
      <c r="A42">
        <v>27</v>
      </c>
      <c r="B42">
        <f t="shared" si="0"/>
        <v>2.7</v>
      </c>
      <c r="C42">
        <f t="shared" si="1"/>
        <v>8.9758174189950538E-2</v>
      </c>
      <c r="D42">
        <f t="shared" si="2"/>
        <v>5.1429162356170925</v>
      </c>
      <c r="E42">
        <f t="shared" si="3"/>
        <v>30.121254953935768</v>
      </c>
      <c r="F42">
        <f t="shared" si="4"/>
        <v>0.12125495393576813</v>
      </c>
      <c r="G42">
        <f t="shared" si="5"/>
        <v>4.4879087094975269E-2</v>
      </c>
      <c r="H42">
        <f t="shared" si="6"/>
        <v>2.5714581178085463</v>
      </c>
      <c r="J42">
        <f t="shared" si="7"/>
        <v>0.12125495393576324</v>
      </c>
      <c r="K42">
        <f t="shared" si="8"/>
        <v>1.2012094944888529</v>
      </c>
      <c r="L42">
        <f t="shared" si="16"/>
        <v>1.8978926703938885</v>
      </c>
      <c r="M42">
        <f t="shared" si="9"/>
        <v>0.12700915622058426</v>
      </c>
      <c r="N42">
        <f t="shared" si="10"/>
        <v>3.3473662750390889</v>
      </c>
      <c r="O42" s="1">
        <f t="shared" si="11"/>
        <v>96.468461028478075</v>
      </c>
      <c r="P42" s="1"/>
      <c r="Q42" s="12">
        <f t="shared" si="12"/>
        <v>2.8281295787489094</v>
      </c>
      <c r="R42">
        <f t="shared" si="13"/>
        <v>2.7695190957242457</v>
      </c>
      <c r="S42">
        <f t="shared" si="14"/>
        <v>8.7893159268638776E-2</v>
      </c>
      <c r="T42">
        <f t="shared" si="15"/>
        <v>5.036055600303988</v>
      </c>
      <c r="W42" s="1"/>
      <c r="AC42" s="1"/>
    </row>
    <row r="43" spans="1:33" x14ac:dyDescent="0.2">
      <c r="A43">
        <v>28</v>
      </c>
      <c r="B43">
        <f t="shared" si="0"/>
        <v>2.8000000000000003</v>
      </c>
      <c r="C43">
        <f t="shared" si="1"/>
        <v>9.3063728724417955E-2</v>
      </c>
      <c r="D43">
        <f t="shared" si="2"/>
        <v>5.3323161452793979</v>
      </c>
      <c r="E43">
        <f t="shared" si="3"/>
        <v>30.13038333642637</v>
      </c>
      <c r="F43">
        <f t="shared" si="4"/>
        <v>0.13038333642636957</v>
      </c>
      <c r="G43">
        <f t="shared" si="5"/>
        <v>4.6531864362208977E-2</v>
      </c>
      <c r="H43">
        <f t="shared" si="6"/>
        <v>2.666158072639699</v>
      </c>
      <c r="J43">
        <f t="shared" si="7"/>
        <v>0.13038333642637401</v>
      </c>
      <c r="K43">
        <f t="shared" si="8"/>
        <v>1.2013003017118749</v>
      </c>
      <c r="L43">
        <f t="shared" si="16"/>
        <v>1.8789751171565063</v>
      </c>
      <c r="M43">
        <f t="shared" si="9"/>
        <v>0.13652935391145787</v>
      </c>
      <c r="N43">
        <f t="shared" si="10"/>
        <v>3.347188109206213</v>
      </c>
      <c r="O43" s="1">
        <f t="shared" si="11"/>
        <v>96.463326429425209</v>
      </c>
      <c r="P43" s="1"/>
      <c r="Q43" s="12">
        <f t="shared" si="12"/>
        <v>2.9319865669180905</v>
      </c>
      <c r="R43">
        <f t="shared" si="13"/>
        <v>2.8716396199396645</v>
      </c>
      <c r="S43">
        <f t="shared" si="14"/>
        <v>9.1142887610272214E-2</v>
      </c>
      <c r="T43">
        <f t="shared" si="15"/>
        <v>5.222256810392806</v>
      </c>
      <c r="W43" s="1"/>
      <c r="AC43" s="1"/>
    </row>
    <row r="44" spans="1:33" x14ac:dyDescent="0.2">
      <c r="A44">
        <v>29</v>
      </c>
      <c r="B44">
        <f t="shared" si="0"/>
        <v>2.9000000000000004</v>
      </c>
      <c r="C44">
        <f t="shared" si="1"/>
        <v>9.6367244875117317E-2</v>
      </c>
      <c r="D44">
        <f t="shared" si="2"/>
        <v>5.5215992607102065</v>
      </c>
      <c r="E44">
        <f t="shared" si="3"/>
        <v>30.139840742777658</v>
      </c>
      <c r="F44">
        <f t="shared" si="4"/>
        <v>0.13984074277765757</v>
      </c>
      <c r="G44">
        <f t="shared" si="5"/>
        <v>4.8183622437558658E-2</v>
      </c>
      <c r="H44">
        <f t="shared" si="6"/>
        <v>2.7607996303551032</v>
      </c>
      <c r="J44">
        <f t="shared" si="7"/>
        <v>0.1398407427776549</v>
      </c>
      <c r="K44">
        <f t="shared" si="8"/>
        <v>1.2013943456841767</v>
      </c>
      <c r="L44">
        <f t="shared" si="16"/>
        <v>1.8593847818017266</v>
      </c>
      <c r="M44">
        <f t="shared" si="9"/>
        <v>0.14638661581955401</v>
      </c>
      <c r="N44">
        <f t="shared" si="10"/>
        <v>3.3470064860831124</v>
      </c>
      <c r="O44" s="1">
        <f t="shared" si="11"/>
        <v>96.458092193989629</v>
      </c>
      <c r="P44" s="1"/>
      <c r="Q44" s="12">
        <f t="shared" si="12"/>
        <v>3.0357475042283348</v>
      </c>
      <c r="R44">
        <f t="shared" si="13"/>
        <v>2.9737111831254004</v>
      </c>
      <c r="S44">
        <f t="shared" si="14"/>
        <v>9.4392022691681579E-2</v>
      </c>
      <c r="T44">
        <f t="shared" si="15"/>
        <v>5.4084240281721092</v>
      </c>
      <c r="W44" s="1"/>
      <c r="AC44" s="1"/>
    </row>
    <row r="45" spans="1:33" x14ac:dyDescent="0.2">
      <c r="A45">
        <v>30</v>
      </c>
      <c r="B45">
        <f t="shared" si="0"/>
        <v>3</v>
      </c>
      <c r="C45">
        <f t="shared" si="1"/>
        <v>9.9668652491162038E-2</v>
      </c>
      <c r="D45">
        <f t="shared" si="2"/>
        <v>5.7107615624412436</v>
      </c>
      <c r="E45">
        <f t="shared" si="3"/>
        <v>30.14962686336267</v>
      </c>
      <c r="F45">
        <f t="shared" si="4"/>
        <v>0.14962686336266984</v>
      </c>
      <c r="G45">
        <f t="shared" si="5"/>
        <v>4.9834326245581019E-2</v>
      </c>
      <c r="H45">
        <f t="shared" si="6"/>
        <v>2.8553807812206218</v>
      </c>
      <c r="J45">
        <f t="shared" si="7"/>
        <v>0.14962686336266851</v>
      </c>
      <c r="K45">
        <f t="shared" si="8"/>
        <v>1.2014916194956835</v>
      </c>
      <c r="L45">
        <f t="shared" si="16"/>
        <v>1.839123262759659</v>
      </c>
      <c r="M45">
        <f t="shared" si="9"/>
        <v>0.15657997962651626</v>
      </c>
      <c r="N45">
        <f t="shared" si="10"/>
        <v>3.3468217252445274</v>
      </c>
      <c r="O45" s="1">
        <f t="shared" si="11"/>
        <v>96.452767532063774</v>
      </c>
      <c r="P45" s="1"/>
      <c r="Q45" s="12">
        <f t="shared" si="12"/>
        <v>3.1394091162693059</v>
      </c>
      <c r="R45">
        <f t="shared" si="13"/>
        <v>3.0757321416385226</v>
      </c>
      <c r="S45">
        <f t="shared" si="14"/>
        <v>9.7640545946610605E-2</v>
      </c>
      <c r="T45">
        <f t="shared" si="15"/>
        <v>5.5945561898424021</v>
      </c>
      <c r="W45" s="1"/>
      <c r="AC45" s="1"/>
      <c r="AF45" s="3"/>
      <c r="AG45" s="3"/>
    </row>
    <row r="46" spans="1:33" x14ac:dyDescent="0.2">
      <c r="A46">
        <v>31</v>
      </c>
      <c r="B46">
        <f t="shared" si="0"/>
        <v>3.1</v>
      </c>
      <c r="C46">
        <f t="shared" si="1"/>
        <v>0.10296788169503178</v>
      </c>
      <c r="D46">
        <f t="shared" si="2"/>
        <v>5.8997990466674253</v>
      </c>
      <c r="E46">
        <f t="shared" si="3"/>
        <v>30.159741378201506</v>
      </c>
      <c r="F46">
        <f t="shared" si="4"/>
        <v>0.15974137820150602</v>
      </c>
      <c r="G46">
        <f t="shared" si="5"/>
        <v>5.148394084751589E-2</v>
      </c>
      <c r="H46">
        <f t="shared" si="6"/>
        <v>2.9498995233337126</v>
      </c>
      <c r="J46">
        <f t="shared" si="7"/>
        <v>0.15974137820150558</v>
      </c>
      <c r="K46">
        <f t="shared" si="8"/>
        <v>1.2015921160094145</v>
      </c>
      <c r="L46">
        <f t="shared" si="16"/>
        <v>1.8181922106448523</v>
      </c>
      <c r="M46">
        <f t="shared" si="9"/>
        <v>0.1671084519013572</v>
      </c>
      <c r="N46">
        <f t="shared" si="10"/>
        <v>3.3466341567571294</v>
      </c>
      <c r="O46" s="1">
        <f t="shared" si="11"/>
        <v>96.447361955909258</v>
      </c>
      <c r="P46" s="1"/>
      <c r="Q46" s="12">
        <f t="shared" si="12"/>
        <v>3.2429681446765484</v>
      </c>
      <c r="R46">
        <f t="shared" si="13"/>
        <v>3.1777008626037673</v>
      </c>
      <c r="S46">
        <f t="shared" si="14"/>
        <v>0.10088843907975409</v>
      </c>
      <c r="T46">
        <f t="shared" si="15"/>
        <v>5.7806522471289936</v>
      </c>
      <c r="W46" s="1"/>
      <c r="AC46" s="1"/>
    </row>
    <row r="47" spans="1:33" x14ac:dyDescent="0.2">
      <c r="A47">
        <v>32</v>
      </c>
      <c r="B47">
        <f t="shared" si="0"/>
        <v>3.2</v>
      </c>
      <c r="C47">
        <f t="shared" si="1"/>
        <v>0.10626486289107881</v>
      </c>
      <c r="D47">
        <f t="shared" si="2"/>
        <v>6.0887077257342623</v>
      </c>
      <c r="E47">
        <f t="shared" si="3"/>
        <v>30.170183957012924</v>
      </c>
      <c r="F47">
        <f t="shared" si="4"/>
        <v>0.17018395701292377</v>
      </c>
      <c r="G47">
        <f t="shared" si="5"/>
        <v>5.3132431445539405E-2</v>
      </c>
      <c r="H47">
        <f t="shared" si="6"/>
        <v>3.0443538628671312</v>
      </c>
      <c r="J47">
        <f t="shared" si="7"/>
        <v>0.17018395701292377</v>
      </c>
      <c r="K47">
        <f t="shared" si="8"/>
        <v>1.2016958278630478</v>
      </c>
      <c r="L47">
        <f t="shared" si="16"/>
        <v>1.7965933278648827</v>
      </c>
      <c r="M47">
        <f t="shared" si="9"/>
        <v>0.17797100836587107</v>
      </c>
      <c r="N47">
        <f t="shared" si="10"/>
        <v>3.3464441211067255</v>
      </c>
      <c r="O47" s="1">
        <f t="shared" si="11"/>
        <v>96.441885278059075</v>
      </c>
      <c r="P47" s="1"/>
      <c r="Q47" s="12">
        <f t="shared" si="12"/>
        <v>3.3464213476217277</v>
      </c>
      <c r="R47">
        <f t="shared" si="13"/>
        <v>3.279615724237301</v>
      </c>
      <c r="S47">
        <f t="shared" si="14"/>
        <v>0.10413568407525575</v>
      </c>
      <c r="T47">
        <f t="shared" si="15"/>
        <v>5.9667111677689109</v>
      </c>
      <c r="W47" s="1"/>
      <c r="AC47" s="1"/>
    </row>
    <row r="48" spans="1:33" x14ac:dyDescent="0.2">
      <c r="A48">
        <v>33</v>
      </c>
      <c r="B48">
        <f t="shared" si="0"/>
        <v>3.3000000000000003</v>
      </c>
      <c r="C48">
        <f t="shared" si="1"/>
        <v>0.10955952677394436</v>
      </c>
      <c r="D48">
        <f t="shared" si="2"/>
        <v>6.2774836286200797</v>
      </c>
      <c r="E48">
        <f t="shared" si="3"/>
        <v>30.180954259267548</v>
      </c>
      <c r="F48">
        <f t="shared" si="4"/>
        <v>0.18095425926754771</v>
      </c>
      <c r="G48">
        <f t="shared" si="5"/>
        <v>5.4779763386972179E-2</v>
      </c>
      <c r="H48">
        <f t="shared" si="6"/>
        <v>3.1387418143100398</v>
      </c>
      <c r="J48">
        <f t="shared" si="7"/>
        <v>0.18095425926755171</v>
      </c>
      <c r="K48">
        <f t="shared" si="8"/>
        <v>1.2018027474705286</v>
      </c>
      <c r="L48">
        <f t="shared" si="16"/>
        <v>1.7743283682176769</v>
      </c>
      <c r="M48">
        <f t="shared" si="9"/>
        <v>0.18916659416755668</v>
      </c>
      <c r="N48">
        <f t="shared" si="10"/>
        <v>3.3462519691233141</v>
      </c>
      <c r="O48" s="1">
        <f t="shared" si="11"/>
        <v>96.436347609157551</v>
      </c>
      <c r="P48" s="1"/>
      <c r="Q48" s="12">
        <f t="shared" si="12"/>
        <v>3.4497655002967216</v>
      </c>
      <c r="R48">
        <f t="shared" si="13"/>
        <v>3.381475116165876</v>
      </c>
      <c r="S48">
        <f t="shared" si="14"/>
        <v>0.10738226320512427</v>
      </c>
      <c r="T48">
        <f t="shared" si="15"/>
        <v>6.1527319359931143</v>
      </c>
      <c r="W48" s="1"/>
      <c r="AC48" s="1"/>
    </row>
    <row r="49" spans="1:33" x14ac:dyDescent="0.2">
      <c r="A49">
        <v>34</v>
      </c>
      <c r="B49">
        <f t="shared" si="0"/>
        <v>3.4000000000000004</v>
      </c>
      <c r="C49">
        <f t="shared" si="1"/>
        <v>0.11285180433688263</v>
      </c>
      <c r="D49">
        <f t="shared" si="2"/>
        <v>6.4661228014129781</v>
      </c>
      <c r="E49">
        <f t="shared" si="3"/>
        <v>30.19205193424256</v>
      </c>
      <c r="F49">
        <f t="shared" si="4"/>
        <v>0.19205193424255995</v>
      </c>
      <c r="G49">
        <f t="shared" si="5"/>
        <v>5.6425902168441316E-2</v>
      </c>
      <c r="H49">
        <f t="shared" si="6"/>
        <v>3.2330614007064891</v>
      </c>
      <c r="J49">
        <f t="shared" si="7"/>
        <v>0.19205193424255862</v>
      </c>
      <c r="K49">
        <f t="shared" si="8"/>
        <v>1.2019128670237236</v>
      </c>
      <c r="L49">
        <f t="shared" si="16"/>
        <v>1.7513991364777428</v>
      </c>
      <c r="M49">
        <f t="shared" si="9"/>
        <v>0.20069412415991375</v>
      </c>
      <c r="N49">
        <f t="shared" si="10"/>
        <v>3.3460580619039391</v>
      </c>
      <c r="O49" s="1">
        <f t="shared" si="11"/>
        <v>96.430759355737266</v>
      </c>
      <c r="P49" s="1"/>
      <c r="Q49" s="12">
        <f t="shared" si="12"/>
        <v>3.552997395391428</v>
      </c>
      <c r="R49">
        <f t="shared" si="13"/>
        <v>3.4832774397412543</v>
      </c>
      <c r="S49">
        <f t="shared" si="14"/>
        <v>0.11062815903756536</v>
      </c>
      <c r="T49">
        <f t="shared" si="15"/>
        <v>6.3387135530039034</v>
      </c>
      <c r="W49" s="1"/>
      <c r="AC49" s="1"/>
    </row>
    <row r="50" spans="1:33" x14ac:dyDescent="0.2">
      <c r="A50">
        <v>35</v>
      </c>
      <c r="B50">
        <f t="shared" si="0"/>
        <v>3.5</v>
      </c>
      <c r="C50">
        <f t="shared" si="1"/>
        <v>0.11614162687999023</v>
      </c>
      <c r="D50">
        <f t="shared" si="2"/>
        <v>6.654621307782346</v>
      </c>
      <c r="E50">
        <f t="shared" si="3"/>
        <v>30.203476621077911</v>
      </c>
      <c r="F50">
        <f t="shared" si="4"/>
        <v>0.20347662107791109</v>
      </c>
      <c r="G50">
        <f t="shared" si="5"/>
        <v>5.8070813439995116E-2</v>
      </c>
      <c r="H50">
        <f t="shared" si="6"/>
        <v>3.327310653891173</v>
      </c>
      <c r="J50">
        <f t="shared" si="7"/>
        <v>0.20347662107790931</v>
      </c>
      <c r="K50">
        <f t="shared" si="8"/>
        <v>1.2020261784941193</v>
      </c>
      <c r="L50">
        <f t="shared" si="16"/>
        <v>1.7278074879715559</v>
      </c>
      <c r="M50">
        <f t="shared" si="9"/>
        <v>0.21255248318994446</v>
      </c>
      <c r="N50">
        <f t="shared" si="10"/>
        <v>3.3458627707335289</v>
      </c>
      <c r="O50" s="1">
        <f t="shared" si="11"/>
        <v>96.425131217937576</v>
      </c>
      <c r="P50" s="1"/>
      <c r="Q50" s="12">
        <f t="shared" si="12"/>
        <v>3.656113843565123</v>
      </c>
      <c r="R50">
        <f t="shared" si="13"/>
        <v>3.5850211083497978</v>
      </c>
      <c r="S50">
        <f t="shared" si="14"/>
        <v>0.11387335444522811</v>
      </c>
      <c r="T50">
        <f t="shared" si="15"/>
        <v>6.5246550374474168</v>
      </c>
      <c r="W50" s="1"/>
      <c r="AC50" s="1"/>
    </row>
    <row r="51" spans="1:33" x14ac:dyDescent="0.2">
      <c r="A51">
        <v>36</v>
      </c>
      <c r="B51">
        <f t="shared" si="0"/>
        <v>3.6</v>
      </c>
      <c r="C51">
        <f t="shared" si="1"/>
        <v>0.11942892601833846</v>
      </c>
      <c r="D51">
        <f t="shared" si="2"/>
        <v>6.8429752294448267</v>
      </c>
      <c r="E51">
        <f t="shared" si="3"/>
        <v>30.215227948834009</v>
      </c>
      <c r="F51">
        <f t="shared" si="4"/>
        <v>0.2152279488340092</v>
      </c>
      <c r="G51">
        <f t="shared" si="5"/>
        <v>5.971446300916923E-2</v>
      </c>
      <c r="H51">
        <f t="shared" si="6"/>
        <v>3.4214876147224134</v>
      </c>
      <c r="J51">
        <f t="shared" si="7"/>
        <v>0.21522794883401142</v>
      </c>
      <c r="K51">
        <f t="shared" si="8"/>
        <v>1.2021426736345628</v>
      </c>
      <c r="L51">
        <f t="shared" si="16"/>
        <v>1.7035553281422289</v>
      </c>
      <c r="M51">
        <f t="shared" si="9"/>
        <v>0.22474052639274839</v>
      </c>
      <c r="N51">
        <f t="shared" si="10"/>
        <v>3.3456664770035514</v>
      </c>
      <c r="O51" s="1">
        <f t="shared" si="11"/>
        <v>96.41947418716039</v>
      </c>
      <c r="P51" s="1"/>
      <c r="Q51" s="12">
        <f t="shared" si="12"/>
        <v>3.7591116739112183</v>
      </c>
      <c r="R51">
        <f t="shared" si="13"/>
        <v>3.6867045477171061</v>
      </c>
      <c r="S51">
        <f t="shared" si="14"/>
        <v>0.11711783261336406</v>
      </c>
      <c r="T51">
        <f t="shared" si="15"/>
        <v>6.7105554258811173</v>
      </c>
      <c r="W51" s="1"/>
      <c r="AC51" s="1"/>
    </row>
    <row r="52" spans="1:33" x14ac:dyDescent="0.2">
      <c r="A52">
        <v>37</v>
      </c>
      <c r="B52">
        <f t="shared" si="0"/>
        <v>3.7</v>
      </c>
      <c r="C52">
        <f t="shared" si="1"/>
        <v>0.12271363369000639</v>
      </c>
      <c r="D52">
        <f t="shared" si="2"/>
        <v>7.0311806666245902</v>
      </c>
      <c r="E52">
        <f t="shared" si="3"/>
        <v>30.22730553655089</v>
      </c>
      <c r="F52">
        <f t="shared" si="4"/>
        <v>0.22730553655089025</v>
      </c>
      <c r="G52">
        <f t="shared" si="5"/>
        <v>6.1356816845003194E-2</v>
      </c>
      <c r="H52">
        <f t="shared" si="6"/>
        <v>3.5155903333122951</v>
      </c>
      <c r="J52">
        <f t="shared" si="7"/>
        <v>0.22730553655088803</v>
      </c>
      <c r="K52">
        <f t="shared" si="8"/>
        <v>1.2022623439810469</v>
      </c>
      <c r="L52">
        <f t="shared" si="16"/>
        <v>1.6786446121037255</v>
      </c>
      <c r="M52">
        <f t="shared" si="9"/>
        <v>0.23725707949303185</v>
      </c>
      <c r="N52">
        <f t="shared" si="10"/>
        <v>3.345469572128692</v>
      </c>
      <c r="O52" s="1">
        <f t="shared" si="11"/>
        <v>96.413799543668773</v>
      </c>
      <c r="P52" s="1"/>
      <c r="Q52" s="12">
        <f t="shared" si="12"/>
        <v>3.8619877344152731</v>
      </c>
      <c r="R52">
        <f t="shared" si="13"/>
        <v>3.7883261962075894</v>
      </c>
      <c r="S52">
        <f t="shared" si="14"/>
        <v>0.12036157704789589</v>
      </c>
      <c r="T52">
        <f t="shared" si="15"/>
        <v>6.8964137732361159</v>
      </c>
      <c r="W52" s="1"/>
      <c r="AC52" s="1"/>
    </row>
    <row r="53" spans="1:33" x14ac:dyDescent="0.2">
      <c r="A53">
        <v>38</v>
      </c>
      <c r="B53">
        <f t="shared" si="0"/>
        <v>3.8000000000000003</v>
      </c>
      <c r="C53">
        <f t="shared" si="1"/>
        <v>0.12599568216401255</v>
      </c>
      <c r="D53">
        <f t="shared" si="2"/>
        <v>7.2192337385078016</v>
      </c>
      <c r="E53">
        <f t="shared" si="3"/>
        <v>30.239708993308781</v>
      </c>
      <c r="F53">
        <f t="shared" si="4"/>
        <v>0.23970899330878126</v>
      </c>
      <c r="G53">
        <f t="shared" si="5"/>
        <v>6.2997841082006276E-2</v>
      </c>
      <c r="H53">
        <f t="shared" si="6"/>
        <v>3.6096168692539008</v>
      </c>
      <c r="J53">
        <f t="shared" si="7"/>
        <v>0.23970899330878259</v>
      </c>
      <c r="K53">
        <f t="shared" si="8"/>
        <v>1.2023851808545349</v>
      </c>
      <c r="L53">
        <f t="shared" si="16"/>
        <v>1.6530773441848212</v>
      </c>
      <c r="M53">
        <f t="shared" si="9"/>
        <v>0.25010093911338138</v>
      </c>
      <c r="N53">
        <f t="shared" si="10"/>
        <v>3.3452724574615202</v>
      </c>
      <c r="O53" s="1">
        <f t="shared" si="11"/>
        <v>96.408118854127878</v>
      </c>
      <c r="P53" s="1"/>
      <c r="Q53" s="12">
        <f t="shared" si="12"/>
        <v>3.9647388924061171</v>
      </c>
      <c r="R53">
        <f t="shared" si="13"/>
        <v>3.8898845051188844</v>
      </c>
      <c r="S53">
        <f t="shared" si="14"/>
        <v>0.12360457158339552</v>
      </c>
      <c r="T53">
        <f t="shared" si="15"/>
        <v>7.0822291532742936</v>
      </c>
      <c r="W53" s="1"/>
      <c r="AC53" s="1"/>
    </row>
    <row r="54" spans="1:33" x14ac:dyDescent="0.2">
      <c r="A54">
        <v>39</v>
      </c>
      <c r="B54">
        <f t="shared" si="0"/>
        <v>3.9000000000000004</v>
      </c>
      <c r="C54">
        <f t="shared" si="1"/>
        <v>0.12927500404814307</v>
      </c>
      <c r="D54">
        <f t="shared" si="2"/>
        <v>7.4071305836911518</v>
      </c>
      <c r="E54">
        <f t="shared" si="3"/>
        <v>30.252437918290155</v>
      </c>
      <c r="F54">
        <f t="shared" si="4"/>
        <v>0.25243791829015549</v>
      </c>
      <c r="G54">
        <f t="shared" si="5"/>
        <v>6.4637502024071536E-2</v>
      </c>
      <c r="H54">
        <f t="shared" si="6"/>
        <v>3.7035652918455759</v>
      </c>
      <c r="J54">
        <f t="shared" si="7"/>
        <v>0.25243791829015594</v>
      </c>
      <c r="K54">
        <f t="shared" si="8"/>
        <v>1.2025111753628275</v>
      </c>
      <c r="L54">
        <f t="shared" si="16"/>
        <v>1.6268555774629561</v>
      </c>
      <c r="M54">
        <f t="shared" si="9"/>
        <v>0.26327087308917851</v>
      </c>
      <c r="N54">
        <f t="shared" si="10"/>
        <v>3.3450755442051183</v>
      </c>
      <c r="O54" s="1">
        <f t="shared" si="11"/>
        <v>96.402443969086789</v>
      </c>
      <c r="P54" s="1"/>
      <c r="Q54" s="12">
        <f t="shared" si="12"/>
        <v>4.0673620349999515</v>
      </c>
      <c r="R54">
        <f t="shared" si="13"/>
        <v>3.9913779389710125</v>
      </c>
      <c r="S54">
        <f t="shared" si="14"/>
        <v>0.12684680039096879</v>
      </c>
      <c r="T54">
        <f t="shared" si="15"/>
        <v>7.2680006590400703</v>
      </c>
      <c r="W54" s="1"/>
      <c r="AC54" s="1"/>
    </row>
    <row r="55" spans="1:33" x14ac:dyDescent="0.2">
      <c r="A55">
        <v>40</v>
      </c>
      <c r="B55">
        <f t="shared" si="0"/>
        <v>4</v>
      </c>
      <c r="C55">
        <f t="shared" si="1"/>
        <v>0.13255153229667402</v>
      </c>
      <c r="D55">
        <f t="shared" si="2"/>
        <v>7.5948673606243258</v>
      </c>
      <c r="E55">
        <f t="shared" si="3"/>
        <v>30.265491900843113</v>
      </c>
      <c r="F55">
        <f t="shared" si="4"/>
        <v>0.26549190084311292</v>
      </c>
      <c r="G55">
        <f t="shared" si="5"/>
        <v>6.6275766148337009E-2</v>
      </c>
      <c r="H55">
        <f t="shared" si="6"/>
        <v>3.7974336803121629</v>
      </c>
      <c r="J55">
        <f t="shared" si="7"/>
        <v>0.26549190084310892</v>
      </c>
      <c r="K55">
        <f t="shared" si="8"/>
        <v>1.2026403184024705</v>
      </c>
      <c r="L55">
        <f t="shared" si="16"/>
        <v>1.5999814132882688</v>
      </c>
      <c r="M55">
        <f t="shared" si="9"/>
        <v>0.27676562078995964</v>
      </c>
      <c r="N55">
        <f t="shared" si="10"/>
        <v>3.3448792533238079</v>
      </c>
      <c r="O55" s="1">
        <f t="shared" si="11"/>
        <v>96.396787020405938</v>
      </c>
      <c r="P55" s="1"/>
      <c r="Q55" s="12">
        <f t="shared" si="12"/>
        <v>4.1698540695372817</v>
      </c>
      <c r="R55">
        <f t="shared" si="13"/>
        <v>4.0928049757901652</v>
      </c>
      <c r="S55">
        <f t="shared" si="14"/>
        <v>0.13008824798604551</v>
      </c>
      <c r="T55">
        <f t="shared" si="15"/>
        <v>7.453727403306762</v>
      </c>
      <c r="W55" s="1"/>
      <c r="AC55" s="1"/>
      <c r="AF55" s="3"/>
      <c r="AG55" s="3"/>
    </row>
    <row r="56" spans="1:33" x14ac:dyDescent="0.2">
      <c r="A56">
        <v>41</v>
      </c>
      <c r="B56">
        <f t="shared" si="0"/>
        <v>4.1000000000000005</v>
      </c>
      <c r="C56">
        <f t="shared" si="1"/>
        <v>0.13582520021798644</v>
      </c>
      <c r="D56">
        <f t="shared" si="2"/>
        <v>7.7824402480463339</v>
      </c>
      <c r="E56">
        <f t="shared" si="3"/>
        <v>30.278870520546171</v>
      </c>
      <c r="F56">
        <f t="shared" si="4"/>
        <v>0.27887052054617101</v>
      </c>
      <c r="G56">
        <f t="shared" si="5"/>
        <v>6.7912600108993221E-2</v>
      </c>
      <c r="H56">
        <f t="shared" si="6"/>
        <v>3.891220124023167</v>
      </c>
      <c r="J56">
        <f t="shared" si="7"/>
        <v>0.27887052054617056</v>
      </c>
      <c r="K56">
        <f t="shared" si="8"/>
        <v>1.2027726006607002</v>
      </c>
      <c r="L56">
        <f t="shared" si="16"/>
        <v>1.5724570007980341</v>
      </c>
      <c r="M56">
        <f t="shared" si="9"/>
        <v>0.29058389344706004</v>
      </c>
      <c r="N56">
        <f t="shared" si="10"/>
        <v>3.344684015451965</v>
      </c>
      <c r="O56" s="1">
        <f t="shared" si="11"/>
        <v>96.391160418628999</v>
      </c>
      <c r="P56" s="1"/>
      <c r="Q56" s="12">
        <f t="shared" si="12"/>
        <v>4.2722119240125762</v>
      </c>
      <c r="R56">
        <f t="shared" si="13"/>
        <v>4.1941641073870546</v>
      </c>
      <c r="S56">
        <f t="shared" si="14"/>
        <v>0.13332889923607316</v>
      </c>
      <c r="T56">
        <f t="shared" si="15"/>
        <v>7.6394085190174019</v>
      </c>
      <c r="W56" s="1"/>
      <c r="AC56" s="1"/>
    </row>
    <row r="57" spans="1:33" x14ac:dyDescent="0.2">
      <c r="A57">
        <v>42</v>
      </c>
      <c r="B57">
        <f t="shared" si="0"/>
        <v>4.2</v>
      </c>
      <c r="C57">
        <f t="shared" si="1"/>
        <v>0.13909594148207133</v>
      </c>
      <c r="D57">
        <f t="shared" si="2"/>
        <v>7.9698454454155137</v>
      </c>
      <c r="E57">
        <f t="shared" si="3"/>
        <v>30.292573347274409</v>
      </c>
      <c r="F57">
        <f t="shared" si="4"/>
        <v>0.2925733472744092</v>
      </c>
      <c r="G57">
        <f t="shared" si="5"/>
        <v>6.9547970741035664E-2</v>
      </c>
      <c r="H57">
        <f t="shared" si="6"/>
        <v>3.9849227227077568</v>
      </c>
      <c r="J57">
        <f t="shared" si="7"/>
        <v>0.29257334727441187</v>
      </c>
      <c r="K57">
        <f t="shared" si="8"/>
        <v>1.2029080126174287</v>
      </c>
      <c r="L57">
        <f t="shared" si="16"/>
        <v>1.5442845364216344</v>
      </c>
      <c r="M57">
        <f t="shared" si="9"/>
        <v>0.30472437448742312</v>
      </c>
      <c r="N57">
        <f t="shared" si="10"/>
        <v>3.3444902708008981</v>
      </c>
      <c r="O57" s="1">
        <f t="shared" si="11"/>
        <v>96.385576850299387</v>
      </c>
      <c r="P57" s="1"/>
      <c r="Q57" s="12">
        <f t="shared" si="12"/>
        <v>4.3744325474965011</v>
      </c>
      <c r="R57">
        <f t="shared" si="13"/>
        <v>4.2954538396297028</v>
      </c>
      <c r="S57">
        <f t="shared" si="14"/>
        <v>0.13656873936811309</v>
      </c>
      <c r="T57">
        <f t="shared" si="15"/>
        <v>7.8250431597199928</v>
      </c>
      <c r="W57" s="1"/>
      <c r="AC57" s="1"/>
    </row>
    <row r="58" spans="1:33" x14ac:dyDescent="0.2">
      <c r="A58">
        <v>43</v>
      </c>
      <c r="B58">
        <f t="shared" si="0"/>
        <v>4.3</v>
      </c>
      <c r="C58">
        <f t="shared" si="1"/>
        <v>0.14236369012792366</v>
      </c>
      <c r="D58">
        <f t="shared" si="2"/>
        <v>8.1570791733332033</v>
      </c>
      <c r="E58">
        <f t="shared" si="3"/>
        <v>30.306599941266917</v>
      </c>
      <c r="F58">
        <f t="shared" si="4"/>
        <v>0.30659994126691714</v>
      </c>
      <c r="G58">
        <f t="shared" si="5"/>
        <v>7.1181845063961829E-2</v>
      </c>
      <c r="H58">
        <f t="shared" si="6"/>
        <v>4.0785395866666017</v>
      </c>
      <c r="J58">
        <f t="shared" si="7"/>
        <v>0.30659994126691847</v>
      </c>
      <c r="K58">
        <f t="shared" si="8"/>
        <v>1.2030465445472667</v>
      </c>
      <c r="L58">
        <f t="shared" si="16"/>
        <v>1.5154662633764033</v>
      </c>
      <c r="M58">
        <f t="shared" si="9"/>
        <v>0.31918571987335337</v>
      </c>
      <c r="N58">
        <f t="shared" si="10"/>
        <v>3.3442984690639421</v>
      </c>
      <c r="O58" s="1">
        <f t="shared" si="11"/>
        <v>96.380049275225005</v>
      </c>
      <c r="P58" s="1"/>
      <c r="Q58" s="12">
        <f t="shared" si="12"/>
        <v>4.4765129105506238</v>
      </c>
      <c r="R58">
        <f t="shared" si="13"/>
        <v>4.3966726927106228</v>
      </c>
      <c r="S58">
        <f t="shared" si="14"/>
        <v>0.13980775397633702</v>
      </c>
      <c r="T58">
        <f t="shared" si="15"/>
        <v>8.0106304999970277</v>
      </c>
      <c r="W58" s="1"/>
      <c r="AC58" s="1"/>
    </row>
    <row r="59" spans="1:33" x14ac:dyDescent="0.2">
      <c r="A59">
        <v>44</v>
      </c>
      <c r="B59">
        <f t="shared" si="0"/>
        <v>4.4000000000000004</v>
      </c>
      <c r="C59">
        <f t="shared" si="1"/>
        <v>0.14562838057082264</v>
      </c>
      <c r="D59">
        <f t="shared" si="2"/>
        <v>8.3441376739608693</v>
      </c>
      <c r="E59">
        <f t="shared" si="3"/>
        <v>30.320949853195561</v>
      </c>
      <c r="F59">
        <f t="shared" si="4"/>
        <v>0.32094985319556102</v>
      </c>
      <c r="G59">
        <f t="shared" si="5"/>
        <v>7.281419028541132E-2</v>
      </c>
      <c r="H59">
        <f t="shared" si="6"/>
        <v>4.1720688369804346</v>
      </c>
      <c r="J59">
        <f t="shared" si="7"/>
        <v>0.32094985319556235</v>
      </c>
      <c r="K59">
        <f t="shared" si="8"/>
        <v>1.2031881865215821</v>
      </c>
      <c r="L59">
        <f t="shared" si="16"/>
        <v>1.4860044711544784</v>
      </c>
      <c r="M59">
        <f t="shared" si="9"/>
        <v>0.33396655844809175</v>
      </c>
      <c r="N59">
        <f t="shared" si="10"/>
        <v>3.3441090693197149</v>
      </c>
      <c r="O59" s="1">
        <f t="shared" si="11"/>
        <v>96.374590923690249</v>
      </c>
      <c r="P59" s="1"/>
      <c r="Q59" s="12">
        <f t="shared" si="12"/>
        <v>4.5784500056344823</v>
      </c>
      <c r="R59">
        <f t="shared" si="13"/>
        <v>4.4978192014082774</v>
      </c>
      <c r="S59">
        <f t="shared" si="14"/>
        <v>0.14304592902942334</v>
      </c>
      <c r="T59">
        <f t="shared" si="15"/>
        <v>8.1961697358892884</v>
      </c>
      <c r="W59" s="1"/>
      <c r="AC59" s="1"/>
    </row>
    <row r="60" spans="1:33" x14ac:dyDescent="0.2">
      <c r="A60">
        <v>45</v>
      </c>
      <c r="B60">
        <f t="shared" si="0"/>
        <v>4.5</v>
      </c>
      <c r="C60">
        <f t="shared" si="1"/>
        <v>0.14888994760949725</v>
      </c>
      <c r="D60">
        <f t="shared" si="2"/>
        <v>8.5310172114306884</v>
      </c>
      <c r="E60">
        <f t="shared" si="3"/>
        <v>30.335622624235025</v>
      </c>
      <c r="F60">
        <f t="shared" si="4"/>
        <v>0.33562262423502531</v>
      </c>
      <c r="G60">
        <f t="shared" si="5"/>
        <v>7.4444973804748626E-2</v>
      </c>
      <c r="H60">
        <f t="shared" si="6"/>
        <v>4.2655086057153442</v>
      </c>
      <c r="J60">
        <f t="shared" si="7"/>
        <v>0.33562262423502576</v>
      </c>
      <c r="K60">
        <f t="shared" si="8"/>
        <v>1.2033329284105956</v>
      </c>
      <c r="L60">
        <f t="shared" si="16"/>
        <v>1.4559014950009554</v>
      </c>
      <c r="M60">
        <f t="shared" si="9"/>
        <v>0.3490654922870125</v>
      </c>
      <c r="N60">
        <f t="shared" si="10"/>
        <v>3.3439225399335895</v>
      </c>
      <c r="O60" s="1">
        <f t="shared" si="11"/>
        <v>96.369215293616449</v>
      </c>
      <c r="P60" s="1"/>
      <c r="Q60" s="12">
        <f t="shared" si="12"/>
        <v>4.6802408475048836</v>
      </c>
      <c r="R60">
        <f t="shared" si="13"/>
        <v>4.598891915342759</v>
      </c>
      <c r="S60">
        <f t="shared" si="14"/>
        <v>0.14628325087785168</v>
      </c>
      <c r="T60">
        <f t="shared" si="15"/>
        <v>8.3816600853137988</v>
      </c>
      <c r="W60" s="1"/>
      <c r="AC60" s="1"/>
    </row>
    <row r="61" spans="1:33" x14ac:dyDescent="0.2">
      <c r="A61">
        <v>46</v>
      </c>
      <c r="B61">
        <f t="shared" si="0"/>
        <v>4.6000000000000005</v>
      </c>
      <c r="C61">
        <f t="shared" si="1"/>
        <v>0.15214832643317483</v>
      </c>
      <c r="D61">
        <f t="shared" si="2"/>
        <v>8.7177140722493931</v>
      </c>
      <c r="E61">
        <f t="shared" si="3"/>
        <v>30.350617786134105</v>
      </c>
      <c r="F61">
        <f t="shared" si="4"/>
        <v>0.3506177861341051</v>
      </c>
      <c r="G61">
        <f t="shared" si="5"/>
        <v>7.6074163216587415E-2</v>
      </c>
      <c r="H61">
        <f t="shared" si="6"/>
        <v>4.3588570361246965</v>
      </c>
      <c r="J61">
        <f t="shared" si="7"/>
        <v>0.35061778613410421</v>
      </c>
      <c r="K61">
        <f t="shared" si="8"/>
        <v>1.2034807598855124</v>
      </c>
      <c r="L61">
        <f t="shared" si="16"/>
        <v>1.4251597153835573</v>
      </c>
      <c r="M61">
        <f t="shared" si="9"/>
        <v>0.36448109705428106</v>
      </c>
      <c r="N61">
        <f t="shared" si="10"/>
        <v>3.3437393584574551</v>
      </c>
      <c r="O61" s="1">
        <f t="shared" si="11"/>
        <v>96.363936147673158</v>
      </c>
      <c r="P61" s="1"/>
      <c r="Q61" s="12">
        <f t="shared" si="12"/>
        <v>4.7818824736073449</v>
      </c>
      <c r="R61">
        <f t="shared" si="13"/>
        <v>4.6998893992255937</v>
      </c>
      <c r="S61">
        <f t="shared" si="14"/>
        <v>0.14951970626109345</v>
      </c>
      <c r="T61">
        <f t="shared" si="15"/>
        <v>8.5671007884758303</v>
      </c>
      <c r="W61" s="1"/>
      <c r="AC61" s="1"/>
    </row>
    <row r="62" spans="1:33" x14ac:dyDescent="0.2">
      <c r="A62">
        <v>47</v>
      </c>
      <c r="B62">
        <f t="shared" si="0"/>
        <v>4.7</v>
      </c>
      <c r="C62">
        <f t="shared" si="1"/>
        <v>0.15540345262851127</v>
      </c>
      <c r="D62">
        <f t="shared" si="2"/>
        <v>8.9042245656953778</v>
      </c>
      <c r="E62">
        <f t="shared" si="3"/>
        <v>30.365934861288235</v>
      </c>
      <c r="F62">
        <f t="shared" si="4"/>
        <v>0.36593486128823471</v>
      </c>
      <c r="G62">
        <f t="shared" si="5"/>
        <v>7.7701726314255634E-2</v>
      </c>
      <c r="H62">
        <f t="shared" si="6"/>
        <v>4.4521122828476889</v>
      </c>
      <c r="J62">
        <f t="shared" si="7"/>
        <v>0.36593486128823516</v>
      </c>
      <c r="K62">
        <f t="shared" si="8"/>
        <v>1.2036316704206844</v>
      </c>
      <c r="L62">
        <f t="shared" si="16"/>
        <v>1.3937815574540078</v>
      </c>
      <c r="M62">
        <f t="shared" si="9"/>
        <v>0.3802119223648226</v>
      </c>
      <c r="N62">
        <f t="shared" si="10"/>
        <v>3.3435600115277504</v>
      </c>
      <c r="O62" s="1">
        <f t="shared" si="11"/>
        <v>96.358767510339433</v>
      </c>
      <c r="P62" s="1"/>
      <c r="Q62" s="12">
        <f t="shared" si="12"/>
        <v>4.8833719444595785</v>
      </c>
      <c r="R62">
        <f t="shared" si="13"/>
        <v>4.8008102331036362</v>
      </c>
      <c r="S62">
        <f t="shared" si="14"/>
        <v>0.15275528231469959</v>
      </c>
      <c r="T62">
        <f t="shared" si="15"/>
        <v>8.7524911082750041</v>
      </c>
      <c r="W62" s="1"/>
      <c r="AC62" s="1"/>
    </row>
    <row r="63" spans="1:33" x14ac:dyDescent="0.2">
      <c r="A63">
        <v>48</v>
      </c>
      <c r="B63">
        <f t="shared" si="0"/>
        <v>4.8000000000000007</v>
      </c>
      <c r="C63">
        <f t="shared" si="1"/>
        <v>0.15865526218640144</v>
      </c>
      <c r="D63">
        <f t="shared" si="2"/>
        <v>9.0905450242088985</v>
      </c>
      <c r="E63">
        <f t="shared" si="3"/>
        <v>30.381573362813189</v>
      </c>
      <c r="F63">
        <f t="shared" si="4"/>
        <v>0.38157336281318877</v>
      </c>
      <c r="G63">
        <f t="shared" si="5"/>
        <v>7.9327631093200721E-2</v>
      </c>
      <c r="H63">
        <f t="shared" si="6"/>
        <v>4.5452725121044493</v>
      </c>
      <c r="J63">
        <f t="shared" si="7"/>
        <v>0.38157336281319232</v>
      </c>
      <c r="K63">
        <f t="shared" si="8"/>
        <v>1.2037856492958103</v>
      </c>
      <c r="L63">
        <f t="shared" si="16"/>
        <v>1.3617694905014595</v>
      </c>
      <c r="M63">
        <f t="shared" si="9"/>
        <v>0.39625649215137265</v>
      </c>
      <c r="N63">
        <f t="shared" si="10"/>
        <v>3.3433849947618346</v>
      </c>
      <c r="O63" s="1">
        <f t="shared" si="11"/>
        <v>96.353723664917439</v>
      </c>
      <c r="P63" s="1"/>
      <c r="Q63" s="12">
        <f t="shared" si="12"/>
        <v>4.9847063440269128</v>
      </c>
      <c r="R63">
        <f t="shared" si="13"/>
        <v>4.9016530125969462</v>
      </c>
      <c r="S63">
        <f t="shared" si="14"/>
        <v>0.15598996657728187</v>
      </c>
      <c r="T63">
        <f t="shared" si="15"/>
        <v>8.937830330705312</v>
      </c>
      <c r="W63" s="1"/>
      <c r="AC63" s="1"/>
    </row>
    <row r="64" spans="1:33" x14ac:dyDescent="0.2">
      <c r="A64">
        <v>49</v>
      </c>
      <c r="B64">
        <f t="shared" si="0"/>
        <v>4.9000000000000004</v>
      </c>
      <c r="C64">
        <f t="shared" si="1"/>
        <v>0.16190369150866787</v>
      </c>
      <c r="D64">
        <f t="shared" si="2"/>
        <v>9.2766718037753346</v>
      </c>
      <c r="E64">
        <f t="shared" si="3"/>
        <v>30.397532794620027</v>
      </c>
      <c r="F64">
        <f t="shared" si="4"/>
        <v>0.39753279462002666</v>
      </c>
      <c r="G64">
        <f t="shared" si="5"/>
        <v>8.0951845754333937E-2</v>
      </c>
      <c r="H64">
        <f t="shared" si="6"/>
        <v>4.6383359018876673</v>
      </c>
      <c r="J64">
        <f t="shared" si="7"/>
        <v>0.39753279462002578</v>
      </c>
      <c r="K64">
        <f t="shared" si="8"/>
        <v>1.2039426855981636</v>
      </c>
      <c r="L64">
        <f t="shared" si="16"/>
        <v>1.3291260273980687</v>
      </c>
      <c r="M64">
        <f t="shared" si="9"/>
        <v>0.41261330503650545</v>
      </c>
      <c r="N64">
        <f t="shared" si="10"/>
        <v>3.3432148126527634</v>
      </c>
      <c r="O64" s="1">
        <f t="shared" si="11"/>
        <v>96.348819150499907</v>
      </c>
      <c r="P64" s="1"/>
      <c r="Q64" s="12">
        <f t="shared" si="12"/>
        <v>5.0858827800895678</v>
      </c>
      <c r="R64">
        <f t="shared" si="13"/>
        <v>5.0024163491306082</v>
      </c>
      <c r="S64">
        <f t="shared" si="14"/>
        <v>0.15922374699738837</v>
      </c>
      <c r="T64">
        <f t="shared" si="15"/>
        <v>9.123117765249054</v>
      </c>
      <c r="W64" s="1"/>
      <c r="AC64" s="1"/>
    </row>
    <row r="65" spans="1:33" x14ac:dyDescent="0.2">
      <c r="A65">
        <v>50</v>
      </c>
      <c r="B65">
        <f t="shared" si="0"/>
        <v>5</v>
      </c>
      <c r="C65">
        <f t="shared" si="1"/>
        <v>0.16514867741462683</v>
      </c>
      <c r="D65">
        <f t="shared" si="2"/>
        <v>9.4626012843013942</v>
      </c>
      <c r="E65">
        <f t="shared" si="3"/>
        <v>30.413812651491099</v>
      </c>
      <c r="F65">
        <f t="shared" si="4"/>
        <v>0.41381265149109936</v>
      </c>
      <c r="G65">
        <f t="shared" si="5"/>
        <v>8.2574338707313413E-2</v>
      </c>
      <c r="H65">
        <f t="shared" si="6"/>
        <v>4.7313006421506971</v>
      </c>
      <c r="J65">
        <f t="shared" si="7"/>
        <v>0.41381265149110114</v>
      </c>
      <c r="K65">
        <f t="shared" si="8"/>
        <v>1.2041027682248571</v>
      </c>
      <c r="L65">
        <f t="shared" si="16"/>
        <v>1.295853724037124</v>
      </c>
      <c r="M65">
        <f t="shared" si="9"/>
        <v>0.42928083470938427</v>
      </c>
      <c r="N65">
        <f t="shared" si="10"/>
        <v>3.3430499784624663</v>
      </c>
      <c r="O65" s="1">
        <f t="shared" si="11"/>
        <v>96.344068758891609</v>
      </c>
      <c r="P65" s="1"/>
      <c r="Q65" s="12">
        <f t="shared" si="12"/>
        <v>5.1868983846016974</v>
      </c>
      <c r="R65">
        <f t="shared" si="13"/>
        <v>5.1030988701604372</v>
      </c>
      <c r="S65">
        <f t="shared" si="14"/>
        <v>0.16245661194027197</v>
      </c>
      <c r="T65">
        <f t="shared" si="15"/>
        <v>9.308352745264667</v>
      </c>
      <c r="W65" s="1"/>
      <c r="AC65" s="1"/>
      <c r="AF65" s="3"/>
      <c r="AG65" s="3"/>
    </row>
    <row r="66" spans="1:33" x14ac:dyDescent="0.2">
      <c r="A66">
        <v>51</v>
      </c>
      <c r="B66">
        <f t="shared" si="0"/>
        <v>5.1000000000000005</v>
      </c>
      <c r="C66">
        <f t="shared" si="1"/>
        <v>0.16839015714752992</v>
      </c>
      <c r="D66">
        <f t="shared" si="2"/>
        <v>9.6483298699842059</v>
      </c>
      <c r="E66">
        <f t="shared" si="3"/>
        <v>30.430412419157253</v>
      </c>
      <c r="F66">
        <f t="shared" si="4"/>
        <v>0.43041241915725337</v>
      </c>
      <c r="G66">
        <f t="shared" si="5"/>
        <v>8.4195078573764959E-2</v>
      </c>
      <c r="H66">
        <f t="shared" si="6"/>
        <v>4.824164934992103</v>
      </c>
      <c r="J66">
        <f t="shared" si="7"/>
        <v>0.43041241915725115</v>
      </c>
      <c r="K66">
        <f t="shared" si="8"/>
        <v>1.2042658858851318</v>
      </c>
      <c r="L66">
        <f t="shared" si="16"/>
        <v>1.2619551787638055</v>
      </c>
      <c r="M66">
        <f t="shared" si="9"/>
        <v>0.44625753030713528</v>
      </c>
      <c r="N66">
        <f t="shared" si="10"/>
        <v>3.3428910141133237</v>
      </c>
      <c r="O66" s="1">
        <f t="shared" si="11"/>
        <v>96.339487531484707</v>
      </c>
      <c r="P66" s="1"/>
      <c r="Q66" s="12">
        <f t="shared" si="12"/>
        <v>5.287750314042114</v>
      </c>
      <c r="R66">
        <f t="shared" si="13"/>
        <v>5.2036992193925036</v>
      </c>
      <c r="S66">
        <f t="shared" si="14"/>
        <v>0.16568855019455031</v>
      </c>
      <c r="T66">
        <f t="shared" si="15"/>
        <v>9.4935346283683124</v>
      </c>
      <c r="W66" s="1"/>
      <c r="AC66" s="1"/>
    </row>
    <row r="67" spans="1:33" x14ac:dyDescent="0.2">
      <c r="A67">
        <v>52</v>
      </c>
      <c r="B67">
        <f t="shared" si="0"/>
        <v>5.2</v>
      </c>
      <c r="C67">
        <f t="shared" si="1"/>
        <v>0.17162806838087999</v>
      </c>
      <c r="D67">
        <f t="shared" si="2"/>
        <v>9.8338539896732122</v>
      </c>
      <c r="E67">
        <f t="shared" si="3"/>
        <v>30.447331574376101</v>
      </c>
      <c r="F67">
        <f t="shared" si="4"/>
        <v>0.4473315743761006</v>
      </c>
      <c r="G67">
        <f t="shared" si="5"/>
        <v>8.5814034190439994E-2</v>
      </c>
      <c r="H67">
        <f t="shared" si="6"/>
        <v>4.9169269948366061</v>
      </c>
      <c r="J67">
        <f t="shared" si="7"/>
        <v>0.44733157437609972</v>
      </c>
      <c r="K67">
        <f t="shared" si="8"/>
        <v>1.204432027102682</v>
      </c>
      <c r="L67">
        <f t="shared" si="16"/>
        <v>1.2274330317989679</v>
      </c>
      <c r="M67">
        <f t="shared" si="9"/>
        <v>0.46354181680059647</v>
      </c>
      <c r="N67">
        <f t="shared" si="10"/>
        <v>3.3427384500783459</v>
      </c>
      <c r="O67" s="1">
        <f t="shared" si="11"/>
        <v>96.335090756093749</v>
      </c>
      <c r="P67" s="1"/>
      <c r="Q67" s="12">
        <f t="shared" si="12"/>
        <v>5.3884357497566224</v>
      </c>
      <c r="R67">
        <f t="shared" si="13"/>
        <v>5.3042160569964238</v>
      </c>
      <c r="S67">
        <f t="shared" si="14"/>
        <v>0.16891955097875733</v>
      </c>
      <c r="T67">
        <f t="shared" si="15"/>
        <v>9.6786627968092684</v>
      </c>
      <c r="W67" s="1"/>
      <c r="AC67" s="1"/>
    </row>
    <row r="68" spans="1:33" x14ac:dyDescent="0.2">
      <c r="A68">
        <v>53</v>
      </c>
      <c r="B68">
        <f t="shared" si="0"/>
        <v>5.3000000000000007</v>
      </c>
      <c r="C68">
        <f t="shared" si="1"/>
        <v>0.17486234922462071</v>
      </c>
      <c r="D68">
        <f t="shared" si="2"/>
        <v>10.019170097224805</v>
      </c>
      <c r="E68">
        <f t="shared" si="3"/>
        <v>30.464569585011372</v>
      </c>
      <c r="F68">
        <f t="shared" si="4"/>
        <v>0.4645695850113718</v>
      </c>
      <c r="G68">
        <f t="shared" si="5"/>
        <v>8.7431174612310356E-2</v>
      </c>
      <c r="H68">
        <f t="shared" si="6"/>
        <v>5.0095850486124025</v>
      </c>
      <c r="J68">
        <f t="shared" si="7"/>
        <v>0.4645695850113718</v>
      </c>
      <c r="K68">
        <f t="shared" si="8"/>
        <v>1.204601180218003</v>
      </c>
      <c r="L68">
        <f t="shared" si="16"/>
        <v>1.1922899646560834</v>
      </c>
      <c r="M68">
        <f t="shared" si="9"/>
        <v>0.48113209538431201</v>
      </c>
      <c r="N68">
        <f t="shared" si="10"/>
        <v>3.3425928252697701</v>
      </c>
      <c r="O68" s="1">
        <f t="shared" si="11"/>
        <v>96.330893963745211</v>
      </c>
      <c r="P68" s="1"/>
      <c r="Q68" s="12">
        <f t="shared" si="12"/>
        <v>5.4889518982918961</v>
      </c>
      <c r="R68">
        <f t="shared" si="13"/>
        <v>5.4046480598123985</v>
      </c>
      <c r="S68">
        <f t="shared" si="14"/>
        <v>0.17214960394778561</v>
      </c>
      <c r="T68">
        <f t="shared" si="15"/>
        <v>9.8637366578390608</v>
      </c>
      <c r="W68" s="1"/>
      <c r="AC68" s="1"/>
    </row>
    <row r="69" spans="1:33" x14ac:dyDescent="0.2">
      <c r="A69">
        <v>54</v>
      </c>
      <c r="B69">
        <f t="shared" si="0"/>
        <v>5.4</v>
      </c>
      <c r="C69">
        <f t="shared" si="1"/>
        <v>0.17809293823119757</v>
      </c>
      <c r="D69">
        <f t="shared" si="2"/>
        <v>10.204274671849614</v>
      </c>
      <c r="E69">
        <f t="shared" si="3"/>
        <v>30.482125910113293</v>
      </c>
      <c r="F69">
        <f t="shared" si="4"/>
        <v>0.48212591011329309</v>
      </c>
      <c r="G69">
        <f t="shared" si="5"/>
        <v>8.9046469115598784E-2</v>
      </c>
      <c r="H69">
        <f t="shared" si="6"/>
        <v>5.102137335924807</v>
      </c>
      <c r="J69">
        <f t="shared" si="7"/>
        <v>0.48212591011328909</v>
      </c>
      <c r="K69">
        <f t="shared" si="8"/>
        <v>1.2047733333907709</v>
      </c>
      <c r="L69">
        <f t="shared" si="16"/>
        <v>1.1565286995516864</v>
      </c>
      <c r="M69">
        <f t="shared" si="9"/>
        <v>0.49902674387055151</v>
      </c>
      <c r="N69">
        <f t="shared" si="10"/>
        <v>3.3424546869262981</v>
      </c>
      <c r="O69" s="1">
        <f t="shared" si="11"/>
        <v>96.326912925427663</v>
      </c>
      <c r="P69" s="1"/>
      <c r="Q69" s="12">
        <f t="shared" si="12"/>
        <v>5.5892959917208245</v>
      </c>
      <c r="R69">
        <f t="shared" si="13"/>
        <v>5.5049939215519084</v>
      </c>
      <c r="S69">
        <f t="shared" si="14"/>
        <v>0.17537869919921795</v>
      </c>
      <c r="T69">
        <f t="shared" si="15"/>
        <v>10.048755644074241</v>
      </c>
      <c r="W69" s="1"/>
      <c r="AC69" s="1"/>
    </row>
    <row r="70" spans="1:33" x14ac:dyDescent="0.2">
      <c r="A70">
        <v>55</v>
      </c>
      <c r="B70">
        <f t="shared" si="0"/>
        <v>5.5</v>
      </c>
      <c r="C70">
        <f t="shared" si="1"/>
        <v>0.18131977440149022</v>
      </c>
      <c r="D70">
        <f t="shared" si="2"/>
        <v>10.389164218452407</v>
      </c>
      <c r="E70">
        <f t="shared" si="3"/>
        <v>30.5</v>
      </c>
      <c r="F70">
        <f t="shared" si="4"/>
        <v>0.5</v>
      </c>
      <c r="G70">
        <f t="shared" si="5"/>
        <v>9.065988720074511E-2</v>
      </c>
      <c r="H70">
        <f t="shared" si="6"/>
        <v>5.1945821092262037</v>
      </c>
      <c r="J70">
        <f t="shared" si="7"/>
        <v>0.49999999999999822</v>
      </c>
      <c r="K70">
        <f t="shared" si="8"/>
        <v>1.2049484746022465</v>
      </c>
      <c r="L70">
        <f t="shared" si="16"/>
        <v>1.1201519988094859</v>
      </c>
      <c r="M70">
        <f t="shared" si="9"/>
        <v>0.51722411708720661</v>
      </c>
      <c r="N70">
        <f t="shared" si="10"/>
        <v>3.3423245904989374</v>
      </c>
      <c r="O70" s="1">
        <f t="shared" si="11"/>
        <v>96.323163648801923</v>
      </c>
      <c r="P70" s="1"/>
      <c r="Q70" s="12">
        <f t="shared" si="12"/>
        <v>5.6894652879592664</v>
      </c>
      <c r="R70">
        <f t="shared" si="13"/>
        <v>5.6052523529920721</v>
      </c>
      <c r="S70">
        <f t="shared" si="14"/>
        <v>0.17860682727954899</v>
      </c>
      <c r="T70">
        <f t="shared" si="15"/>
        <v>10.233719213852877</v>
      </c>
      <c r="W70" s="1"/>
      <c r="AC70" s="1"/>
    </row>
    <row r="71" spans="1:33" x14ac:dyDescent="0.2">
      <c r="A71">
        <v>56</v>
      </c>
      <c r="B71">
        <f t="shared" si="0"/>
        <v>5.6000000000000005</v>
      </c>
      <c r="C71">
        <f t="shared" si="1"/>
        <v>0.18454279719061453</v>
      </c>
      <c r="D71">
        <f t="shared" si="2"/>
        <v>10.573835267964546</v>
      </c>
      <c r="E71">
        <f t="shared" si="3"/>
        <v>30.51819129633996</v>
      </c>
      <c r="F71">
        <f t="shared" si="4"/>
        <v>0.51819129633996042</v>
      </c>
      <c r="G71">
        <f t="shared" si="5"/>
        <v>9.2271398595307266E-2</v>
      </c>
      <c r="H71">
        <f t="shared" si="6"/>
        <v>5.2869176339822728</v>
      </c>
      <c r="J71">
        <f t="shared" si="7"/>
        <v>0.5181912963399582</v>
      </c>
      <c r="K71">
        <f t="shared" si="8"/>
        <v>1.2051265916577072</v>
      </c>
      <c r="L71">
        <f t="shared" si="16"/>
        <v>1.0831626642584398</v>
      </c>
      <c r="M71">
        <f t="shared" si="9"/>
        <v>0.5357225472793693</v>
      </c>
      <c r="N71">
        <f t="shared" si="10"/>
        <v>3.3422030995354746</v>
      </c>
      <c r="O71" s="1">
        <f t="shared" si="11"/>
        <v>96.319662374871584</v>
      </c>
      <c r="P71" s="1"/>
      <c r="Q71" s="12">
        <f t="shared" si="12"/>
        <v>5.7894570710741711</v>
      </c>
      <c r="R71">
        <f t="shared" si="13"/>
        <v>5.7054220821636061</v>
      </c>
      <c r="S71">
        <f t="shared" si="14"/>
        <v>0.18183397919029592</v>
      </c>
      <c r="T71">
        <f t="shared" si="15"/>
        <v>10.418626851584678</v>
      </c>
      <c r="W71" s="1"/>
      <c r="AC71" s="1"/>
    </row>
    <row r="72" spans="1:33" x14ac:dyDescent="0.2">
      <c r="A72">
        <v>57</v>
      </c>
      <c r="B72">
        <f t="shared" si="0"/>
        <v>5.7</v>
      </c>
      <c r="C72">
        <f t="shared" si="1"/>
        <v>0.18776194651359343</v>
      </c>
      <c r="D72">
        <f t="shared" si="2"/>
        <v>10.758284377668888</v>
      </c>
      <c r="E72">
        <f t="shared" si="3"/>
        <v>30.5366992322353</v>
      </c>
      <c r="F72">
        <f t="shared" si="4"/>
        <v>0.53669923223529992</v>
      </c>
      <c r="G72">
        <f t="shared" si="5"/>
        <v>9.3880973256796715E-2</v>
      </c>
      <c r="H72">
        <f t="shared" si="6"/>
        <v>5.3791421888344439</v>
      </c>
      <c r="J72">
        <f t="shared" si="7"/>
        <v>0.53669923223530036</v>
      </c>
      <c r="K72">
        <f t="shared" si="8"/>
        <v>1.2053076721889011</v>
      </c>
      <c r="L72">
        <f t="shared" si="16"/>
        <v>1.0455635366250728</v>
      </c>
      <c r="M72">
        <f t="shared" si="9"/>
        <v>0.55452034451438847</v>
      </c>
      <c r="N72">
        <f t="shared" si="10"/>
        <v>3.3420907855636628</v>
      </c>
      <c r="O72" s="1">
        <f t="shared" si="11"/>
        <v>96.316425574616559</v>
      </c>
      <c r="P72" s="1"/>
      <c r="Q72" s="12">
        <f t="shared" si="12"/>
        <v>5.8892686515829844</v>
      </c>
      <c r="R72">
        <f t="shared" si="13"/>
        <v>5.805501854532352</v>
      </c>
      <c r="S72">
        <f t="shared" si="14"/>
        <v>0.18506014639399715</v>
      </c>
      <c r="T72">
        <f t="shared" si="15"/>
        <v>10.603478068094695</v>
      </c>
      <c r="W72" s="1"/>
      <c r="AC72" s="1"/>
    </row>
    <row r="73" spans="1:33" x14ac:dyDescent="0.2">
      <c r="A73">
        <v>58</v>
      </c>
      <c r="B73">
        <f t="shared" si="0"/>
        <v>5.8000000000000007</v>
      </c>
      <c r="C73">
        <f t="shared" si="1"/>
        <v>0.19097716275089588</v>
      </c>
      <c r="D73">
        <f t="shared" si="2"/>
        <v>10.942508131517192</v>
      </c>
      <c r="E73">
        <f t="shared" si="3"/>
        <v>30.555523232306136</v>
      </c>
      <c r="F73">
        <f t="shared" si="4"/>
        <v>0.55552323230613609</v>
      </c>
      <c r="G73">
        <f t="shared" si="5"/>
        <v>9.548858137544794E-2</v>
      </c>
      <c r="H73">
        <f t="shared" si="6"/>
        <v>5.471254065758596</v>
      </c>
      <c r="J73">
        <f t="shared" si="7"/>
        <v>0.55552323230613432</v>
      </c>
      <c r="K73">
        <f t="shared" si="8"/>
        <v>1.2054917036565274</v>
      </c>
      <c r="L73">
        <f t="shared" si="16"/>
        <v>1.0073574949202184</v>
      </c>
      <c r="M73">
        <f t="shared" si="9"/>
        <v>0.573615797090261</v>
      </c>
      <c r="N73">
        <f t="shared" si="10"/>
        <v>3.341988227973141</v>
      </c>
      <c r="O73" s="1">
        <f t="shared" si="11"/>
        <v>96.313469945590199</v>
      </c>
      <c r="P73" s="1"/>
      <c r="Q73" s="12">
        <f t="shared" si="12"/>
        <v>5.9888973667443333</v>
      </c>
      <c r="R73">
        <f t="shared" si="13"/>
        <v>5.9054904331743687</v>
      </c>
      <c r="S73">
        <f t="shared" si="14"/>
        <v>0.18828532082010002</v>
      </c>
      <c r="T73">
        <f t="shared" si="15"/>
        <v>10.788272400960688</v>
      </c>
      <c r="W73" s="1"/>
      <c r="AC73" s="1"/>
    </row>
    <row r="74" spans="1:33" x14ac:dyDescent="0.2">
      <c r="A74">
        <v>59</v>
      </c>
      <c r="B74">
        <f t="shared" si="0"/>
        <v>5.9</v>
      </c>
      <c r="C74">
        <f t="shared" si="1"/>
        <v>0.19418838675384306</v>
      </c>
      <c r="D74">
        <f t="shared" si="2"/>
        <v>11.126503140439837</v>
      </c>
      <c r="E74">
        <f t="shared" si="3"/>
        <v>30.574662712775755</v>
      </c>
      <c r="F74">
        <f t="shared" si="4"/>
        <v>0.57466271277575487</v>
      </c>
      <c r="G74">
        <f t="shared" si="5"/>
        <v>9.7094193376921531E-2</v>
      </c>
      <c r="H74">
        <f t="shared" si="6"/>
        <v>5.5632515702199186</v>
      </c>
      <c r="J74">
        <f t="shared" si="7"/>
        <v>0.57466271277575309</v>
      </c>
      <c r="K74">
        <f t="shared" si="8"/>
        <v>1.205678673352738</v>
      </c>
      <c r="L74">
        <f t="shared" si="16"/>
        <v>0.96854745582049506</v>
      </c>
      <c r="M74">
        <f t="shared" si="9"/>
        <v>0.5930071719471478</v>
      </c>
      <c r="N74">
        <f t="shared" si="10"/>
        <v>3.3418960138961338</v>
      </c>
      <c r="O74" s="1">
        <f t="shared" si="11"/>
        <v>96.310812408480984</v>
      </c>
      <c r="P74" s="1"/>
      <c r="Q74" s="12">
        <f t="shared" si="12"/>
        <v>6.08834058083991</v>
      </c>
      <c r="R74">
        <f t="shared" si="13"/>
        <v>6.0053865989445372</v>
      </c>
      <c r="S74">
        <f t="shared" si="14"/>
        <v>0.1915094948707364</v>
      </c>
      <c r="T74">
        <f t="shared" si="15"/>
        <v>10.973009414844039</v>
      </c>
      <c r="W74" s="1"/>
      <c r="AC74" s="1"/>
    </row>
    <row r="75" spans="1:33" x14ac:dyDescent="0.2">
      <c r="A75">
        <v>60</v>
      </c>
      <c r="B75">
        <f t="shared" si="0"/>
        <v>6</v>
      </c>
      <c r="C75">
        <f t="shared" si="1"/>
        <v>0.19739555984988078</v>
      </c>
      <c r="D75">
        <f t="shared" si="2"/>
        <v>11.31026604264795</v>
      </c>
      <c r="E75">
        <f t="shared" si="3"/>
        <v>30.594117081556711</v>
      </c>
      <c r="F75">
        <f t="shared" si="4"/>
        <v>0.5941170815567105</v>
      </c>
      <c r="G75">
        <f t="shared" si="5"/>
        <v>9.8697779924940388E-2</v>
      </c>
      <c r="H75">
        <f t="shared" si="6"/>
        <v>5.6551330213239748</v>
      </c>
      <c r="J75">
        <f t="shared" si="7"/>
        <v>0.59411708155671095</v>
      </c>
      <c r="K75">
        <f t="shared" si="8"/>
        <v>1.2058685684036625</v>
      </c>
      <c r="L75">
        <f t="shared" si="16"/>
        <v>0.92913637304475916</v>
      </c>
      <c r="M75">
        <f t="shared" si="9"/>
        <v>0.61269271508183176</v>
      </c>
      <c r="N75">
        <f t="shared" si="10"/>
        <v>3.3418147380869643</v>
      </c>
      <c r="O75" s="1">
        <f t="shared" si="11"/>
        <v>96.308470103640332</v>
      </c>
      <c r="P75" s="1"/>
      <c r="Q75" s="12">
        <f t="shared" si="12"/>
        <v>6.1875956854475485</v>
      </c>
      <c r="R75">
        <f t="shared" si="13"/>
        <v>6.1051891506386688</v>
      </c>
      <c r="S75">
        <f t="shared" si="14"/>
        <v>0.19473266142638629</v>
      </c>
      <c r="T75">
        <f t="shared" si="15"/>
        <v>11.157688701814271</v>
      </c>
      <c r="W75" s="1"/>
      <c r="AC75" s="1"/>
      <c r="AF75" s="3"/>
      <c r="AG75" s="3"/>
    </row>
    <row r="76" spans="1:33" x14ac:dyDescent="0.2">
      <c r="A76">
        <v>61</v>
      </c>
      <c r="B76">
        <f t="shared" si="0"/>
        <v>6.1000000000000005</v>
      </c>
      <c r="C76">
        <f t="shared" si="1"/>
        <v>0.20059862384771762</v>
      </c>
      <c r="D76">
        <f t="shared" si="2"/>
        <v>11.493793503927794</v>
      </c>
      <c r="E76">
        <f t="shared" si="3"/>
        <v>30.613885738337757</v>
      </c>
      <c r="F76">
        <f t="shared" si="4"/>
        <v>0.61388573833775695</v>
      </c>
      <c r="G76">
        <f t="shared" si="5"/>
        <v>0.10029931192385881</v>
      </c>
      <c r="H76">
        <f t="shared" si="6"/>
        <v>5.7468967519638969</v>
      </c>
      <c r="J76">
        <f t="shared" si="7"/>
        <v>0.6138857383377605</v>
      </c>
      <c r="K76">
        <f t="shared" si="8"/>
        <v>1.2060613757719525</v>
      </c>
      <c r="L76">
        <f t="shared" si="16"/>
        <v>0.8891272367257721</v>
      </c>
      <c r="M76">
        <f t="shared" si="9"/>
        <v>0.63267065196494987</v>
      </c>
      <c r="N76">
        <f t="shared" si="10"/>
        <v>3.341745002800435</v>
      </c>
      <c r="O76" s="1">
        <f t="shared" si="11"/>
        <v>96.306460387577573</v>
      </c>
      <c r="P76" s="1"/>
      <c r="Q76" s="12">
        <f t="shared" si="12"/>
        <v>6.2866600997054389</v>
      </c>
      <c r="R76">
        <f t="shared" si="13"/>
        <v>6.2048969051491163</v>
      </c>
      <c r="S76">
        <f t="shared" si="14"/>
        <v>0.19795481385142957</v>
      </c>
      <c r="T76">
        <f t="shared" si="15"/>
        <v>11.342309881667139</v>
      </c>
      <c r="W76" s="1"/>
      <c r="AC76" s="1"/>
    </row>
    <row r="77" spans="1:33" x14ac:dyDescent="0.2">
      <c r="A77">
        <v>62</v>
      </c>
      <c r="B77">
        <f t="shared" si="0"/>
        <v>6.2</v>
      </c>
      <c r="C77">
        <f t="shared" si="1"/>
        <v>0.20379752104232826</v>
      </c>
      <c r="D77">
        <f t="shared" si="2"/>
        <v>11.677082217927451</v>
      </c>
      <c r="E77">
        <f t="shared" si="3"/>
        <v>30.633968074671618</v>
      </c>
      <c r="F77">
        <f t="shared" si="4"/>
        <v>0.63396807467161764</v>
      </c>
      <c r="G77">
        <f t="shared" si="5"/>
        <v>0.10189876052116413</v>
      </c>
      <c r="H77">
        <f t="shared" si="6"/>
        <v>5.8385411089637254</v>
      </c>
      <c r="J77">
        <f t="shared" si="7"/>
        <v>0.63396807467161587</v>
      </c>
      <c r="K77">
        <f t="shared" si="8"/>
        <v>1.2062570822593477</v>
      </c>
      <c r="L77">
        <f t="shared" si="16"/>
        <v>0.84852307277732364</v>
      </c>
      <c r="M77">
        <f t="shared" si="9"/>
        <v>0.65293918796081829</v>
      </c>
      <c r="N77">
        <f t="shared" si="10"/>
        <v>3.3416874176691058</v>
      </c>
      <c r="O77" s="1">
        <f t="shared" si="11"/>
        <v>96.304800829423186</v>
      </c>
      <c r="P77" s="1"/>
      <c r="Q77" s="12">
        <f t="shared" si="12"/>
        <v>6.3855312705674745</v>
      </c>
      <c r="R77">
        <f t="shared" si="13"/>
        <v>6.3045086976138371</v>
      </c>
      <c r="S77">
        <f t="shared" si="14"/>
        <v>0.20117594599958571</v>
      </c>
      <c r="T77">
        <f t="shared" si="15"/>
        <v>11.526872602236329</v>
      </c>
      <c r="W77" s="1"/>
      <c r="AC77" s="1"/>
    </row>
    <row r="78" spans="1:33" x14ac:dyDescent="0.2">
      <c r="A78">
        <v>63</v>
      </c>
      <c r="B78">
        <f t="shared" si="0"/>
        <v>6.3000000000000007</v>
      </c>
      <c r="C78">
        <f t="shared" si="1"/>
        <v>0.20699219421982104</v>
      </c>
      <c r="D78">
        <f t="shared" si="2"/>
        <v>11.86012890643571</v>
      </c>
      <c r="E78">
        <f t="shared" si="3"/>
        <v>30.654363474063523</v>
      </c>
      <c r="F78">
        <f t="shared" si="4"/>
        <v>0.65436347406352269</v>
      </c>
      <c r="G78">
        <f t="shared" si="5"/>
        <v>0.10349609710991052</v>
      </c>
      <c r="H78">
        <f t="shared" si="6"/>
        <v>5.930064453217855</v>
      </c>
      <c r="J78">
        <f t="shared" si="7"/>
        <v>0.6543634740635218</v>
      </c>
      <c r="K78">
        <f t="shared" si="8"/>
        <v>1.2064556745092592</v>
      </c>
      <c r="L78">
        <f t="shared" si="16"/>
        <v>0.8073269422571433</v>
      </c>
      <c r="M78">
        <f t="shared" si="9"/>
        <v>0.67349650874963118</v>
      </c>
      <c r="N78">
        <f t="shared" si="10"/>
        <v>3.3416425995795551</v>
      </c>
      <c r="O78" s="1">
        <f t="shared" si="11"/>
        <v>96.303509207362765</v>
      </c>
      <c r="P78" s="1"/>
      <c r="Q78" s="12">
        <f t="shared" si="12"/>
        <v>6.4842066730496866</v>
      </c>
      <c r="R78">
        <f t="shared" si="13"/>
        <v>6.4040233815589431</v>
      </c>
      <c r="S78">
        <f t="shared" si="14"/>
        <v>0.20439605221924148</v>
      </c>
      <c r="T78">
        <f t="shared" si="15"/>
        <v>11.7113765396987</v>
      </c>
      <c r="W78" s="1"/>
      <c r="AC78" s="1"/>
    </row>
    <row r="79" spans="1:33" x14ac:dyDescent="0.2">
      <c r="A79">
        <v>64</v>
      </c>
      <c r="B79">
        <f t="shared" si="0"/>
        <v>6.4</v>
      </c>
      <c r="C79">
        <f t="shared" si="1"/>
        <v>0.21018258666216955</v>
      </c>
      <c r="D79">
        <f t="shared" si="2"/>
        <v>12.042930319653196</v>
      </c>
      <c r="E79">
        <f t="shared" si="3"/>
        <v>30.675071312060545</v>
      </c>
      <c r="F79">
        <f t="shared" si="4"/>
        <v>0.67507131206054538</v>
      </c>
      <c r="G79">
        <f t="shared" si="5"/>
        <v>0.10509129333108477</v>
      </c>
      <c r="H79">
        <f t="shared" si="6"/>
        <v>6.0214651598265982</v>
      </c>
      <c r="J79">
        <f t="shared" si="7"/>
        <v>0.67507131206054893</v>
      </c>
      <c r="K79">
        <f t="shared" si="8"/>
        <v>1.2066571390093719</v>
      </c>
      <c r="L79">
        <f t="shared" si="16"/>
        <v>0.76554194072574444</v>
      </c>
      <c r="M79">
        <f t="shared" si="9"/>
        <v>0.69434078075190564</v>
      </c>
      <c r="N79">
        <f t="shared" si="10"/>
        <v>3.3416111725475708</v>
      </c>
      <c r="O79" s="1">
        <f t="shared" si="11"/>
        <v>96.302603505040054</v>
      </c>
      <c r="P79" s="1"/>
      <c r="Q79" s="12">
        <f t="shared" si="12"/>
        <v>6.5826838104677678</v>
      </c>
      <c r="R79">
        <f t="shared" si="13"/>
        <v>6.5034398290346997</v>
      </c>
      <c r="S79">
        <f t="shared" si="14"/>
        <v>0.20761512735866711</v>
      </c>
      <c r="T79">
        <f t="shared" si="15"/>
        <v>11.895821398873174</v>
      </c>
      <c r="W79" s="1"/>
      <c r="AC79" s="1"/>
    </row>
    <row r="80" spans="1:33" x14ac:dyDescent="0.2">
      <c r="A80">
        <v>65</v>
      </c>
      <c r="B80">
        <f t="shared" ref="B80:B115" si="17">A80*0.1</f>
        <v>6.5</v>
      </c>
      <c r="C80">
        <f t="shared" ref="C80:C115" si="18">ATAN(B80/$F$3)</f>
        <v>0.21336864215180798</v>
      </c>
      <c r="D80">
        <f t="shared" ref="D80:D115" si="19">C80*180/$C$3</f>
        <v>12.225483236455652</v>
      </c>
      <c r="E80">
        <f t="shared" ref="E80:E115" si="20">$F$3/COS(C80)</f>
        <v>30.696090956341656</v>
      </c>
      <c r="F80">
        <f t="shared" ref="F80:F115" si="21">E80-$F$3</f>
        <v>0.69609095634165641</v>
      </c>
      <c r="G80">
        <f t="shared" si="5"/>
        <v>0.10668432107590399</v>
      </c>
      <c r="H80">
        <f t="shared" si="6"/>
        <v>6.112741618227826</v>
      </c>
      <c r="J80">
        <f t="shared" si="7"/>
        <v>0.69609095634165508</v>
      </c>
      <c r="K80">
        <f t="shared" si="8"/>
        <v>1.2068614620942644</v>
      </c>
      <c r="L80">
        <f t="shared" si="16"/>
        <v>0.72317119760153514</v>
      </c>
      <c r="M80">
        <f t="shared" si="9"/>
        <v>0.71547015155495097</v>
      </c>
      <c r="N80">
        <f t="shared" si="10"/>
        <v>3.3415937675924057</v>
      </c>
      <c r="O80" s="1">
        <f t="shared" si="11"/>
        <v>96.302101907933235</v>
      </c>
      <c r="P80" s="1"/>
      <c r="Q80" s="12">
        <f t="shared" si="12"/>
        <v>6.6809602146656673</v>
      </c>
      <c r="R80">
        <f t="shared" si="13"/>
        <v>6.6027569307449969</v>
      </c>
      <c r="S80">
        <f t="shared" si="14"/>
        <v>0.21083316677112143</v>
      </c>
      <c r="T80">
        <f t="shared" si="15"/>
        <v>12.080206913513244</v>
      </c>
      <c r="W80" s="1"/>
      <c r="AC80" s="1"/>
    </row>
    <row r="81" spans="1:33" x14ac:dyDescent="0.2">
      <c r="A81">
        <v>66</v>
      </c>
      <c r="B81">
        <f t="shared" si="17"/>
        <v>6.6000000000000005</v>
      </c>
      <c r="C81">
        <f t="shared" si="18"/>
        <v>0.21655030497608929</v>
      </c>
      <c r="D81">
        <f t="shared" si="19"/>
        <v>12.407784464649394</v>
      </c>
      <c r="E81">
        <f t="shared" si="20"/>
        <v>30.717421766808489</v>
      </c>
      <c r="F81">
        <f t="shared" si="21"/>
        <v>0.71742176680848857</v>
      </c>
      <c r="G81">
        <f t="shared" ref="G81:G115" si="22">C81/SQRT($F$5)</f>
        <v>0.10827515248804465</v>
      </c>
      <c r="H81">
        <f t="shared" ref="H81:H115" si="23">G81*180/$C$3</f>
        <v>6.203892232324697</v>
      </c>
      <c r="J81">
        <f t="shared" ref="J81:J115" si="24">$F$3*(1/COS(C81)-1)</f>
        <v>0.71742176680849257</v>
      </c>
      <c r="K81">
        <f t="shared" ref="K81:K115" si="25">SQRT($F$5)*$F$4/COS(G81)</f>
        <v>1.2070686299480442</v>
      </c>
      <c r="L81">
        <f t="shared" ref="L81:L115" si="26">SQRT($F$5)*$F$6*(COS(C81)-COS($F$8))/COS(G81)</f>
        <v>0.68021787551241075</v>
      </c>
      <c r="M81">
        <f t="shared" ref="M81:M115" si="27">$F$6*(1-COS(C81))</f>
        <v>0.73688275034120154</v>
      </c>
      <c r="N81">
        <f t="shared" ref="N81:N115" si="28">SUM(J81:M81)</f>
        <v>3.3415910226101491</v>
      </c>
      <c r="O81" s="1">
        <f t="shared" ref="O81:O114" si="29">N81/$C$6*360</f>
        <v>96.302022799705426</v>
      </c>
      <c r="P81" s="1"/>
      <c r="Q81" s="12">
        <f t="shared" ref="Q81:Q115" si="30">$F$6*SIN(C81)</f>
        <v>6.7790334462352417</v>
      </c>
      <c r="R81">
        <f t="shared" ref="R81:R115" si="31">$F$3*TAN(C81)+($F$4+$F$6*COS(C81)-$F$6*COS($F$8))*TAN(G81)</f>
        <v>6.701973596170264</v>
      </c>
      <c r="S81">
        <f t="shared" ref="S81:S115" si="32">ASIN(R81/$F$6)</f>
        <v>0.21405016631984528</v>
      </c>
      <c r="T81">
        <f t="shared" ref="T81:T115" si="33">S81*180/$C$3</f>
        <v>12.264532846593076</v>
      </c>
      <c r="W81" s="1"/>
      <c r="AC81" s="1"/>
    </row>
    <row r="82" spans="1:33" x14ac:dyDescent="0.2">
      <c r="A82">
        <v>67</v>
      </c>
      <c r="B82">
        <f t="shared" si="17"/>
        <v>6.7</v>
      </c>
      <c r="C82">
        <f t="shared" si="18"/>
        <v>0.21972751993160636</v>
      </c>
      <c r="D82">
        <f t="shared" si="19"/>
        <v>12.589830841218889</v>
      </c>
      <c r="E82">
        <f t="shared" si="20"/>
        <v>30.739063095676809</v>
      </c>
      <c r="F82">
        <f t="shared" si="21"/>
        <v>0.7390630956768085</v>
      </c>
      <c r="G82">
        <f t="shared" si="22"/>
        <v>0.10986375996580318</v>
      </c>
      <c r="H82">
        <f t="shared" si="23"/>
        <v>6.2949154206094446</v>
      </c>
      <c r="J82">
        <f t="shared" si="24"/>
        <v>0.7390630956768085</v>
      </c>
      <c r="K82">
        <f t="shared" si="25"/>
        <v>1.2072786286069972</v>
      </c>
      <c r="L82">
        <f t="shared" si="26"/>
        <v>0.63668516964408373</v>
      </c>
      <c r="M82">
        <f t="shared" si="27"/>
        <v>0.75857668831823111</v>
      </c>
      <c r="N82">
        <f t="shared" si="28"/>
        <v>3.3416035822461203</v>
      </c>
      <c r="O82" s="1">
        <f t="shared" si="29"/>
        <v>96.302384758527282</v>
      </c>
      <c r="P82" s="1"/>
      <c r="Q82" s="12">
        <f t="shared" si="30"/>
        <v>6.8769010947269651</v>
      </c>
      <c r="R82">
        <f t="shared" si="31"/>
        <v>6.8010887536838691</v>
      </c>
      <c r="S82">
        <f t="shared" si="32"/>
        <v>0.21726612238294463</v>
      </c>
      <c r="T82">
        <f t="shared" si="33"/>
        <v>12.44879899058731</v>
      </c>
      <c r="W82" s="1"/>
      <c r="AC82" s="1"/>
    </row>
    <row r="83" spans="1:33" x14ac:dyDescent="0.2">
      <c r="A83">
        <v>68</v>
      </c>
      <c r="B83">
        <f t="shared" si="17"/>
        <v>6.8000000000000007</v>
      </c>
      <c r="C83">
        <f t="shared" si="18"/>
        <v>0.22290023232837577</v>
      </c>
      <c r="D83">
        <f t="shared" si="19"/>
        <v>12.771619232566492</v>
      </c>
      <c r="E83">
        <f t="shared" si="20"/>
        <v>30.761014287568607</v>
      </c>
      <c r="F83">
        <f t="shared" si="21"/>
        <v>0.76101428756860656</v>
      </c>
      <c r="G83">
        <f t="shared" si="22"/>
        <v>0.11145011616418789</v>
      </c>
      <c r="H83">
        <f t="shared" si="23"/>
        <v>6.3858096162832458</v>
      </c>
      <c r="J83">
        <f t="shared" si="24"/>
        <v>0.76101428756860434</v>
      </c>
      <c r="K83">
        <f t="shared" si="25"/>
        <v>1.2074914439622537</v>
      </c>
      <c r="L83">
        <f t="shared" si="26"/>
        <v>0.59257630708541642</v>
      </c>
      <c r="M83">
        <f t="shared" si="27"/>
        <v>0.78055005915026232</v>
      </c>
      <c r="N83">
        <f t="shared" si="28"/>
        <v>3.3416320977665368</v>
      </c>
      <c r="O83" s="1">
        <f t="shared" si="29"/>
        <v>96.303206553378502</v>
      </c>
      <c r="P83" s="1"/>
      <c r="Q83" s="12">
        <f t="shared" si="30"/>
        <v>6.9745607788517088</v>
      </c>
      <c r="R83">
        <f t="shared" si="31"/>
        <v>6.9001013506619922</v>
      </c>
      <c r="S83">
        <f t="shared" si="32"/>
        <v>0.22048103185816401</v>
      </c>
      <c r="T83">
        <f t="shared" si="33"/>
        <v>12.633005167744555</v>
      </c>
      <c r="W83" s="1"/>
      <c r="AC83" s="1"/>
    </row>
    <row r="84" spans="1:33" x14ac:dyDescent="0.2">
      <c r="A84">
        <v>69</v>
      </c>
      <c r="B84">
        <f t="shared" si="17"/>
        <v>6.9</v>
      </c>
      <c r="C84">
        <f t="shared" si="18"/>
        <v>0.2260683879938839</v>
      </c>
      <c r="D84">
        <f t="shared" si="19"/>
        <v>12.953146534744262</v>
      </c>
      <c r="E84">
        <f t="shared" si="20"/>
        <v>30.78327467960483</v>
      </c>
      <c r="F84">
        <f t="shared" si="21"/>
        <v>0.78327467960482977</v>
      </c>
      <c r="G84">
        <f t="shared" si="22"/>
        <v>0.11303419399694195</v>
      </c>
      <c r="H84">
        <f t="shared" si="23"/>
        <v>6.4765732673721308</v>
      </c>
      <c r="J84">
        <f t="shared" si="24"/>
        <v>0.78327467960482844</v>
      </c>
      <c r="K84">
        <f t="shared" si="25"/>
        <v>1.2077070617624655</v>
      </c>
      <c r="L84">
        <f t="shared" si="26"/>
        <v>0.54789454617100941</v>
      </c>
      <c r="M84">
        <f t="shared" si="27"/>
        <v>0.80280093939099406</v>
      </c>
      <c r="N84">
        <f t="shared" si="28"/>
        <v>3.3416772269292974</v>
      </c>
      <c r="O84" s="1">
        <f t="shared" si="29"/>
        <v>96.304507140323963</v>
      </c>
      <c r="P84" s="1"/>
      <c r="Q84" s="12">
        <f t="shared" si="30"/>
        <v>7.0720101466735716</v>
      </c>
      <c r="R84">
        <f t="shared" si="31"/>
        <v>6.9990103535869785</v>
      </c>
      <c r="S84">
        <f t="shared" si="32"/>
        <v>0.22369489216754976</v>
      </c>
      <c r="T84">
        <f t="shared" si="33"/>
        <v>12.817151230354593</v>
      </c>
      <c r="W84" s="1"/>
      <c r="AC84" s="1"/>
    </row>
    <row r="85" spans="1:33" x14ac:dyDescent="0.2">
      <c r="A85">
        <v>70</v>
      </c>
      <c r="B85">
        <f t="shared" si="17"/>
        <v>7</v>
      </c>
      <c r="C85">
        <f t="shared" si="18"/>
        <v>0.22923193327699534</v>
      </c>
      <c r="D85">
        <f t="shared" si="19"/>
        <v>13.134409673677911</v>
      </c>
      <c r="E85">
        <f t="shared" si="20"/>
        <v>30.805843601498726</v>
      </c>
      <c r="F85">
        <f t="shared" si="21"/>
        <v>0.8058436014987258</v>
      </c>
      <c r="G85">
        <f t="shared" si="22"/>
        <v>0.11461596663849767</v>
      </c>
      <c r="H85">
        <f t="shared" si="23"/>
        <v>6.5672048368389557</v>
      </c>
      <c r="J85">
        <f t="shared" si="24"/>
        <v>0.80584360149872802</v>
      </c>
      <c r="K85">
        <f t="shared" si="25"/>
        <v>1.2079254676164966</v>
      </c>
      <c r="L85">
        <f t="shared" si="26"/>
        <v>0.50264317582124307</v>
      </c>
      <c r="M85">
        <f t="shared" si="27"/>
        <v>0.82532738891759483</v>
      </c>
      <c r="N85">
        <f t="shared" si="28"/>
        <v>3.3417396338540621</v>
      </c>
      <c r="O85" s="1">
        <f t="shared" si="29"/>
        <v>96.306305658769503</v>
      </c>
      <c r="P85" s="1"/>
      <c r="Q85" s="12">
        <f t="shared" si="30"/>
        <v>7.1692468757937942</v>
      </c>
      <c r="R85">
        <f t="shared" si="31"/>
        <v>7.0978147481442111</v>
      </c>
      <c r="S85">
        <f t="shared" si="32"/>
        <v>0.2269077012620046</v>
      </c>
      <c r="T85">
        <f t="shared" si="33"/>
        <v>13.001237061009334</v>
      </c>
      <c r="W85" s="1"/>
      <c r="AC85" s="1"/>
      <c r="AF85" s="3"/>
      <c r="AG85" s="3"/>
    </row>
    <row r="86" spans="1:33" x14ac:dyDescent="0.2">
      <c r="A86">
        <v>71</v>
      </c>
      <c r="B86">
        <f t="shared" si="17"/>
        <v>7.1000000000000005</v>
      </c>
      <c r="C86">
        <f t="shared" si="18"/>
        <v>0.23239081505172349</v>
      </c>
      <c r="D86">
        <f t="shared" si="19"/>
        <v>13.31540560538285</v>
      </c>
      <c r="E86">
        <f t="shared" si="20"/>
        <v>30.828720375649716</v>
      </c>
      <c r="F86">
        <f t="shared" si="21"/>
        <v>0.82872037564971635</v>
      </c>
      <c r="G86">
        <f t="shared" si="22"/>
        <v>0.11619540752586174</v>
      </c>
      <c r="H86">
        <f t="shared" si="23"/>
        <v>6.6577028026914249</v>
      </c>
      <c r="J86">
        <f t="shared" si="24"/>
        <v>0.82872037564971412</v>
      </c>
      <c r="K86">
        <f t="shared" si="25"/>
        <v>1.2081466469961237</v>
      </c>
      <c r="L86">
        <f t="shared" si="26"/>
        <v>0.45682551488011552</v>
      </c>
      <c r="M86">
        <f t="shared" si="27"/>
        <v>0.84812745136563805</v>
      </c>
      <c r="N86">
        <f t="shared" si="28"/>
        <v>3.3418199888915918</v>
      </c>
      <c r="O86" s="1">
        <f t="shared" si="29"/>
        <v>96.308621427696295</v>
      </c>
      <c r="P86" s="1"/>
      <c r="Q86" s="12">
        <f t="shared" si="30"/>
        <v>7.2662686735257642</v>
      </c>
      <c r="R86">
        <f t="shared" si="31"/>
        <v>7.1965135393124946</v>
      </c>
      <c r="S86">
        <f t="shared" si="32"/>
        <v>0.23011945762573444</v>
      </c>
      <c r="T86">
        <f t="shared" si="33"/>
        <v>13.185262572857614</v>
      </c>
      <c r="W86" s="1"/>
      <c r="AC86" s="1"/>
    </row>
    <row r="87" spans="1:33" x14ac:dyDescent="0.2">
      <c r="A87">
        <v>72</v>
      </c>
      <c r="B87">
        <f t="shared" si="17"/>
        <v>7.2</v>
      </c>
      <c r="C87">
        <f t="shared" si="18"/>
        <v>0.23554498072086336</v>
      </c>
      <c r="D87">
        <f t="shared" si="19"/>
        <v>13.49613131617234</v>
      </c>
      <c r="E87">
        <f t="shared" si="20"/>
        <v>30.851904317237857</v>
      </c>
      <c r="F87">
        <f t="shared" si="21"/>
        <v>0.85190431723785665</v>
      </c>
      <c r="G87">
        <f t="shared" si="22"/>
        <v>0.11777249036043168</v>
      </c>
      <c r="H87">
        <f t="shared" si="23"/>
        <v>6.74806565808617</v>
      </c>
      <c r="J87">
        <f t="shared" si="24"/>
        <v>0.85190431723785931</v>
      </c>
      <c r="K87">
        <f t="shared" si="25"/>
        <v>1.2083705852387487</v>
      </c>
      <c r="L87">
        <f t="shared" si="26"/>
        <v>0.41044491145099588</v>
      </c>
      <c r="M87">
        <f t="shared" si="27"/>
        <v>0.87119915456487174</v>
      </c>
      <c r="N87">
        <f t="shared" si="28"/>
        <v>3.3419189684924757</v>
      </c>
      <c r="O87" s="1">
        <f t="shared" si="29"/>
        <v>96.311473941877878</v>
      </c>
      <c r="P87" s="1"/>
      <c r="Q87" s="12">
        <f t="shared" si="30"/>
        <v>7.3630732770611278</v>
      </c>
      <c r="R87">
        <f t="shared" si="31"/>
        <v>7.2951057514480038</v>
      </c>
      <c r="S87">
        <f t="shared" si="32"/>
        <v>0.23333016028058731</v>
      </c>
      <c r="T87">
        <f t="shared" si="33"/>
        <v>13.369227709853801</v>
      </c>
      <c r="W87" s="1"/>
      <c r="AC87" s="1"/>
    </row>
    <row r="88" spans="1:33" x14ac:dyDescent="0.2">
      <c r="A88">
        <v>73</v>
      </c>
      <c r="B88">
        <f t="shared" si="17"/>
        <v>7.3000000000000007</v>
      </c>
      <c r="C88">
        <f t="shared" si="18"/>
        <v>0.23869437821948689</v>
      </c>
      <c r="D88">
        <f t="shared" si="19"/>
        <v>13.676583822857756</v>
      </c>
      <c r="E88">
        <f t="shared" si="20"/>
        <v>30.875394734318782</v>
      </c>
      <c r="F88">
        <f t="shared" si="21"/>
        <v>0.87539473431878179</v>
      </c>
      <c r="G88">
        <f t="shared" si="22"/>
        <v>0.11934718910974344</v>
      </c>
      <c r="H88">
        <f t="shared" si="23"/>
        <v>6.838291911428878</v>
      </c>
      <c r="J88">
        <f t="shared" si="24"/>
        <v>0.87539473431878179</v>
      </c>
      <c r="K88">
        <f t="shared" si="25"/>
        <v>1.2085972675501195</v>
      </c>
      <c r="L88">
        <f t="shared" si="26"/>
        <v>0.36350474223068152</v>
      </c>
      <c r="M88">
        <f t="shared" si="27"/>
        <v>0.89454051097557652</v>
      </c>
      <c r="N88">
        <f t="shared" si="28"/>
        <v>3.3420372550751596</v>
      </c>
      <c r="O88" s="1">
        <f t="shared" si="29"/>
        <v>96.314882868076637</v>
      </c>
      <c r="P88" s="1"/>
      <c r="Q88" s="12">
        <f t="shared" si="30"/>
        <v>7.4596584536270383</v>
      </c>
      <c r="R88">
        <f t="shared" si="31"/>
        <v>7.3935904283617964</v>
      </c>
      <c r="S88">
        <f t="shared" si="32"/>
        <v>0.23653980879028647</v>
      </c>
      <c r="T88">
        <f t="shared" si="33"/>
        <v>13.553132447000339</v>
      </c>
      <c r="W88" s="1"/>
      <c r="AC88" s="1"/>
    </row>
    <row r="89" spans="1:33" x14ac:dyDescent="0.2">
      <c r="A89">
        <v>74</v>
      </c>
      <c r="B89">
        <f t="shared" si="17"/>
        <v>7.4</v>
      </c>
      <c r="C89">
        <f t="shared" si="18"/>
        <v>0.24183895601830027</v>
      </c>
      <c r="D89">
        <f t="shared" si="19"/>
        <v>13.856760172940968</v>
      </c>
      <c r="E89">
        <f t="shared" si="20"/>
        <v>30.899190927919133</v>
      </c>
      <c r="F89">
        <f t="shared" si="21"/>
        <v>0.89919092791913258</v>
      </c>
      <c r="G89">
        <f t="shared" si="22"/>
        <v>0.12091947800915014</v>
      </c>
      <c r="H89">
        <f t="shared" si="23"/>
        <v>6.9283800864704839</v>
      </c>
      <c r="J89">
        <f t="shared" si="24"/>
        <v>0.89919092791913569</v>
      </c>
      <c r="K89">
        <f t="shared" si="25"/>
        <v>1.2088266790070594</v>
      </c>
      <c r="L89">
        <f t="shared" si="26"/>
        <v>0.3160084118418775</v>
      </c>
      <c r="M89">
        <f t="shared" si="27"/>
        <v>0.91814951812540258</v>
      </c>
      <c r="N89">
        <f t="shared" si="28"/>
        <v>3.3421755368934751</v>
      </c>
      <c r="O89" s="1">
        <f t="shared" si="29"/>
        <v>96.318868041226224</v>
      </c>
      <c r="P89" s="1"/>
      <c r="Q89" s="12">
        <f t="shared" si="30"/>
        <v>7.5560220006345613</v>
      </c>
      <c r="R89">
        <f t="shared" si="31"/>
        <v>7.4919666333909278</v>
      </c>
      <c r="S89">
        <f t="shared" si="32"/>
        <v>0.23974840326455729</v>
      </c>
      <c r="T89">
        <f t="shared" si="33"/>
        <v>13.736976790584214</v>
      </c>
      <c r="W89" s="1"/>
      <c r="AC89" s="1"/>
    </row>
    <row r="90" spans="1:33" x14ac:dyDescent="0.2">
      <c r="A90">
        <v>75</v>
      </c>
      <c r="B90">
        <f t="shared" si="17"/>
        <v>7.5</v>
      </c>
      <c r="C90">
        <f t="shared" si="18"/>
        <v>0.24497866312686414</v>
      </c>
      <c r="D90">
        <f t="shared" si="19"/>
        <v>14.036657444798836</v>
      </c>
      <c r="E90">
        <f t="shared" si="20"/>
        <v>30.923292192132454</v>
      </c>
      <c r="F90">
        <f t="shared" si="21"/>
        <v>0.92329219213245395</v>
      </c>
      <c r="G90">
        <f t="shared" si="22"/>
        <v>0.12248933156343207</v>
      </c>
      <c r="H90">
        <f t="shared" si="23"/>
        <v>7.018328722399418</v>
      </c>
      <c r="J90">
        <f t="shared" si="24"/>
        <v>0.92329219213245439</v>
      </c>
      <c r="K90">
        <f t="shared" si="25"/>
        <v>1.2090588045602044</v>
      </c>
      <c r="L90">
        <f t="shared" si="26"/>
        <v>0.26795935216440103</v>
      </c>
      <c r="M90">
        <f t="shared" si="27"/>
        <v>0.94202415904648829</v>
      </c>
      <c r="N90">
        <f t="shared" si="28"/>
        <v>3.3423345079035482</v>
      </c>
      <c r="O90" s="1">
        <f t="shared" si="29"/>
        <v>96.323449460595924</v>
      </c>
      <c r="P90" s="1"/>
      <c r="Q90" s="12">
        <f t="shared" si="30"/>
        <v>7.6521617458182698</v>
      </c>
      <c r="R90">
        <f t="shared" si="31"/>
        <v>7.5902334494632129</v>
      </c>
      <c r="S90">
        <f t="shared" si="32"/>
        <v>0.24295594436315057</v>
      </c>
      <c r="T90">
        <f t="shared" si="33"/>
        <v>13.92076077840748</v>
      </c>
      <c r="W90" s="1"/>
      <c r="AC90" s="1"/>
    </row>
    <row r="91" spans="1:33" x14ac:dyDescent="0.2">
      <c r="A91">
        <v>76</v>
      </c>
      <c r="B91">
        <f t="shared" si="17"/>
        <v>7.6000000000000005</v>
      </c>
      <c r="C91">
        <f t="shared" si="18"/>
        <v>0.2481134490966766</v>
      </c>
      <c r="D91">
        <f t="shared" si="19"/>
        <v>14.216272747859872</v>
      </c>
      <c r="E91">
        <f t="shared" si="20"/>
        <v>30.94769781421552</v>
      </c>
      <c r="F91">
        <f t="shared" si="21"/>
        <v>0.94769781421551968</v>
      </c>
      <c r="G91">
        <f t="shared" si="22"/>
        <v>0.1240567245483383</v>
      </c>
      <c r="H91">
        <f t="shared" si="23"/>
        <v>7.1081363739299359</v>
      </c>
      <c r="J91">
        <f t="shared" si="24"/>
        <v>0.94769781421552013</v>
      </c>
      <c r="K91">
        <f t="shared" si="25"/>
        <v>1.2092936290367462</v>
      </c>
      <c r="L91">
        <f t="shared" si="26"/>
        <v>0.21936102166533736</v>
      </c>
      <c r="M91">
        <f t="shared" si="27"/>
        <v>0.96616240271269704</v>
      </c>
      <c r="N91">
        <f t="shared" si="28"/>
        <v>3.3425148676303009</v>
      </c>
      <c r="O91" s="1">
        <f t="shared" si="29"/>
        <v>96.328647285943291</v>
      </c>
      <c r="P91" s="1"/>
      <c r="Q91" s="12">
        <f t="shared" si="30"/>
        <v>7.7480755473670753</v>
      </c>
      <c r="R91">
        <f t="shared" si="31"/>
        <v>7.6883899791556525</v>
      </c>
      <c r="S91">
        <f t="shared" si="32"/>
        <v>0.24616243329976153</v>
      </c>
      <c r="T91">
        <f t="shared" si="33"/>
        <v>14.104484480011802</v>
      </c>
      <c r="W91" s="1"/>
      <c r="AC91" s="1"/>
    </row>
    <row r="92" spans="1:33" x14ac:dyDescent="0.2">
      <c r="A92">
        <v>77</v>
      </c>
      <c r="B92">
        <f t="shared" si="17"/>
        <v>7.7</v>
      </c>
      <c r="C92">
        <f t="shared" si="18"/>
        <v>0.25124326402411901</v>
      </c>
      <c r="D92">
        <f t="shared" si="19"/>
        <v>14.395603222773012</v>
      </c>
      <c r="E92">
        <f t="shared" si="20"/>
        <v>30.972407074685041</v>
      </c>
      <c r="F92">
        <f t="shared" si="21"/>
        <v>0.97240707468504084</v>
      </c>
      <c r="G92">
        <f t="shared" si="22"/>
        <v>0.1256216320120595</v>
      </c>
      <c r="H92">
        <f t="shared" si="23"/>
        <v>7.197801611386506</v>
      </c>
      <c r="J92">
        <f t="shared" si="24"/>
        <v>0.97240707468503995</v>
      </c>
      <c r="K92">
        <f t="shared" si="25"/>
        <v>1.2095311371431827</v>
      </c>
      <c r="L92">
        <f t="shared" si="26"/>
        <v>0.17021690472841025</v>
      </c>
      <c r="M92">
        <f t="shared" si="27"/>
        <v>0.99056220447679455</v>
      </c>
      <c r="N92">
        <f t="shared" si="28"/>
        <v>3.3427173210334278</v>
      </c>
      <c r="O92" s="1">
        <f t="shared" si="29"/>
        <v>96.334481833651822</v>
      </c>
      <c r="P92" s="1"/>
      <c r="Q92" s="12">
        <f t="shared" si="30"/>
        <v>7.8437612940463115</v>
      </c>
      <c r="R92">
        <f t="shared" si="31"/>
        <v>7.7864353447465708</v>
      </c>
      <c r="S92">
        <f t="shared" si="32"/>
        <v>0.24936787184584769</v>
      </c>
      <c r="T92">
        <f t="shared" si="33"/>
        <v>14.28814799689721</v>
      </c>
      <c r="W92" s="1"/>
      <c r="AC92" s="1"/>
    </row>
    <row r="93" spans="1:33" x14ac:dyDescent="0.2">
      <c r="A93">
        <v>78</v>
      </c>
      <c r="B93">
        <f t="shared" si="17"/>
        <v>7.8000000000000007</v>
      </c>
      <c r="C93">
        <f t="shared" si="18"/>
        <v>0.25436805855326594</v>
      </c>
      <c r="D93">
        <f t="shared" si="19"/>
        <v>14.574646041568634</v>
      </c>
      <c r="E93">
        <f t="shared" si="20"/>
        <v>30.997419247414776</v>
      </c>
      <c r="F93">
        <f t="shared" si="21"/>
        <v>0.99741924741477561</v>
      </c>
      <c r="G93">
        <f t="shared" si="22"/>
        <v>0.12718402927663297</v>
      </c>
      <c r="H93">
        <f t="shared" si="23"/>
        <v>7.2873230207843172</v>
      </c>
      <c r="J93">
        <f t="shared" si="24"/>
        <v>0.99741924741477472</v>
      </c>
      <c r="K93">
        <f t="shared" si="25"/>
        <v>1.2097713134680701</v>
      </c>
      <c r="L93">
        <f t="shared" si="26"/>
        <v>0.12053051098270512</v>
      </c>
      <c r="M93">
        <f t="shared" si="27"/>
        <v>1.0152215065074512</v>
      </c>
      <c r="N93">
        <f t="shared" si="28"/>
        <v>3.3429425783730009</v>
      </c>
      <c r="O93" s="1">
        <f t="shared" si="29"/>
        <v>96.340973572857663</v>
      </c>
      <c r="P93" s="1"/>
      <c r="Q93" s="12">
        <f t="shared" si="30"/>
        <v>7.9392169053111514</v>
      </c>
      <c r="R93">
        <f t="shared" si="31"/>
        <v>7.8843686882615129</v>
      </c>
      <c r="S93">
        <f t="shared" si="32"/>
        <v>0.25257226233434493</v>
      </c>
      <c r="T93">
        <f t="shared" si="33"/>
        <v>14.471751462735025</v>
      </c>
      <c r="W93" s="1"/>
      <c r="AC93" s="1"/>
    </row>
    <row r="94" spans="1:33" x14ac:dyDescent="0.2">
      <c r="A94">
        <v>79</v>
      </c>
      <c r="B94">
        <f t="shared" si="17"/>
        <v>7.9</v>
      </c>
      <c r="C94">
        <f t="shared" si="18"/>
        <v>0.25748778387855825</v>
      </c>
      <c r="D94">
        <f t="shared" si="19"/>
        <v>14.753398407811709</v>
      </c>
      <c r="E94">
        <f t="shared" si="20"/>
        <v>31.022733599732952</v>
      </c>
      <c r="F94">
        <f t="shared" si="21"/>
        <v>1.0227335997329519</v>
      </c>
      <c r="G94">
        <f t="shared" si="22"/>
        <v>0.12874389193927913</v>
      </c>
      <c r="H94">
        <f t="shared" si="23"/>
        <v>7.3766992039058543</v>
      </c>
      <c r="J94">
        <f t="shared" si="24"/>
        <v>1.0227335997329545</v>
      </c>
      <c r="K94">
        <f t="shared" si="25"/>
        <v>1.2100141424847821</v>
      </c>
      <c r="L94">
        <f t="shared" si="26"/>
        <v>7.03053746311601E-2</v>
      </c>
      <c r="M94">
        <f t="shared" si="27"/>
        <v>1.0401382382258175</v>
      </c>
      <c r="N94">
        <f t="shared" si="28"/>
        <v>3.3431913550747145</v>
      </c>
      <c r="O94" s="1">
        <f t="shared" si="29"/>
        <v>96.348143121566153</v>
      </c>
      <c r="P94" s="1"/>
      <c r="Q94" s="12">
        <f t="shared" si="30"/>
        <v>8.0344403314113553</v>
      </c>
      <c r="R94">
        <f t="shared" si="31"/>
        <v>7.9821891715129274</v>
      </c>
      <c r="S94">
        <f t="shared" si="32"/>
        <v>0.2557756076632845</v>
      </c>
      <c r="T94">
        <f t="shared" si="33"/>
        <v>14.655295043575109</v>
      </c>
      <c r="W94" s="1"/>
      <c r="AC94" s="1"/>
    </row>
    <row r="95" spans="1:33" s="3" customFormat="1" x14ac:dyDescent="0.2">
      <c r="A95" s="3">
        <v>80</v>
      </c>
      <c r="B95" s="3">
        <f t="shared" si="17"/>
        <v>8</v>
      </c>
      <c r="C95" s="3">
        <f t="shared" si="18"/>
        <v>0.26060239174734096</v>
      </c>
      <c r="D95" s="3">
        <f t="shared" si="19"/>
        <v>14.931857556747213</v>
      </c>
      <c r="E95" s="3">
        <f t="shared" si="20"/>
        <v>31.048349392520048</v>
      </c>
      <c r="F95" s="3">
        <f t="shared" si="21"/>
        <v>1.0483493925200484</v>
      </c>
      <c r="G95" s="3">
        <f t="shared" si="22"/>
        <v>0.13030119587367048</v>
      </c>
      <c r="H95" s="3">
        <f t="shared" si="23"/>
        <v>7.4659287783736064</v>
      </c>
      <c r="J95" s="3">
        <f t="shared" si="24"/>
        <v>1.0483493925200471</v>
      </c>
      <c r="K95">
        <f t="shared" si="25"/>
        <v>1.2102596085542703</v>
      </c>
      <c r="L95">
        <f t="shared" si="26"/>
        <v>1.9545053778804011E-2</v>
      </c>
      <c r="M95" s="3">
        <f t="shared" si="27"/>
        <v>1.065310316741636</v>
      </c>
      <c r="N95" s="3">
        <f t="shared" si="28"/>
        <v>3.3434643715947576</v>
      </c>
      <c r="O95" s="13">
        <f t="shared" si="29"/>
        <v>96.356011242757518</v>
      </c>
      <c r="P95" s="13"/>
      <c r="Q95" s="14">
        <f t="shared" si="30"/>
        <v>8.1294295534874479</v>
      </c>
      <c r="R95" s="3">
        <f t="shared" si="31"/>
        <v>8.0798959761337059</v>
      </c>
      <c r="S95" s="3">
        <f t="shared" si="32"/>
        <v>0.2589779112993113</v>
      </c>
      <c r="T95" s="3">
        <f t="shared" si="33"/>
        <v>14.83877893804744</v>
      </c>
      <c r="W95" s="13"/>
      <c r="AC95" s="13"/>
      <c r="AD95" s="15"/>
    </row>
    <row r="96" spans="1:33" x14ac:dyDescent="0.2">
      <c r="A96">
        <v>81</v>
      </c>
      <c r="B96">
        <f t="shared" si="17"/>
        <v>8.1</v>
      </c>
      <c r="C96">
        <f t="shared" si="18"/>
        <v>0.26371183446226609</v>
      </c>
      <c r="D96">
        <f t="shared" si="19"/>
        <v>15.110020755437816</v>
      </c>
      <c r="E96">
        <f t="shared" si="20"/>
        <v>31.074265880306811</v>
      </c>
      <c r="F96">
        <f t="shared" si="21"/>
        <v>1.074265880306811</v>
      </c>
      <c r="G96">
        <f t="shared" si="22"/>
        <v>0.13185591723113305</v>
      </c>
      <c r="H96">
        <f t="shared" si="23"/>
        <v>7.5550103777189079</v>
      </c>
      <c r="J96">
        <f t="shared" si="24"/>
        <v>1.0742658803068128</v>
      </c>
      <c r="K96">
        <f t="shared" si="25"/>
        <v>1.2105076959278269</v>
      </c>
      <c r="L96">
        <f t="shared" si="26"/>
        <v>-3.1746870238769771E-2</v>
      </c>
      <c r="M96">
        <f t="shared" si="27"/>
        <v>1.0907356472886047</v>
      </c>
      <c r="N96">
        <f t="shared" si="28"/>
        <v>3.3437623532844745</v>
      </c>
      <c r="O96" s="1">
        <f t="shared" si="29"/>
        <v>96.364598840486522</v>
      </c>
      <c r="P96" s="1"/>
      <c r="Q96" s="12">
        <f t="shared" si="30"/>
        <v>8.2241825836583597</v>
      </c>
      <c r="R96">
        <f t="shared" si="31"/>
        <v>8.1774883036046191</v>
      </c>
      <c r="S96">
        <f t="shared" si="32"/>
        <v>0.26217917728110657</v>
      </c>
      <c r="T96">
        <f t="shared" si="33"/>
        <v>15.022203377558229</v>
      </c>
      <c r="W96" s="1"/>
      <c r="AC96" s="1"/>
    </row>
    <row r="97" spans="1:29" x14ac:dyDescent="0.2">
      <c r="A97">
        <v>82</v>
      </c>
      <c r="B97">
        <f t="shared" si="17"/>
        <v>8.2000000000000011</v>
      </c>
      <c r="C97">
        <f t="shared" si="18"/>
        <v>0.26681606488356052</v>
      </c>
      <c r="D97">
        <f t="shared" si="19"/>
        <v>15.287885302893805</v>
      </c>
      <c r="E97">
        <f t="shared" si="20"/>
        <v>31.100482311372598</v>
      </c>
      <c r="F97">
        <f t="shared" si="21"/>
        <v>1.1004823113725983</v>
      </c>
      <c r="G97">
        <f t="shared" si="22"/>
        <v>0.13340803244178026</v>
      </c>
      <c r="H97">
        <f t="shared" si="23"/>
        <v>7.6439426514469027</v>
      </c>
      <c r="J97">
        <f t="shared" si="24"/>
        <v>1.1004823113725992</v>
      </c>
      <c r="K97">
        <f t="shared" si="25"/>
        <v>1.2107583887498481</v>
      </c>
      <c r="L97">
        <f t="shared" si="26"/>
        <v>-8.3566793526668043E-2</v>
      </c>
      <c r="M97">
        <f t="shared" si="27"/>
        <v>1.1164121236589342</v>
      </c>
      <c r="N97">
        <f t="shared" si="28"/>
        <v>3.3440860302547133</v>
      </c>
      <c r="O97" s="1">
        <f t="shared" si="29"/>
        <v>96.373926955973062</v>
      </c>
      <c r="P97" s="1"/>
      <c r="Q97" s="12">
        <f t="shared" si="30"/>
        <v>8.3186974651005734</v>
      </c>
      <c r="R97">
        <f t="shared" si="31"/>
        <v>8.2749653752756753</v>
      </c>
      <c r="S97">
        <f t="shared" si="32"/>
        <v>0.26537941022271361</v>
      </c>
      <c r="T97">
        <f t="shared" si="33"/>
        <v>15.205568626480485</v>
      </c>
      <c r="W97" s="1"/>
      <c r="AC97" s="1"/>
    </row>
    <row r="98" spans="1:29" x14ac:dyDescent="0.2">
      <c r="A98">
        <v>83</v>
      </c>
      <c r="B98">
        <f t="shared" si="17"/>
        <v>8.3000000000000007</v>
      </c>
      <c r="C98">
        <f t="shared" si="18"/>
        <v>0.26991503643115999</v>
      </c>
      <c r="D98">
        <f t="shared" si="19"/>
        <v>15.465448530195383</v>
      </c>
      <c r="E98">
        <f t="shared" si="20"/>
        <v>31.126997927843924</v>
      </c>
      <c r="F98">
        <f t="shared" si="21"/>
        <v>1.1269979278439237</v>
      </c>
      <c r="G98">
        <f t="shared" si="22"/>
        <v>0.13495751821558</v>
      </c>
      <c r="H98">
        <f t="shared" si="23"/>
        <v>7.7327242650976915</v>
      </c>
      <c r="J98">
        <f t="shared" si="24"/>
        <v>1.1269979278439224</v>
      </c>
      <c r="K98">
        <f t="shared" si="25"/>
        <v>1.2110116710605983</v>
      </c>
      <c r="L98">
        <f t="shared" si="26"/>
        <v>-0.13591109030140602</v>
      </c>
      <c r="M98">
        <f t="shared" si="27"/>
        <v>1.1423376286369109</v>
      </c>
      <c r="N98">
        <f t="shared" si="28"/>
        <v>3.3444361372400255</v>
      </c>
      <c r="O98" s="1">
        <f t="shared" si="29"/>
        <v>96.384016763688535</v>
      </c>
      <c r="P98" s="1"/>
      <c r="Q98" s="12">
        <f t="shared" si="30"/>
        <v>8.4129722721188678</v>
      </c>
      <c r="R98">
        <f t="shared" si="31"/>
        <v>8.3723264323815201</v>
      </c>
      <c r="S98">
        <f t="shared" si="32"/>
        <v>0.26857861531677152</v>
      </c>
      <c r="T98">
        <f t="shared" si="33"/>
        <v>15.388874982339287</v>
      </c>
      <c r="W98" s="1"/>
      <c r="AC98" s="1"/>
    </row>
    <row r="99" spans="1:29" x14ac:dyDescent="0.2">
      <c r="A99">
        <v>84</v>
      </c>
      <c r="B99">
        <f t="shared" si="17"/>
        <v>8.4</v>
      </c>
      <c r="C99">
        <f t="shared" si="18"/>
        <v>0.2730087030867106</v>
      </c>
      <c r="D99">
        <f t="shared" si="19"/>
        <v>15.642707800607324</v>
      </c>
      <c r="E99">
        <f t="shared" si="20"/>
        <v>31.15381196579321</v>
      </c>
      <c r="F99">
        <f t="shared" si="21"/>
        <v>1.15381196579321</v>
      </c>
      <c r="G99">
        <f t="shared" si="22"/>
        <v>0.1365043515433553</v>
      </c>
      <c r="H99">
        <f t="shared" si="23"/>
        <v>7.8213539003036621</v>
      </c>
      <c r="J99">
        <f t="shared" si="24"/>
        <v>1.1538119657932078</v>
      </c>
      <c r="K99">
        <f t="shared" si="25"/>
        <v>1.211267526798975</v>
      </c>
      <c r="L99">
        <f t="shared" si="26"/>
        <v>-0.188776113560783</v>
      </c>
      <c r="M99">
        <f t="shared" si="27"/>
        <v>1.1685100344312851</v>
      </c>
      <c r="N99">
        <f t="shared" si="28"/>
        <v>3.3448134134626848</v>
      </c>
      <c r="O99" s="1">
        <f t="shared" si="29"/>
        <v>96.394889567436934</v>
      </c>
      <c r="P99" s="1"/>
      <c r="Q99" s="12">
        <f t="shared" si="30"/>
        <v>8.5070051102087199</v>
      </c>
      <c r="R99">
        <f t="shared" si="31"/>
        <v>8.4695707360508781</v>
      </c>
      <c r="S99">
        <f t="shared" si="32"/>
        <v>0.27177679833765594</v>
      </c>
      <c r="T99">
        <f t="shared" si="33"/>
        <v>15.572122775991744</v>
      </c>
      <c r="W99" s="1"/>
      <c r="AC99" s="1"/>
    </row>
    <row r="100" spans="1:29" x14ac:dyDescent="0.2">
      <c r="A100">
        <v>85</v>
      </c>
      <c r="B100">
        <f t="shared" si="17"/>
        <v>8.5</v>
      </c>
      <c r="C100">
        <f t="shared" si="18"/>
        <v>0.27609701939543646</v>
      </c>
      <c r="D100">
        <f t="shared" si="19"/>
        <v>15.819660509685995</v>
      </c>
      <c r="E100">
        <f t="shared" si="20"/>
        <v>31.180923655337729</v>
      </c>
      <c r="F100">
        <f t="shared" si="21"/>
        <v>1.1809236553377289</v>
      </c>
      <c r="G100">
        <f t="shared" si="22"/>
        <v>0.13804850969771823</v>
      </c>
      <c r="H100">
        <f t="shared" si="23"/>
        <v>7.9098302548429977</v>
      </c>
      <c r="J100">
        <f t="shared" si="24"/>
        <v>1.1809236553377311</v>
      </c>
      <c r="K100">
        <f t="shared" si="25"/>
        <v>1.2115259398052689</v>
      </c>
      <c r="L100">
        <f t="shared" si="26"/>
        <v>-0.24215819575281647</v>
      </c>
      <c r="M100">
        <f t="shared" si="27"/>
        <v>1.1949272031063927</v>
      </c>
      <c r="N100">
        <f t="shared" si="28"/>
        <v>3.3452186024965762</v>
      </c>
      <c r="O100" s="1">
        <f t="shared" si="29"/>
        <v>96.406566796432344</v>
      </c>
      <c r="P100" s="1"/>
      <c r="Q100" s="12">
        <f t="shared" si="30"/>
        <v>8.6007941161103982</v>
      </c>
      <c r="R100">
        <f t="shared" si="31"/>
        <v>8.5666975673100954</v>
      </c>
      <c r="S100">
        <f t="shared" si="32"/>
        <v>0.27497396564452981</v>
      </c>
      <c r="T100">
        <f t="shared" si="33"/>
        <v>15.755312371801804</v>
      </c>
      <c r="W100" s="1"/>
      <c r="AC100" s="1"/>
    </row>
    <row r="101" spans="1:29" x14ac:dyDescent="0.2">
      <c r="A101">
        <v>86</v>
      </c>
      <c r="B101">
        <f t="shared" si="17"/>
        <v>8.6</v>
      </c>
      <c r="C101">
        <f t="shared" si="18"/>
        <v>0.27917994046787675</v>
      </c>
      <c r="D101">
        <f t="shared" si="19"/>
        <v>15.996304085378899</v>
      </c>
      <c r="E101">
        <f t="shared" si="20"/>
        <v>31.208332220738743</v>
      </c>
      <c r="F101">
        <f t="shared" si="21"/>
        <v>1.2083322207387432</v>
      </c>
      <c r="G101">
        <f t="shared" si="22"/>
        <v>0.13958997023393838</v>
      </c>
      <c r="H101">
        <f t="shared" si="23"/>
        <v>7.9981520426894495</v>
      </c>
      <c r="J101">
        <f t="shared" si="24"/>
        <v>1.2083322207387459</v>
      </c>
      <c r="K101">
        <f t="shared" si="25"/>
        <v>1.2117868938239251</v>
      </c>
      <c r="L101">
        <f t="shared" si="26"/>
        <v>-0.29605364944347634</v>
      </c>
      <c r="M101">
        <f t="shared" si="27"/>
        <v>1.2215869870118401</v>
      </c>
      <c r="N101">
        <f t="shared" si="28"/>
        <v>3.3456524521310347</v>
      </c>
      <c r="O101" s="1">
        <f t="shared" si="29"/>
        <v>96.419070001374706</v>
      </c>
      <c r="P101" s="1"/>
      <c r="Q101" s="12">
        <f t="shared" si="30"/>
        <v>8.694337457854882</v>
      </c>
      <c r="R101">
        <f t="shared" si="31"/>
        <v>8.66370622708091</v>
      </c>
      <c r="S101">
        <f t="shared" si="32"/>
        <v>0.27817012418430592</v>
      </c>
      <c r="T101">
        <f t="shared" si="33"/>
        <v>15.938444167809983</v>
      </c>
      <c r="W101" s="1"/>
      <c r="AC101" s="1"/>
    </row>
    <row r="102" spans="1:29" x14ac:dyDescent="0.2">
      <c r="A102">
        <v>87</v>
      </c>
      <c r="B102">
        <f t="shared" si="17"/>
        <v>8.7000000000000011</v>
      </c>
      <c r="C102">
        <f t="shared" si="18"/>
        <v>0.28225742198149117</v>
      </c>
      <c r="D102">
        <f t="shared" si="19"/>
        <v>16.172635988116635</v>
      </c>
      <c r="E102">
        <f t="shared" si="20"/>
        <v>31.236036880500702</v>
      </c>
      <c r="F102">
        <f t="shared" si="21"/>
        <v>1.236036880500702</v>
      </c>
      <c r="G102">
        <f t="shared" si="22"/>
        <v>0.14112871099074559</v>
      </c>
      <c r="H102">
        <f t="shared" si="23"/>
        <v>8.0863179940583176</v>
      </c>
      <c r="J102">
        <f t="shared" si="24"/>
        <v>1.2360368805007038</v>
      </c>
      <c r="K102">
        <f t="shared" si="25"/>
        <v>1.2120503725062994</v>
      </c>
      <c r="L102">
        <f t="shared" si="26"/>
        <v>-0.35045876798297226</v>
      </c>
      <c r="M102">
        <f t="shared" si="27"/>
        <v>1.2484872292105915</v>
      </c>
      <c r="N102">
        <f t="shared" si="28"/>
        <v>3.3461157142346227</v>
      </c>
      <c r="O102" s="1">
        <f t="shared" si="29"/>
        <v>96.432420850524139</v>
      </c>
      <c r="P102" s="1"/>
      <c r="Q102" s="12">
        <f t="shared" si="30"/>
        <v>8.7876333348016047</v>
      </c>
      <c r="R102">
        <f t="shared" si="31"/>
        <v>8.7605960361724442</v>
      </c>
      <c r="S102">
        <f t="shared" si="32"/>
        <v>0.28136528149452283</v>
      </c>
      <c r="T102">
        <f t="shared" si="33"/>
        <v>16.121518595898173</v>
      </c>
      <c r="W102" s="1"/>
      <c r="AC102" s="1"/>
    </row>
    <row r="103" spans="1:29" x14ac:dyDescent="0.2">
      <c r="A103">
        <v>88</v>
      </c>
      <c r="B103">
        <f t="shared" si="17"/>
        <v>8.8000000000000007</v>
      </c>
      <c r="C103">
        <f t="shared" si="18"/>
        <v>0.28532942018213536</v>
      </c>
      <c r="D103">
        <f t="shared" si="19"/>
        <v>16.348653710897459</v>
      </c>
      <c r="E103">
        <f t="shared" si="20"/>
        <v>31.26403684747061</v>
      </c>
      <c r="F103">
        <f t="shared" si="21"/>
        <v>1.2640368474706101</v>
      </c>
      <c r="G103">
        <f t="shared" si="22"/>
        <v>0.14266471009106768</v>
      </c>
      <c r="H103">
        <f t="shared" si="23"/>
        <v>8.1743268554487294</v>
      </c>
      <c r="J103">
        <f t="shared" si="24"/>
        <v>1.2640368474706087</v>
      </c>
      <c r="K103">
        <f t="shared" si="25"/>
        <v>1.2123163594134108</v>
      </c>
      <c r="L103">
        <f t="shared" si="26"/>
        <v>-0.40536982617043626</v>
      </c>
      <c r="M103">
        <f t="shared" si="27"/>
        <v>1.2756257639053445</v>
      </c>
      <c r="N103">
        <f t="shared" si="28"/>
        <v>3.3466091446189279</v>
      </c>
      <c r="O103" s="1">
        <f t="shared" si="29"/>
        <v>96.446641125775628</v>
      </c>
      <c r="P103" s="1"/>
      <c r="Q103" s="12">
        <f t="shared" si="30"/>
        <v>8.8806799776681729</v>
      </c>
      <c r="R103">
        <f t="shared" si="31"/>
        <v>8.8573663352675087</v>
      </c>
      <c r="S103">
        <f t="shared" si="32"/>
        <v>0.28455944570613567</v>
      </c>
      <c r="T103">
        <f t="shared" si="33"/>
        <v>16.304536121949521</v>
      </c>
      <c r="W103" s="1"/>
      <c r="AC103" s="1"/>
    </row>
    <row r="104" spans="1:29" x14ac:dyDescent="0.2">
      <c r="A104">
        <v>89</v>
      </c>
      <c r="B104">
        <f t="shared" si="17"/>
        <v>8.9</v>
      </c>
      <c r="C104">
        <f t="shared" si="18"/>
        <v>0.28839589188540771</v>
      </c>
      <c r="D104">
        <f t="shared" si="19"/>
        <v>16.52435477936444</v>
      </c>
      <c r="E104">
        <f t="shared" si="20"/>
        <v>31.292331328937447</v>
      </c>
      <c r="F104">
        <f t="shared" si="21"/>
        <v>1.292331328937447</v>
      </c>
      <c r="G104">
        <f t="shared" si="22"/>
        <v>0.14419794594270385</v>
      </c>
      <c r="H104">
        <f t="shared" si="23"/>
        <v>8.2621773896822202</v>
      </c>
      <c r="J104">
        <f t="shared" si="24"/>
        <v>1.2923313289374438</v>
      </c>
      <c r="K104">
        <f t="shared" si="25"/>
        <v>1.2125848380186897</v>
      </c>
      <c r="L104">
        <f t="shared" si="26"/>
        <v>-0.4607830809167931</v>
      </c>
      <c r="M104">
        <f t="shared" si="27"/>
        <v>1.3030004168630505</v>
      </c>
      <c r="N104">
        <f t="shared" si="28"/>
        <v>3.3471335029023912</v>
      </c>
      <c r="O104" s="1">
        <f t="shared" si="29"/>
        <v>96.461752718734687</v>
      </c>
      <c r="P104" s="1"/>
      <c r="Q104" s="12">
        <f t="shared" si="30"/>
        <v>8.9734756485521014</v>
      </c>
      <c r="R104">
        <f t="shared" si="31"/>
        <v>8.9540164849033204</v>
      </c>
      <c r="S104">
        <f t="shared" si="32"/>
        <v>0.28775262554622477</v>
      </c>
      <c r="T104">
        <f t="shared" si="33"/>
        <v>16.487497246003645</v>
      </c>
      <c r="W104" s="1"/>
      <c r="AC104" s="1"/>
    </row>
    <row r="105" spans="1:29" x14ac:dyDescent="0.2">
      <c r="A105">
        <v>90</v>
      </c>
      <c r="B105">
        <f t="shared" si="17"/>
        <v>9</v>
      </c>
      <c r="C105">
        <f t="shared" si="18"/>
        <v>0.2914567944778671</v>
      </c>
      <c r="D105">
        <f t="shared" si="19"/>
        <v>16.699736751875243</v>
      </c>
      <c r="E105">
        <f t="shared" si="20"/>
        <v>31.32091952673165</v>
      </c>
      <c r="F105">
        <f t="shared" si="21"/>
        <v>1.3209195267316503</v>
      </c>
      <c r="G105">
        <f t="shared" si="22"/>
        <v>0.14572839723893355</v>
      </c>
      <c r="H105">
        <f t="shared" si="23"/>
        <v>8.3498683759376213</v>
      </c>
      <c r="J105">
        <f t="shared" si="24"/>
        <v>1.320919526731652</v>
      </c>
      <c r="K105">
        <f t="shared" si="25"/>
        <v>1.2128557917107208</v>
      </c>
      <c r="L105">
        <f t="shared" si="26"/>
        <v>-0.51669477190558555</v>
      </c>
      <c r="M105">
        <f t="shared" si="27"/>
        <v>1.3306090058374338</v>
      </c>
      <c r="N105">
        <f t="shared" si="28"/>
        <v>3.3476895523742209</v>
      </c>
      <c r="O105" s="1">
        <f t="shared" si="29"/>
        <v>96.477777626795415</v>
      </c>
      <c r="P105" s="1"/>
      <c r="Q105" s="12">
        <f t="shared" si="30"/>
        <v>9.066018640944641</v>
      </c>
      <c r="R105">
        <f t="shared" si="31"/>
        <v>9.0505458654466509</v>
      </c>
      <c r="S105">
        <f t="shared" si="32"/>
        <v>0.29094483034062352</v>
      </c>
      <c r="T105">
        <f t="shared" si="33"/>
        <v>16.670402502407203</v>
      </c>
      <c r="W105" s="1"/>
      <c r="AC105" s="1"/>
    </row>
    <row r="106" spans="1:29" x14ac:dyDescent="0.2">
      <c r="A106">
        <v>91</v>
      </c>
      <c r="B106">
        <f t="shared" si="17"/>
        <v>9.1</v>
      </c>
      <c r="C106">
        <f t="shared" si="18"/>
        <v>0.29451208591812417</v>
      </c>
      <c r="D106">
        <f t="shared" si="19"/>
        <v>16.874797219564652</v>
      </c>
      <c r="E106">
        <f t="shared" si="20"/>
        <v>31.349800637324634</v>
      </c>
      <c r="F106">
        <f t="shared" si="21"/>
        <v>1.3498006373246341</v>
      </c>
      <c r="G106">
        <f t="shared" si="22"/>
        <v>0.14725604295906208</v>
      </c>
      <c r="H106">
        <f t="shared" si="23"/>
        <v>8.4373986097823259</v>
      </c>
      <c r="J106">
        <f t="shared" si="24"/>
        <v>1.3498006373246363</v>
      </c>
      <c r="K106">
        <f t="shared" si="25"/>
        <v>1.2131292037959784</v>
      </c>
      <c r="L106">
        <f t="shared" si="26"/>
        <v>-0.57310112225161958</v>
      </c>
      <c r="M106">
        <f t="shared" si="27"/>
        <v>1.358449340989405</v>
      </c>
      <c r="N106">
        <f t="shared" si="28"/>
        <v>3.3482780598583997</v>
      </c>
      <c r="O106" s="1">
        <f t="shared" si="29"/>
        <v>96.494737949221388</v>
      </c>
      <c r="P106" s="1"/>
      <c r="Q106" s="12">
        <f t="shared" si="30"/>
        <v>9.1583072797368175</v>
      </c>
      <c r="R106">
        <f t="shared" si="31"/>
        <v>9.1469538770635221</v>
      </c>
      <c r="S106">
        <f t="shared" si="32"/>
        <v>0.29413607001646763</v>
      </c>
      <c r="T106">
        <f t="shared" si="33"/>
        <v>16.853252459959947</v>
      </c>
      <c r="W106" s="1"/>
      <c r="AC106" s="1"/>
    </row>
    <row r="107" spans="1:29" x14ac:dyDescent="0.2">
      <c r="A107">
        <v>92</v>
      </c>
      <c r="B107">
        <f t="shared" si="17"/>
        <v>9.2000000000000011</v>
      </c>
      <c r="C107">
        <f t="shared" si="18"/>
        <v>0.2975617247378059</v>
      </c>
      <c r="D107">
        <f t="shared" si="19"/>
        <v>17.049533806399829</v>
      </c>
      <c r="E107">
        <f t="shared" si="20"/>
        <v>31.378973851928301</v>
      </c>
      <c r="F107">
        <f t="shared" si="21"/>
        <v>1.3789738519283006</v>
      </c>
      <c r="G107">
        <f t="shared" si="22"/>
        <v>0.14878086236890295</v>
      </c>
      <c r="H107">
        <f t="shared" si="23"/>
        <v>8.5247669031999145</v>
      </c>
      <c r="J107">
        <f t="shared" si="24"/>
        <v>1.3789738519283001</v>
      </c>
      <c r="K107">
        <f t="shared" si="25"/>
        <v>1.2134050575015563</v>
      </c>
      <c r="L107">
        <f t="shared" si="26"/>
        <v>-0.62999833915714432</v>
      </c>
      <c r="M107">
        <f t="shared" si="27"/>
        <v>1.3865192253051919</v>
      </c>
      <c r="N107">
        <f t="shared" si="28"/>
        <v>3.3488997955779043</v>
      </c>
      <c r="O107" s="1">
        <f t="shared" si="29"/>
        <v>96.512655883232455</v>
      </c>
      <c r="P107" s="1"/>
      <c r="Q107" s="12">
        <f t="shared" si="30"/>
        <v>9.2503399212177442</v>
      </c>
      <c r="R107">
        <f t="shared" si="31"/>
        <v>9.2432399396834963</v>
      </c>
      <c r="S107">
        <f t="shared" si="32"/>
        <v>0.29732635510466754</v>
      </c>
      <c r="T107">
        <f t="shared" si="33"/>
        <v>17.036047722056392</v>
      </c>
      <c r="W107" s="1"/>
      <c r="AC107" s="1"/>
    </row>
    <row r="108" spans="1:29" x14ac:dyDescent="0.2">
      <c r="A108">
        <v>93</v>
      </c>
      <c r="B108">
        <f t="shared" si="17"/>
        <v>9.3000000000000007</v>
      </c>
      <c r="C108">
        <f t="shared" si="18"/>
        <v>0.30060567004239541</v>
      </c>
      <c r="D108">
        <f t="shared" si="19"/>
        <v>17.223944169228449</v>
      </c>
      <c r="E108">
        <f t="shared" si="20"/>
        <v>31.408438356594555</v>
      </c>
      <c r="F108">
        <f t="shared" si="21"/>
        <v>1.4084383565945551</v>
      </c>
      <c r="G108">
        <f t="shared" si="22"/>
        <v>0.15030283502119771</v>
      </c>
      <c r="H108">
        <f t="shared" si="23"/>
        <v>8.6119720846142247</v>
      </c>
      <c r="J108">
        <f t="shared" si="24"/>
        <v>1.4084383565945546</v>
      </c>
      <c r="K108">
        <f t="shared" si="25"/>
        <v>1.2136833359778878</v>
      </c>
      <c r="L108">
        <f t="shared" si="26"/>
        <v>-0.68738261456548222</v>
      </c>
      <c r="M108">
        <f t="shared" si="27"/>
        <v>1.4148164550121196</v>
      </c>
      <c r="N108">
        <f t="shared" si="28"/>
        <v>3.34955553301908</v>
      </c>
      <c r="O108" s="1">
        <f t="shared" si="29"/>
        <v>96.531553720096241</v>
      </c>
      <c r="P108" s="1"/>
      <c r="Q108" s="12">
        <f t="shared" si="30"/>
        <v>9.3421149530653089</v>
      </c>
      <c r="R108">
        <f t="shared" si="31"/>
        <v>9.3394034929586756</v>
      </c>
      <c r="S108">
        <f t="shared" si="32"/>
        <v>0.30051569674230794</v>
      </c>
      <c r="T108">
        <f t="shared" si="33"/>
        <v>17.218788926823308</v>
      </c>
      <c r="W108" s="1"/>
      <c r="AC108" s="1"/>
    </row>
    <row r="109" spans="1:29" x14ac:dyDescent="0.2">
      <c r="A109">
        <v>94</v>
      </c>
      <c r="B109">
        <f t="shared" si="17"/>
        <v>9.4</v>
      </c>
      <c r="C109">
        <f t="shared" si="18"/>
        <v>0.30364388151194777</v>
      </c>
      <c r="D109">
        <f t="shared" si="19"/>
        <v>17.398025997819701</v>
      </c>
      <c r="E109">
        <f t="shared" si="20"/>
        <v>31.438193332314757</v>
      </c>
      <c r="F109">
        <f t="shared" si="21"/>
        <v>1.4381933323147571</v>
      </c>
      <c r="G109">
        <f t="shared" si="22"/>
        <v>0.15182194075597388</v>
      </c>
      <c r="H109">
        <f t="shared" si="23"/>
        <v>8.6990129989098506</v>
      </c>
      <c r="J109">
        <f t="shared" si="24"/>
        <v>1.4381933323147589</v>
      </c>
      <c r="K109">
        <f t="shared" si="25"/>
        <v>1.2139640223014596</v>
      </c>
      <c r="L109">
        <f t="shared" si="26"/>
        <v>-0.74525012581184857</v>
      </c>
      <c r="M109">
        <f t="shared" si="27"/>
        <v>1.4433388199918742</v>
      </c>
      <c r="N109">
        <f t="shared" si="28"/>
        <v>3.3502460487962442</v>
      </c>
      <c r="O109" s="1">
        <f t="shared" si="29"/>
        <v>96.551453841225978</v>
      </c>
      <c r="P109" s="1"/>
      <c r="Q109" s="12">
        <f t="shared" si="30"/>
        <v>9.4336307943293445</v>
      </c>
      <c r="R109">
        <f t="shared" si="31"/>
        <v>9.4354439962174315</v>
      </c>
      <c r="S109">
        <f t="shared" si="32"/>
        <v>0.30370410667497422</v>
      </c>
      <c r="T109">
        <f t="shared" si="33"/>
        <v>17.401476747253017</v>
      </c>
      <c r="W109" s="1"/>
      <c r="AC109" s="1"/>
    </row>
    <row r="110" spans="1:29" x14ac:dyDescent="0.2">
      <c r="A110">
        <v>95</v>
      </c>
      <c r="B110">
        <f t="shared" si="17"/>
        <v>9.5</v>
      </c>
      <c r="C110">
        <f t="shared" si="18"/>
        <v>0.30667631940168272</v>
      </c>
      <c r="D110">
        <f t="shared" si="19"/>
        <v>17.571777014898259</v>
      </c>
      <c r="E110">
        <f t="shared" si="20"/>
        <v>31.468237955119129</v>
      </c>
      <c r="F110">
        <f t="shared" si="21"/>
        <v>1.4682379551191289</v>
      </c>
      <c r="G110">
        <f t="shared" si="22"/>
        <v>0.15333815970084136</v>
      </c>
      <c r="H110">
        <f t="shared" si="23"/>
        <v>8.7858885074491297</v>
      </c>
      <c r="J110">
        <f t="shared" si="24"/>
        <v>1.4682379551191271</v>
      </c>
      <c r="K110">
        <f t="shared" si="25"/>
        <v>1.2142470994775143</v>
      </c>
      <c r="L110">
        <f t="shared" si="26"/>
        <v>-0.80359703627120949</v>
      </c>
      <c r="M110">
        <f t="shared" si="27"/>
        <v>1.4720841041911457</v>
      </c>
      <c r="N110">
        <f t="shared" si="28"/>
        <v>3.3509721225165778</v>
      </c>
      <c r="O110" s="1">
        <f t="shared" si="29"/>
        <v>96.572378714286955</v>
      </c>
      <c r="P110" s="1"/>
      <c r="Q110" s="12">
        <f t="shared" si="30"/>
        <v>9.5248858954073352</v>
      </c>
      <c r="R110">
        <f t="shared" si="31"/>
        <v>9.5313609284130063</v>
      </c>
      <c r="S110">
        <f t="shared" si="32"/>
        <v>0.30689159725900966</v>
      </c>
      <c r="T110">
        <f t="shared" si="33"/>
        <v>17.584111891332718</v>
      </c>
      <c r="W110" s="1"/>
      <c r="AC110" s="1"/>
    </row>
    <row r="111" spans="1:29" x14ac:dyDescent="0.2">
      <c r="A111">
        <v>96</v>
      </c>
      <c r="B111">
        <f t="shared" si="17"/>
        <v>9.6000000000000014</v>
      </c>
      <c r="C111">
        <f t="shared" si="18"/>
        <v>0.30970294454245628</v>
      </c>
      <c r="D111">
        <f t="shared" si="19"/>
        <v>17.745194976171295</v>
      </c>
      <c r="E111">
        <f t="shared" si="20"/>
        <v>31.49857139617605</v>
      </c>
      <c r="F111">
        <f t="shared" si="21"/>
        <v>1.4985713961760503</v>
      </c>
      <c r="G111">
        <f t="shared" si="22"/>
        <v>0.15485147227122814</v>
      </c>
      <c r="H111">
        <f t="shared" si="23"/>
        <v>8.8725974880856473</v>
      </c>
      <c r="J111">
        <f t="shared" si="24"/>
        <v>1.4985713961760494</v>
      </c>
      <c r="K111">
        <f t="shared" si="25"/>
        <v>1.2145325504427429</v>
      </c>
      <c r="L111">
        <f t="shared" si="26"/>
        <v>-0.86241949600298873</v>
      </c>
      <c r="M111">
        <f t="shared" si="27"/>
        <v>1.5010500860295284</v>
      </c>
      <c r="N111">
        <f t="shared" si="28"/>
        <v>3.3517345366453322</v>
      </c>
      <c r="O111" s="1">
        <f t="shared" si="29"/>
        <v>96.594350889311784</v>
      </c>
      <c r="P111" s="1"/>
      <c r="Q111" s="12">
        <f t="shared" si="30"/>
        <v>9.6158787380128157</v>
      </c>
      <c r="R111">
        <f t="shared" si="31"/>
        <v>9.6271537880670266</v>
      </c>
      <c r="S111">
        <f t="shared" si="32"/>
        <v>0.31007818146370597</v>
      </c>
      <c r="T111">
        <f t="shared" si="33"/>
        <v>17.766695102170004</v>
      </c>
      <c r="W111" s="1"/>
      <c r="AC111" s="1"/>
    </row>
    <row r="112" spans="1:29" x14ac:dyDescent="0.2">
      <c r="A112">
        <v>97</v>
      </c>
      <c r="B112">
        <f t="shared" si="17"/>
        <v>9.7000000000000011</v>
      </c>
      <c r="C112">
        <f t="shared" si="18"/>
        <v>0.31272371834111107</v>
      </c>
      <c r="D112">
        <f t="shared" si="19"/>
        <v>17.918277670348559</v>
      </c>
      <c r="E112">
        <f t="shared" si="20"/>
        <v>31.529192821891268</v>
      </c>
      <c r="F112">
        <f t="shared" si="21"/>
        <v>1.529192821891268</v>
      </c>
      <c r="G112">
        <f t="shared" si="22"/>
        <v>0.15636185917055553</v>
      </c>
      <c r="H112">
        <f t="shared" si="23"/>
        <v>8.9591388351742793</v>
      </c>
      <c r="J112">
        <f t="shared" si="24"/>
        <v>1.529192821891272</v>
      </c>
      <c r="K112">
        <f t="shared" si="25"/>
        <v>1.2148203580679684</v>
      </c>
      <c r="L112">
        <f t="shared" si="26"/>
        <v>-0.92171364239245446</v>
      </c>
      <c r="M112">
        <f t="shared" si="27"/>
        <v>1.5302345388045686</v>
      </c>
      <c r="N112">
        <f t="shared" si="28"/>
        <v>3.3525340763713545</v>
      </c>
      <c r="O112" s="1">
        <f t="shared" si="29"/>
        <v>96.617392994824883</v>
      </c>
      <c r="P112" s="1"/>
      <c r="Q112" s="12">
        <f t="shared" si="30"/>
        <v>9.7066078351365181</v>
      </c>
      <c r="R112">
        <f t="shared" si="31"/>
        <v>9.7228220932080252</v>
      </c>
      <c r="S112">
        <f t="shared" si="32"/>
        <v>0.31326387287342855</v>
      </c>
      <c r="T112">
        <f t="shared" si="33"/>
        <v>17.949227158114638</v>
      </c>
      <c r="W112" s="1"/>
      <c r="AC112" s="1"/>
    </row>
    <row r="113" spans="1:29" x14ac:dyDescent="0.2">
      <c r="A113">
        <v>98</v>
      </c>
      <c r="B113">
        <f t="shared" si="17"/>
        <v>9.8000000000000007</v>
      </c>
      <c r="C113">
        <f t="shared" si="18"/>
        <v>0.31573860278070903</v>
      </c>
      <c r="D113">
        <f t="shared" si="19"/>
        <v>18.091022919155698</v>
      </c>
      <c r="E113">
        <f t="shared" si="20"/>
        <v>31.56010139400696</v>
      </c>
      <c r="F113">
        <f t="shared" si="21"/>
        <v>1.5601013940069599</v>
      </c>
      <c r="G113">
        <f t="shared" si="22"/>
        <v>0.15786930139035452</v>
      </c>
      <c r="H113">
        <f t="shared" si="23"/>
        <v>9.045511459577849</v>
      </c>
      <c r="J113">
        <f t="shared" si="24"/>
        <v>1.5601013940069586</v>
      </c>
      <c r="K113">
        <f t="shared" si="25"/>
        <v>1.215110505160816</v>
      </c>
      <c r="L113">
        <f t="shared" si="26"/>
        <v>-0.98147560078866236</v>
      </c>
      <c r="M113">
        <f t="shared" si="27"/>
        <v>1.5596352310938668</v>
      </c>
      <c r="N113">
        <f t="shared" si="28"/>
        <v>3.3533715294729789</v>
      </c>
      <c r="O113" s="1">
        <f t="shared" si="29"/>
        <v>96.641527733977782</v>
      </c>
      <c r="P113" s="1"/>
      <c r="Q113" s="12">
        <f t="shared" si="30"/>
        <v>9.7970717310003987</v>
      </c>
      <c r="R113">
        <f t="shared" si="31"/>
        <v>9.8183653813050764</v>
      </c>
      <c r="S113">
        <f t="shared" si="32"/>
        <v>0.31644868568967993</v>
      </c>
      <c r="T113">
        <f t="shared" si="33"/>
        <v>18.131708872876771</v>
      </c>
      <c r="W113" s="1"/>
      <c r="AC113" s="1"/>
    </row>
    <row r="114" spans="1:29" x14ac:dyDescent="0.2">
      <c r="A114">
        <v>99</v>
      </c>
      <c r="B114">
        <f t="shared" si="17"/>
        <v>9.9</v>
      </c>
      <c r="C114">
        <f t="shared" si="18"/>
        <v>0.31874756042064445</v>
      </c>
      <c r="D114">
        <f t="shared" si="19"/>
        <v>18.263428577340761</v>
      </c>
      <c r="E114">
        <f t="shared" si="20"/>
        <v>31.591296269700614</v>
      </c>
      <c r="F114">
        <f t="shared" si="21"/>
        <v>1.5912962697006137</v>
      </c>
      <c r="G114">
        <f t="shared" si="22"/>
        <v>0.15937378021032222</v>
      </c>
      <c r="H114">
        <f t="shared" si="23"/>
        <v>9.1317142886703806</v>
      </c>
      <c r="J114">
        <f t="shared" si="24"/>
        <v>1.5912962697006172</v>
      </c>
      <c r="K114">
        <f t="shared" si="25"/>
        <v>1.2154029744683716</v>
      </c>
      <c r="L114">
        <f t="shared" si="26"/>
        <v>-1.0417014851386412</v>
      </c>
      <c r="M114">
        <f t="shared" si="27"/>
        <v>1.5892499271540572</v>
      </c>
      <c r="N114">
        <f t="shared" si="28"/>
        <v>3.3542476861844053</v>
      </c>
      <c r="O114" s="1">
        <f t="shared" si="29"/>
        <v>96.666777880698007</v>
      </c>
      <c r="P114" s="1"/>
      <c r="Q114" s="12">
        <f t="shared" si="30"/>
        <v>9.8872690010046185</v>
      </c>
      <c r="R114">
        <f t="shared" si="31"/>
        <v>9.9137832091965947</v>
      </c>
      <c r="S114">
        <f t="shared" si="32"/>
        <v>0.31963263473310383</v>
      </c>
      <c r="T114">
        <f t="shared" si="33"/>
        <v>18.314141095641791</v>
      </c>
      <c r="W114" s="1"/>
      <c r="AC114" s="1"/>
    </row>
    <row r="115" spans="1:29" x14ac:dyDescent="0.2">
      <c r="A115">
        <v>100</v>
      </c>
      <c r="B115">
        <f t="shared" si="17"/>
        <v>10</v>
      </c>
      <c r="C115">
        <f t="shared" si="18"/>
        <v>0.32175055439664219</v>
      </c>
      <c r="D115">
        <f t="shared" si="19"/>
        <v>18.435492532674068</v>
      </c>
      <c r="E115">
        <f t="shared" si="20"/>
        <v>31.622776601683796</v>
      </c>
      <c r="F115">
        <f t="shared" si="21"/>
        <v>1.6227766016837961</v>
      </c>
      <c r="G115">
        <f t="shared" si="22"/>
        <v>0.16087527719832109</v>
      </c>
      <c r="H115">
        <f t="shared" si="23"/>
        <v>9.2177462663370342</v>
      </c>
      <c r="J115">
        <f t="shared" si="24"/>
        <v>1.6227766016837952</v>
      </c>
      <c r="K115">
        <f t="shared" si="25"/>
        <v>1.2156977486798282</v>
      </c>
      <c r="L115">
        <f t="shared" si="26"/>
        <v>-1.1023873986178827</v>
      </c>
      <c r="M115">
        <f t="shared" si="27"/>
        <v>1.6190763873166696</v>
      </c>
      <c r="N115">
        <f t="shared" si="28"/>
        <v>3.3551633390624103</v>
      </c>
      <c r="O115" s="1">
        <f>N115/$C$6*360</f>
        <v>96.693166275847972</v>
      </c>
      <c r="P115" s="1"/>
      <c r="Q115" s="12">
        <f t="shared" si="30"/>
        <v>9.9771982516676339</v>
      </c>
      <c r="R115">
        <f t="shared" si="31"/>
        <v>10.009075153014415</v>
      </c>
      <c r="S115">
        <f t="shared" si="32"/>
        <v>0.32281573544543168</v>
      </c>
      <c r="T115">
        <f t="shared" si="33"/>
        <v>18.496524711181824</v>
      </c>
      <c r="W115" s="1"/>
      <c r="AC115" s="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0AF5-4F85-004C-A530-8E1FAE0CC0EB}">
  <dimension ref="A1:CV171"/>
  <sheetViews>
    <sheetView topLeftCell="E1" zoomScale="106" zoomScaleNormal="184" workbookViewId="0">
      <pane ySplit="14" topLeftCell="A100" activePane="bottomLeft" state="frozen"/>
      <selection pane="bottomLeft" activeCell="L9" sqref="L9"/>
    </sheetView>
  </sheetViews>
  <sheetFormatPr baseColWidth="10" defaultRowHeight="16" x14ac:dyDescent="0.2"/>
  <cols>
    <col min="2" max="4" width="10.83203125" style="17"/>
    <col min="5" max="5" width="15.6640625" style="17" bestFit="1" customWidth="1"/>
    <col min="6" max="8" width="11" style="17" bestFit="1" customWidth="1"/>
    <col min="11" max="11" width="10.83203125" style="18"/>
    <col min="12" max="19" width="10.83203125" customWidth="1"/>
    <col min="20" max="21" width="10.83203125" style="18" customWidth="1"/>
    <col min="22" max="30" width="10.83203125" customWidth="1"/>
    <col min="31" max="31" width="10.83203125" style="18" customWidth="1"/>
    <col min="32" max="32" width="10.83203125" customWidth="1"/>
    <col min="37" max="37" width="9.83203125" style="2" customWidth="1"/>
    <col min="38" max="38" width="10.83203125" style="1"/>
    <col min="40" max="40" width="12.33203125" customWidth="1"/>
    <col min="41" max="41" width="12.1640625" customWidth="1"/>
    <col min="43" max="43" width="8.1640625" customWidth="1"/>
    <col min="44" max="44" width="9.33203125" customWidth="1"/>
    <col min="45" max="45" width="9.6640625" customWidth="1"/>
    <col min="48" max="48" width="16.33203125" customWidth="1"/>
    <col min="50" max="50" width="14.83203125" customWidth="1"/>
    <col min="51" max="51" width="10.83203125" style="2"/>
    <col min="81" max="81" width="10.83203125" style="18"/>
    <col min="93" max="93" width="10.83203125" style="18"/>
  </cols>
  <sheetData>
    <row r="1" spans="1:100" x14ac:dyDescent="0.2">
      <c r="C1" s="17" t="s">
        <v>1</v>
      </c>
      <c r="E1" s="17">
        <v>3.1415000000000002</v>
      </c>
      <c r="G1" s="17" t="s">
        <v>0</v>
      </c>
      <c r="H1" s="17">
        <v>12.5</v>
      </c>
      <c r="J1" t="s">
        <v>65</v>
      </c>
      <c r="K1" s="18">
        <v>200</v>
      </c>
    </row>
    <row r="2" spans="1:100" x14ac:dyDescent="0.2">
      <c r="C2" s="17" t="s">
        <v>3</v>
      </c>
      <c r="E2" s="23">
        <v>29980000000</v>
      </c>
      <c r="G2" s="17" t="s">
        <v>2</v>
      </c>
      <c r="H2" s="22">
        <v>1.2</v>
      </c>
      <c r="J2" t="s">
        <v>66</v>
      </c>
      <c r="K2" s="1">
        <f>E4/100/K1</f>
        <v>6.2458333333333333E-4</v>
      </c>
    </row>
    <row r="3" spans="1:100" x14ac:dyDescent="0.2">
      <c r="C3" s="17" t="s">
        <v>4</v>
      </c>
      <c r="E3" s="23">
        <v>2400000000</v>
      </c>
      <c r="G3" s="17" t="s">
        <v>5</v>
      </c>
      <c r="H3" s="17">
        <v>5</v>
      </c>
    </row>
    <row r="4" spans="1:100" x14ac:dyDescent="0.2">
      <c r="C4" s="17" t="s">
        <v>6</v>
      </c>
      <c r="E4" s="1">
        <v>12.491666666666667</v>
      </c>
      <c r="G4" s="17" t="s">
        <v>30</v>
      </c>
      <c r="H4" s="22">
        <v>31.550671142319569</v>
      </c>
      <c r="AF4" s="2"/>
    </row>
    <row r="5" spans="1:100" x14ac:dyDescent="0.2">
      <c r="C5" s="17" t="s">
        <v>41</v>
      </c>
      <c r="E5" s="17">
        <v>0.01</v>
      </c>
      <c r="G5" s="17" t="s">
        <v>14</v>
      </c>
      <c r="AF5" s="2"/>
    </row>
    <row r="6" spans="1:100" x14ac:dyDescent="0.2">
      <c r="E6" s="17">
        <v>3.14</v>
      </c>
      <c r="G6" s="17" t="s">
        <v>36</v>
      </c>
      <c r="H6" s="17">
        <f>H7*E1/180</f>
        <v>0.2617916666666667</v>
      </c>
      <c r="AF6" s="2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100" x14ac:dyDescent="0.2">
      <c r="G7" s="17" t="s">
        <v>35</v>
      </c>
      <c r="H7" s="17">
        <v>15</v>
      </c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100" x14ac:dyDescent="0.2">
      <c r="H8" s="17">
        <v>2</v>
      </c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100" x14ac:dyDescent="0.2"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100" x14ac:dyDescent="0.2"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4" spans="1:100" ht="31" customHeight="1" x14ac:dyDescent="0.2">
      <c r="B14" s="17" t="s">
        <v>11</v>
      </c>
      <c r="C14" s="17" t="s">
        <v>59</v>
      </c>
      <c r="F14" s="17" t="s">
        <v>57</v>
      </c>
      <c r="G14" s="17" t="s">
        <v>60</v>
      </c>
      <c r="H14" s="17" t="s">
        <v>61</v>
      </c>
      <c r="J14" s="17" t="s">
        <v>62</v>
      </c>
      <c r="K14" s="18" t="s">
        <v>63</v>
      </c>
      <c r="M14" t="s">
        <v>64</v>
      </c>
      <c r="AN14" s="19"/>
      <c r="AO14" s="19"/>
      <c r="AR14" s="19"/>
      <c r="AS14" s="19"/>
      <c r="AV14" s="19"/>
      <c r="AX14" s="19"/>
      <c r="BF14" s="18"/>
      <c r="BG14" s="18"/>
      <c r="BH14" s="19"/>
      <c r="BI14" s="19"/>
    </row>
    <row r="15" spans="1:100" x14ac:dyDescent="0.2">
      <c r="A15">
        <v>1</v>
      </c>
      <c r="B15" s="17">
        <v>0</v>
      </c>
      <c r="C15" s="17">
        <v>0</v>
      </c>
      <c r="E15" s="17">
        <v>0</v>
      </c>
      <c r="F15" s="17">
        <v>0</v>
      </c>
      <c r="G15" s="17">
        <v>0</v>
      </c>
      <c r="H15" s="17">
        <v>2</v>
      </c>
      <c r="J15" s="23">
        <f>B15/100</f>
        <v>0</v>
      </c>
      <c r="K15" s="23">
        <f>F15/100</f>
        <v>0</v>
      </c>
      <c r="L15" s="23">
        <f>G15/100</f>
        <v>0</v>
      </c>
      <c r="M15" s="23">
        <f>0.02-(K15-L15)</f>
        <v>0.02</v>
      </c>
      <c r="N15" s="1"/>
      <c r="O15" s="2">
        <f>J15/$K$2</f>
        <v>0</v>
      </c>
      <c r="P15" s="2">
        <f t="shared" ref="P15:R30" si="0">K15/$K$2</f>
        <v>0</v>
      </c>
      <c r="Q15" s="2">
        <f t="shared" si="0"/>
        <v>0</v>
      </c>
      <c r="R15" s="2">
        <f t="shared" si="0"/>
        <v>32.021347565043364</v>
      </c>
      <c r="T15" s="26">
        <f>J15*1000</f>
        <v>0</v>
      </c>
      <c r="U15" s="26">
        <f t="shared" ref="U15:W15" si="1">K15*1000</f>
        <v>0</v>
      </c>
      <c r="V15" s="26">
        <f t="shared" si="1"/>
        <v>0</v>
      </c>
      <c r="W15" s="26">
        <f t="shared" si="1"/>
        <v>20</v>
      </c>
      <c r="X15" s="27"/>
      <c r="Y15" s="26">
        <f>170-U15</f>
        <v>170</v>
      </c>
      <c r="AA15" s="1"/>
      <c r="AB15" s="1"/>
      <c r="AF15" s="2"/>
      <c r="AG15" s="2"/>
      <c r="AH15" s="1"/>
      <c r="AI15" s="1"/>
      <c r="AM15" s="1"/>
      <c r="AO15" s="17"/>
      <c r="AS15" s="2"/>
      <c r="AU15" s="1"/>
      <c r="AV15" s="1"/>
      <c r="AX15" s="1"/>
      <c r="AZ15" s="1"/>
      <c r="BA15" s="2"/>
      <c r="BB15" s="2"/>
      <c r="BC15" s="1"/>
      <c r="BF15" s="18"/>
      <c r="BG15" s="18"/>
      <c r="BI15" s="17"/>
      <c r="BJ15" s="2"/>
      <c r="BL15" s="1"/>
      <c r="BM15" s="2"/>
      <c r="BO15" s="2"/>
      <c r="BP15" s="1"/>
      <c r="BR15" s="18"/>
      <c r="BS15" s="2"/>
      <c r="BT15" s="1"/>
      <c r="BU15" s="2"/>
      <c r="BV15" s="1"/>
      <c r="BW15" s="1"/>
      <c r="BX15" s="1"/>
      <c r="BY15" s="2"/>
      <c r="CA15" s="1"/>
      <c r="CB15" s="1"/>
      <c r="CC15" s="2"/>
      <c r="CE15" s="1"/>
      <c r="CF15" s="2"/>
      <c r="CH15" s="1"/>
      <c r="CI15" s="1"/>
      <c r="CJ15" s="18"/>
      <c r="CK15" s="18"/>
      <c r="CL15" s="18"/>
      <c r="CN15" s="1"/>
      <c r="CR15" s="1"/>
      <c r="CV15" s="18"/>
    </row>
    <row r="16" spans="1:100" x14ac:dyDescent="0.2">
      <c r="A16">
        <v>2</v>
      </c>
      <c r="B16" s="17">
        <f>$E$4*$E$5*A15</f>
        <v>0.12491666666666668</v>
      </c>
      <c r="C16" s="17">
        <v>0.12491666666666668</v>
      </c>
      <c r="D16" s="17">
        <v>10.900074791053878</v>
      </c>
      <c r="E16" s="17">
        <v>7.15806372387961E-4</v>
      </c>
      <c r="F16" s="17">
        <v>7.15806372387961E-4</v>
      </c>
      <c r="G16" s="17">
        <v>0</v>
      </c>
      <c r="H16" s="17">
        <v>1.999284193627612</v>
      </c>
      <c r="J16" s="23">
        <f t="shared" ref="J16:J79" si="2">B16/100</f>
        <v>1.2491666666666667E-3</v>
      </c>
      <c r="K16" s="23">
        <f t="shared" ref="K16:K79" si="3">F16/100</f>
        <v>7.1580637238796098E-6</v>
      </c>
      <c r="L16" s="23">
        <f t="shared" ref="L16:L79" si="4">G16/100</f>
        <v>0</v>
      </c>
      <c r="M16" s="23">
        <f t="shared" ref="M16:M79" si="5">0.02-(K16-L16)</f>
        <v>1.999284193627612E-2</v>
      </c>
      <c r="N16" s="1"/>
      <c r="O16" s="2">
        <f t="shared" ref="O16:O79" si="6">J16/$K$2</f>
        <v>2</v>
      </c>
      <c r="P16" s="2">
        <f t="shared" si="0"/>
        <v>1.1460542319753879E-2</v>
      </c>
      <c r="Q16" s="2">
        <f t="shared" si="0"/>
        <v>0</v>
      </c>
      <c r="R16" s="2">
        <f t="shared" si="0"/>
        <v>32.009887022723611</v>
      </c>
      <c r="T16" s="26">
        <f t="shared" ref="T16:T79" si="7">J16*1000</f>
        <v>1.2491666666666668</v>
      </c>
      <c r="U16" s="26">
        <f t="shared" ref="U16:U79" si="8">K16*1000</f>
        <v>7.15806372387961E-3</v>
      </c>
      <c r="V16" s="26">
        <f t="shared" ref="V16:V79" si="9">L16*1000</f>
        <v>0</v>
      </c>
      <c r="W16" s="26">
        <f t="shared" ref="W16:W79" si="10">M16*1000</f>
        <v>19.992841936276118</v>
      </c>
      <c r="X16" s="27"/>
      <c r="Y16" s="26">
        <f t="shared" ref="Y16:Y79" si="11">170-U16</f>
        <v>169.99284193627611</v>
      </c>
      <c r="AA16" s="1"/>
      <c r="AB16" s="1"/>
      <c r="AF16" s="2"/>
      <c r="AG16" s="2"/>
      <c r="AH16" s="1"/>
      <c r="AI16" s="1"/>
      <c r="AM16" s="1"/>
      <c r="AO16" s="17"/>
      <c r="AS16" s="2"/>
      <c r="AU16" s="1"/>
      <c r="AV16" s="1"/>
      <c r="AX16" s="1"/>
      <c r="AZ16" s="1"/>
      <c r="BA16" s="2"/>
      <c r="BB16" s="2"/>
      <c r="BC16" s="1"/>
      <c r="BD16" s="2"/>
      <c r="BF16" s="18"/>
      <c r="BG16" s="18"/>
      <c r="BH16" s="18"/>
      <c r="BI16" s="17"/>
      <c r="BJ16" s="2"/>
      <c r="BL16" s="18"/>
      <c r="BM16" s="18"/>
      <c r="BO16" s="2"/>
      <c r="BP16" s="1"/>
      <c r="BR16" s="18"/>
      <c r="BS16" s="2"/>
      <c r="BT16" s="1"/>
      <c r="BU16" s="2"/>
      <c r="BV16" s="1"/>
      <c r="BW16" s="1"/>
      <c r="BX16" s="1"/>
      <c r="BY16" s="2"/>
      <c r="BZ16" s="1"/>
      <c r="CA16" s="1"/>
      <c r="CB16" s="1"/>
      <c r="CC16" s="2"/>
      <c r="CD16" s="1"/>
      <c r="CE16" s="1"/>
      <c r="CF16" s="2"/>
      <c r="CG16" s="20"/>
      <c r="CH16" s="1"/>
      <c r="CI16" s="1"/>
      <c r="CJ16" s="18"/>
      <c r="CK16" s="18"/>
      <c r="CL16" s="18"/>
      <c r="CN16" s="1"/>
      <c r="CR16" s="1"/>
      <c r="CV16" s="18"/>
    </row>
    <row r="17" spans="1:100" x14ac:dyDescent="0.2">
      <c r="A17">
        <v>3</v>
      </c>
      <c r="B17" s="17">
        <f t="shared" ref="B17:B80" si="12">$E$4*$E$5*A16</f>
        <v>0.24983333333333335</v>
      </c>
      <c r="C17" s="17">
        <v>0.12491666666666668</v>
      </c>
      <c r="D17" s="17">
        <v>10.901353001437371</v>
      </c>
      <c r="E17" s="17">
        <v>2.1476172585275315E-3</v>
      </c>
      <c r="F17" s="17">
        <v>2.8634236309154925E-3</v>
      </c>
      <c r="G17" s="17">
        <v>0</v>
      </c>
      <c r="H17" s="17">
        <v>1.9971365763690845</v>
      </c>
      <c r="J17" s="23">
        <f t="shared" si="2"/>
        <v>2.4983333333333333E-3</v>
      </c>
      <c r="K17" s="23">
        <f t="shared" si="3"/>
        <v>2.8634236309154926E-5</v>
      </c>
      <c r="L17" s="23">
        <f t="shared" si="4"/>
        <v>0</v>
      </c>
      <c r="M17" s="23">
        <f t="shared" si="5"/>
        <v>1.9971365763690845E-2</v>
      </c>
      <c r="N17" s="1"/>
      <c r="O17" s="2">
        <f t="shared" si="6"/>
        <v>4</v>
      </c>
      <c r="P17" s="2">
        <f t="shared" si="0"/>
        <v>4.5845341655751715E-2</v>
      </c>
      <c r="Q17" s="2">
        <f t="shared" si="0"/>
        <v>0</v>
      </c>
      <c r="R17" s="2">
        <f t="shared" si="0"/>
        <v>31.975502223387611</v>
      </c>
      <c r="T17" s="26">
        <f t="shared" si="7"/>
        <v>2.4983333333333335</v>
      </c>
      <c r="U17" s="26">
        <f t="shared" si="8"/>
        <v>2.8634236309154928E-2</v>
      </c>
      <c r="V17" s="26">
        <f t="shared" si="9"/>
        <v>0</v>
      </c>
      <c r="W17" s="26">
        <f t="shared" si="10"/>
        <v>19.971365763690844</v>
      </c>
      <c r="X17" s="27"/>
      <c r="Y17" s="26">
        <f t="shared" si="11"/>
        <v>169.97136576369084</v>
      </c>
      <c r="AA17" s="1"/>
      <c r="AB17" s="1"/>
      <c r="AF17" s="2"/>
      <c r="AG17" s="2"/>
      <c r="AH17" s="1"/>
      <c r="AI17" s="1"/>
      <c r="AM17" s="1"/>
      <c r="AO17" s="17"/>
      <c r="AS17" s="2"/>
      <c r="AU17" s="1"/>
      <c r="AV17" s="1"/>
      <c r="AX17" s="1"/>
      <c r="AZ17" s="1"/>
      <c r="BA17" s="2"/>
      <c r="BB17" s="2"/>
      <c r="BC17" s="1"/>
      <c r="BD17" s="2"/>
      <c r="BF17" s="18"/>
      <c r="BG17" s="18"/>
      <c r="BH17" s="18"/>
      <c r="BI17" s="17"/>
      <c r="BJ17" s="2"/>
      <c r="BL17" s="18"/>
      <c r="BM17" s="18"/>
      <c r="BO17" s="2"/>
      <c r="BP17" s="1"/>
      <c r="BR17" s="18"/>
      <c r="BS17" s="2"/>
      <c r="BT17" s="1"/>
      <c r="BU17" s="2"/>
      <c r="BV17" s="1"/>
      <c r="BW17" s="1"/>
      <c r="BX17" s="1"/>
      <c r="BY17" s="2"/>
      <c r="BZ17" s="1"/>
      <c r="CA17" s="1"/>
      <c r="CB17" s="1"/>
      <c r="CC17" s="2"/>
      <c r="CD17" s="1"/>
      <c r="CE17" s="1"/>
      <c r="CF17" s="2"/>
      <c r="CG17" s="20"/>
      <c r="CH17" s="1"/>
      <c r="CI17" s="1"/>
      <c r="CJ17" s="18"/>
      <c r="CK17" s="18"/>
      <c r="CL17" s="18"/>
      <c r="CN17" s="1"/>
      <c r="CR17" s="1"/>
      <c r="CV17" s="18"/>
    </row>
    <row r="18" spans="1:100" x14ac:dyDescent="0.2">
      <c r="A18">
        <v>4</v>
      </c>
      <c r="B18" s="17">
        <f t="shared" si="12"/>
        <v>0.37475000000000003</v>
      </c>
      <c r="C18" s="17">
        <v>0.12491666666666668</v>
      </c>
      <c r="D18" s="17">
        <v>10.903909998684512</v>
      </c>
      <c r="E18" s="17">
        <v>3.5800228150670191E-3</v>
      </c>
      <c r="F18" s="17">
        <v>6.4434464459825116E-3</v>
      </c>
      <c r="G18" s="17">
        <v>0</v>
      </c>
      <c r="H18" s="17">
        <v>1.9935565535540174</v>
      </c>
      <c r="J18" s="23">
        <f t="shared" si="2"/>
        <v>3.7475000000000004E-3</v>
      </c>
      <c r="K18" s="23">
        <f t="shared" si="3"/>
        <v>6.443446445982512E-5</v>
      </c>
      <c r="L18" s="23">
        <f t="shared" si="4"/>
        <v>0</v>
      </c>
      <c r="M18" s="23">
        <f t="shared" si="5"/>
        <v>1.9935565535540177E-2</v>
      </c>
      <c r="N18" s="1"/>
      <c r="O18" s="2">
        <f t="shared" si="6"/>
        <v>6.0000000000000009</v>
      </c>
      <c r="P18" s="2">
        <f t="shared" si="0"/>
        <v>0.1031639190817747</v>
      </c>
      <c r="Q18" s="2">
        <f t="shared" si="0"/>
        <v>0</v>
      </c>
      <c r="R18" s="2">
        <f t="shared" si="0"/>
        <v>31.918183645961591</v>
      </c>
      <c r="T18" s="26">
        <f t="shared" si="7"/>
        <v>3.7475000000000005</v>
      </c>
      <c r="U18" s="26">
        <f t="shared" si="8"/>
        <v>6.4434464459825119E-2</v>
      </c>
      <c r="V18" s="26">
        <f t="shared" si="9"/>
        <v>0</v>
      </c>
      <c r="W18" s="26">
        <f t="shared" si="10"/>
        <v>19.935565535540178</v>
      </c>
      <c r="X18" s="27"/>
      <c r="Y18" s="26">
        <f t="shared" si="11"/>
        <v>169.93556553554018</v>
      </c>
      <c r="AA18" s="1"/>
      <c r="AB18" s="1"/>
      <c r="AF18" s="2"/>
      <c r="AG18" s="2"/>
      <c r="AH18" s="1"/>
      <c r="AI18" s="1"/>
      <c r="AM18" s="1"/>
      <c r="AO18" s="17"/>
      <c r="AS18" s="2"/>
      <c r="AU18" s="1"/>
      <c r="AV18" s="1"/>
      <c r="AX18" s="1"/>
      <c r="AZ18" s="1"/>
      <c r="BA18" s="2"/>
      <c r="BB18" s="2"/>
      <c r="BC18" s="1"/>
      <c r="BD18" s="2"/>
      <c r="BF18" s="18"/>
      <c r="BG18" s="18"/>
      <c r="BH18" s="18"/>
      <c r="BI18" s="17"/>
      <c r="BJ18" s="2"/>
      <c r="BL18" s="18"/>
      <c r="BM18" s="18"/>
      <c r="BO18" s="2"/>
      <c r="BP18" s="1"/>
      <c r="BR18" s="18"/>
      <c r="BS18" s="2"/>
      <c r="BT18" s="1"/>
      <c r="BU18" s="2"/>
      <c r="BV18" s="1"/>
      <c r="BW18" s="1"/>
      <c r="BX18" s="1"/>
      <c r="BY18" s="2"/>
      <c r="BZ18" s="1"/>
      <c r="CA18" s="1"/>
      <c r="CB18" s="1"/>
      <c r="CC18" s="2"/>
      <c r="CD18" s="1"/>
      <c r="CE18" s="1"/>
      <c r="CF18" s="2"/>
      <c r="CG18" s="20"/>
      <c r="CH18" s="1"/>
      <c r="CI18" s="1"/>
      <c r="CJ18" s="18"/>
      <c r="CK18" s="18"/>
      <c r="CL18" s="18"/>
      <c r="CN18" s="1"/>
      <c r="CR18" s="1"/>
      <c r="CV18" s="18"/>
    </row>
    <row r="19" spans="1:100" x14ac:dyDescent="0.2">
      <c r="A19">
        <v>5</v>
      </c>
      <c r="B19" s="17">
        <f t="shared" si="12"/>
        <v>0.4996666666666667</v>
      </c>
      <c r="C19" s="17">
        <v>0.12491666666666668</v>
      </c>
      <c r="D19" s="17">
        <v>10.907746951974968</v>
      </c>
      <c r="E19" s="17">
        <v>5.0134203096327502E-3</v>
      </c>
      <c r="F19" s="17">
        <v>1.1456866755615261E-2</v>
      </c>
      <c r="G19" s="17">
        <v>0</v>
      </c>
      <c r="H19" s="17">
        <v>1.9885431332443848</v>
      </c>
      <c r="J19" s="23">
        <f t="shared" si="2"/>
        <v>4.9966666666666666E-3</v>
      </c>
      <c r="K19" s="23">
        <f t="shared" si="3"/>
        <v>1.1456866755615261E-4</v>
      </c>
      <c r="L19" s="23">
        <f t="shared" si="4"/>
        <v>0</v>
      </c>
      <c r="M19" s="23">
        <f t="shared" si="5"/>
        <v>1.9885431332443849E-2</v>
      </c>
      <c r="N19" s="1"/>
      <c r="O19" s="2">
        <f t="shared" si="6"/>
        <v>8</v>
      </c>
      <c r="P19" s="2">
        <f t="shared" si="0"/>
        <v>0.18343215619397349</v>
      </c>
      <c r="Q19" s="2">
        <f t="shared" si="0"/>
        <v>0</v>
      </c>
      <c r="R19" s="2">
        <f t="shared" si="0"/>
        <v>31.837915408849391</v>
      </c>
      <c r="T19" s="26">
        <f t="shared" si="7"/>
        <v>4.996666666666667</v>
      </c>
      <c r="U19" s="26">
        <f t="shared" si="8"/>
        <v>0.11456866755615261</v>
      </c>
      <c r="V19" s="26">
        <f t="shared" si="9"/>
        <v>0</v>
      </c>
      <c r="W19" s="26">
        <f t="shared" si="10"/>
        <v>19.885431332443847</v>
      </c>
      <c r="X19" s="27"/>
      <c r="Y19" s="26">
        <f t="shared" si="11"/>
        <v>169.88543133244386</v>
      </c>
      <c r="AA19" s="1"/>
      <c r="AB19" s="1"/>
      <c r="AF19" s="2"/>
      <c r="AG19" s="2"/>
      <c r="AH19" s="1"/>
      <c r="AI19" s="1"/>
      <c r="AM19" s="1"/>
      <c r="AO19" s="17"/>
      <c r="AS19" s="2"/>
      <c r="AU19" s="1"/>
      <c r="AV19" s="1"/>
      <c r="AX19" s="1"/>
      <c r="AZ19" s="1"/>
      <c r="BA19" s="2"/>
      <c r="BB19" s="2"/>
      <c r="BC19" s="1"/>
      <c r="BD19" s="2"/>
      <c r="BF19" s="18"/>
      <c r="BG19" s="18"/>
      <c r="BH19" s="18"/>
      <c r="BI19" s="17"/>
      <c r="BJ19" s="2"/>
      <c r="BL19" s="18"/>
      <c r="BM19" s="18"/>
      <c r="BO19" s="2"/>
      <c r="BP19" s="1"/>
      <c r="BR19" s="18"/>
      <c r="BS19" s="2"/>
      <c r="BT19" s="1"/>
      <c r="BU19" s="2"/>
      <c r="BV19" s="1"/>
      <c r="BW19" s="1"/>
      <c r="BX19" s="1"/>
      <c r="BY19" s="2"/>
      <c r="BZ19" s="1"/>
      <c r="CA19" s="1"/>
      <c r="CB19" s="1"/>
      <c r="CC19" s="2"/>
      <c r="CD19" s="1"/>
      <c r="CE19" s="1"/>
      <c r="CF19" s="2"/>
      <c r="CG19" s="20"/>
      <c r="CH19" s="1"/>
      <c r="CI19" s="1"/>
      <c r="CJ19" s="18"/>
      <c r="CK19" s="18"/>
      <c r="CL19" s="18"/>
      <c r="CN19" s="1"/>
      <c r="CR19" s="1"/>
      <c r="CV19" s="18"/>
    </row>
    <row r="20" spans="1:100" x14ac:dyDescent="0.2">
      <c r="A20">
        <v>6</v>
      </c>
      <c r="B20" s="17">
        <f t="shared" si="12"/>
        <v>0.62458333333333338</v>
      </c>
      <c r="C20" s="17">
        <v>0.12491666666666668</v>
      </c>
      <c r="D20" s="17">
        <v>10.91286565546466</v>
      </c>
      <c r="E20" s="17">
        <v>6.4482082397967879E-3</v>
      </c>
      <c r="F20" s="17">
        <v>1.7905074995412048E-2</v>
      </c>
      <c r="G20" s="17">
        <v>0</v>
      </c>
      <c r="H20" s="17">
        <v>1.9820949250045881</v>
      </c>
      <c r="J20" s="23">
        <f t="shared" si="2"/>
        <v>6.2458333333333341E-3</v>
      </c>
      <c r="K20" s="23">
        <f t="shared" si="3"/>
        <v>1.7905074995412047E-4</v>
      </c>
      <c r="L20" s="23">
        <f t="shared" si="4"/>
        <v>0</v>
      </c>
      <c r="M20" s="23">
        <f t="shared" si="5"/>
        <v>1.9820949250045881E-2</v>
      </c>
      <c r="N20" s="1"/>
      <c r="O20" s="2">
        <f t="shared" si="6"/>
        <v>10.000000000000002</v>
      </c>
      <c r="P20" s="2">
        <f t="shared" si="0"/>
        <v>0.28667231480312816</v>
      </c>
      <c r="Q20" s="2">
        <f t="shared" si="0"/>
        <v>0</v>
      </c>
      <c r="R20" s="2">
        <f t="shared" si="0"/>
        <v>31.734675250240237</v>
      </c>
      <c r="T20" s="26">
        <f t="shared" si="7"/>
        <v>6.2458333333333345</v>
      </c>
      <c r="U20" s="26">
        <f t="shared" si="8"/>
        <v>0.17905074995412046</v>
      </c>
      <c r="V20" s="26">
        <f t="shared" si="9"/>
        <v>0</v>
      </c>
      <c r="W20" s="26">
        <f t="shared" si="10"/>
        <v>19.820949250045881</v>
      </c>
      <c r="X20" s="27"/>
      <c r="Y20" s="26">
        <f t="shared" si="11"/>
        <v>169.82094925004589</v>
      </c>
      <c r="AA20" s="1"/>
      <c r="AB20" s="1"/>
      <c r="AF20" s="2"/>
      <c r="AG20" s="2"/>
      <c r="AH20" s="1"/>
      <c r="AI20" s="1"/>
      <c r="AM20" s="1"/>
      <c r="AO20" s="17"/>
      <c r="AS20" s="2"/>
      <c r="AU20" s="1"/>
      <c r="AV20" s="1"/>
      <c r="AX20" s="1"/>
      <c r="AZ20" s="1"/>
      <c r="BA20" s="2"/>
      <c r="BB20" s="2"/>
      <c r="BC20" s="1"/>
      <c r="BD20" s="2"/>
      <c r="BF20" s="18"/>
      <c r="BG20" s="18"/>
      <c r="BH20" s="18"/>
      <c r="BI20" s="17"/>
      <c r="BJ20" s="2"/>
      <c r="BL20" s="18"/>
      <c r="BM20" s="18"/>
      <c r="BO20" s="2"/>
      <c r="BP20" s="1"/>
      <c r="BR20" s="18"/>
      <c r="BS20" s="2"/>
      <c r="BT20" s="1"/>
      <c r="BU20" s="2"/>
      <c r="BV20" s="1"/>
      <c r="BW20" s="1"/>
      <c r="BX20" s="1"/>
      <c r="BY20" s="2"/>
      <c r="BZ20" s="1"/>
      <c r="CA20" s="1"/>
      <c r="CB20" s="1"/>
      <c r="CC20" s="2"/>
      <c r="CD20" s="1"/>
      <c r="CE20" s="1"/>
      <c r="CF20" s="2"/>
      <c r="CG20" s="20"/>
      <c r="CH20" s="1"/>
      <c r="CI20" s="1"/>
      <c r="CJ20" s="18"/>
      <c r="CK20" s="18"/>
      <c r="CL20" s="18"/>
      <c r="CN20" s="1"/>
      <c r="CR20" s="1"/>
      <c r="CV20" s="18"/>
    </row>
    <row r="21" spans="1:100" x14ac:dyDescent="0.2">
      <c r="A21">
        <v>7</v>
      </c>
      <c r="B21" s="17">
        <f t="shared" si="12"/>
        <v>0.74950000000000006</v>
      </c>
      <c r="C21" s="17">
        <v>0.12491666666666668</v>
      </c>
      <c r="D21" s="17">
        <v>10.919268576302482</v>
      </c>
      <c r="E21" s="17">
        <v>7.8847868228870324E-3</v>
      </c>
      <c r="F21" s="17">
        <v>2.5789861818299079E-2</v>
      </c>
      <c r="G21" s="17">
        <v>0</v>
      </c>
      <c r="H21" s="17">
        <v>1.974210138181701</v>
      </c>
      <c r="J21" s="23">
        <f t="shared" si="2"/>
        <v>7.4950000000000008E-3</v>
      </c>
      <c r="K21" s="23">
        <f t="shared" si="3"/>
        <v>2.578986181829908E-4</v>
      </c>
      <c r="L21" s="23">
        <f t="shared" si="4"/>
        <v>0</v>
      </c>
      <c r="M21" s="23">
        <f t="shared" si="5"/>
        <v>1.974210138181701E-2</v>
      </c>
      <c r="N21" s="1"/>
      <c r="O21" s="2">
        <f t="shared" si="6"/>
        <v>12.000000000000002</v>
      </c>
      <c r="P21" s="2">
        <f t="shared" si="0"/>
        <v>0.41291306446909803</v>
      </c>
      <c r="Q21" s="2">
        <f t="shared" si="0"/>
        <v>0</v>
      </c>
      <c r="R21" s="2">
        <f t="shared" si="0"/>
        <v>31.608434500574266</v>
      </c>
      <c r="T21" s="26">
        <f t="shared" si="7"/>
        <v>7.495000000000001</v>
      </c>
      <c r="U21" s="26">
        <f t="shared" si="8"/>
        <v>0.25789861818299081</v>
      </c>
      <c r="V21" s="26">
        <f t="shared" si="9"/>
        <v>0</v>
      </c>
      <c r="W21" s="26">
        <f t="shared" si="10"/>
        <v>19.742101381817012</v>
      </c>
      <c r="X21" s="27"/>
      <c r="Y21" s="26">
        <f t="shared" si="11"/>
        <v>169.74210138181701</v>
      </c>
      <c r="AA21" s="1"/>
      <c r="AB21" s="1"/>
      <c r="AF21" s="2"/>
      <c r="AG21" s="2"/>
      <c r="AH21" s="1"/>
      <c r="AI21" s="1"/>
      <c r="AM21" s="1"/>
      <c r="AO21" s="17"/>
      <c r="AS21" s="2"/>
      <c r="AU21" s="1"/>
      <c r="AV21" s="1"/>
      <c r="AX21" s="1"/>
      <c r="AZ21" s="1"/>
      <c r="BA21" s="2"/>
      <c r="BB21" s="2"/>
      <c r="BC21" s="1"/>
      <c r="BD21" s="2"/>
      <c r="BF21" s="18"/>
      <c r="BG21" s="18"/>
      <c r="BH21" s="18"/>
      <c r="BI21" s="17"/>
      <c r="BJ21" s="2"/>
      <c r="BL21" s="18"/>
      <c r="BM21" s="18"/>
      <c r="BO21" s="2"/>
      <c r="BP21" s="1"/>
      <c r="BR21" s="18"/>
      <c r="BS21" s="2"/>
      <c r="BT21" s="1"/>
      <c r="BU21" s="2"/>
      <c r="BV21" s="1"/>
      <c r="BW21" s="1"/>
      <c r="BX21" s="1"/>
      <c r="BY21" s="2"/>
      <c r="BZ21" s="1"/>
      <c r="CA21" s="1"/>
      <c r="CB21" s="1"/>
      <c r="CC21" s="2"/>
      <c r="CD21" s="1"/>
      <c r="CE21" s="1"/>
      <c r="CF21" s="2"/>
      <c r="CG21" s="20"/>
      <c r="CH21" s="1"/>
      <c r="CI21" s="1"/>
      <c r="CJ21" s="18"/>
      <c r="CK21" s="18"/>
      <c r="CL21" s="18"/>
      <c r="CN21" s="1"/>
      <c r="CR21" s="1"/>
      <c r="CV21" s="18"/>
    </row>
    <row r="22" spans="1:100" x14ac:dyDescent="0.2">
      <c r="A22">
        <v>8</v>
      </c>
      <c r="B22" s="17">
        <f t="shared" si="12"/>
        <v>0.87441666666666673</v>
      </c>
      <c r="C22" s="17">
        <v>0.12491666666666668</v>
      </c>
      <c r="D22" s="17">
        <v>10.926958917911641</v>
      </c>
      <c r="E22" s="17">
        <v>9.3235584836804716E-3</v>
      </c>
      <c r="F22" s="17">
        <v>3.5113420301979552E-2</v>
      </c>
      <c r="G22" s="17">
        <v>0</v>
      </c>
      <c r="H22" s="17">
        <v>1.9648865796980204</v>
      </c>
      <c r="J22" s="23">
        <f t="shared" si="2"/>
        <v>8.7441666666666674E-3</v>
      </c>
      <c r="K22" s="23">
        <f t="shared" si="3"/>
        <v>3.5113420301979554E-4</v>
      </c>
      <c r="L22" s="23">
        <f t="shared" si="4"/>
        <v>0</v>
      </c>
      <c r="M22" s="23">
        <f t="shared" si="5"/>
        <v>1.9648865796980206E-2</v>
      </c>
      <c r="N22" s="1"/>
      <c r="O22" s="2">
        <f t="shared" si="6"/>
        <v>14.000000000000002</v>
      </c>
      <c r="P22" s="2">
        <f t="shared" si="0"/>
        <v>0.56218951784356863</v>
      </c>
      <c r="Q22" s="2">
        <f t="shared" si="0"/>
        <v>0</v>
      </c>
      <c r="R22" s="2">
        <f t="shared" si="0"/>
        <v>31.459158047199796</v>
      </c>
      <c r="T22" s="26">
        <f t="shared" si="7"/>
        <v>8.7441666666666666</v>
      </c>
      <c r="U22" s="26">
        <f t="shared" si="8"/>
        <v>0.35113420301979553</v>
      </c>
      <c r="V22" s="26">
        <f t="shared" si="9"/>
        <v>0</v>
      </c>
      <c r="W22" s="26">
        <f t="shared" si="10"/>
        <v>19.648865796980207</v>
      </c>
      <c r="X22" s="27"/>
      <c r="Y22" s="26">
        <f t="shared" si="11"/>
        <v>169.6488657969802</v>
      </c>
      <c r="AA22" s="1"/>
      <c r="AB22" s="1"/>
      <c r="AF22" s="2"/>
      <c r="AG22" s="2"/>
      <c r="AH22" s="1"/>
      <c r="AI22" s="1"/>
      <c r="AM22" s="1"/>
      <c r="AO22" s="17"/>
      <c r="AS22" s="2"/>
      <c r="AU22" s="1"/>
      <c r="AV22" s="1"/>
      <c r="AX22" s="1"/>
      <c r="AZ22" s="1"/>
      <c r="BA22" s="2"/>
      <c r="BB22" s="2"/>
      <c r="BC22" s="1"/>
      <c r="BD22" s="2"/>
      <c r="BF22" s="18"/>
      <c r="BG22" s="18"/>
      <c r="BH22" s="18"/>
      <c r="BI22" s="17"/>
      <c r="BJ22" s="2"/>
      <c r="BL22" s="18"/>
      <c r="BM22" s="18"/>
      <c r="BO22" s="2"/>
      <c r="BP22" s="1"/>
      <c r="BR22" s="18"/>
      <c r="BS22" s="2"/>
      <c r="BT22" s="1"/>
      <c r="BU22" s="2"/>
      <c r="BV22" s="1"/>
      <c r="BW22" s="1"/>
      <c r="BX22" s="1"/>
      <c r="BY22" s="2"/>
      <c r="BZ22" s="1"/>
      <c r="CA22" s="1"/>
      <c r="CB22" s="1"/>
      <c r="CC22" s="2"/>
      <c r="CD22" s="1"/>
      <c r="CE22" s="1"/>
      <c r="CF22" s="2"/>
      <c r="CG22" s="20"/>
      <c r="CH22" s="1"/>
      <c r="CI22" s="1"/>
      <c r="CJ22" s="18"/>
      <c r="CK22" s="18"/>
      <c r="CL22" s="18"/>
      <c r="CN22" s="1"/>
      <c r="CR22" s="1"/>
      <c r="CV22" s="18"/>
    </row>
    <row r="23" spans="1:100" x14ac:dyDescent="0.2">
      <c r="A23">
        <v>9</v>
      </c>
      <c r="B23" s="17">
        <f t="shared" si="12"/>
        <v>0.99933333333333341</v>
      </c>
      <c r="C23" s="17">
        <v>0.12491666666666668</v>
      </c>
      <c r="D23" s="17">
        <v>10.935940697910377</v>
      </c>
      <c r="E23" s="17">
        <v>1.0764928339455164E-2</v>
      </c>
      <c r="F23" s="17">
        <v>4.5878348641434717E-2</v>
      </c>
      <c r="G23" s="17">
        <v>0</v>
      </c>
      <c r="H23" s="17">
        <v>1.9541216513585653</v>
      </c>
      <c r="J23" s="23">
        <f t="shared" si="2"/>
        <v>9.9933333333333332E-3</v>
      </c>
      <c r="K23" s="23">
        <f t="shared" si="3"/>
        <v>4.5878348641434716E-4</v>
      </c>
      <c r="L23" s="23">
        <f t="shared" si="4"/>
        <v>0</v>
      </c>
      <c r="M23" s="23">
        <f t="shared" si="5"/>
        <v>1.9541216513585653E-2</v>
      </c>
      <c r="N23" s="1"/>
      <c r="O23" s="2">
        <f t="shared" si="6"/>
        <v>16</v>
      </c>
      <c r="P23" s="2">
        <f t="shared" si="0"/>
        <v>0.73454327377880801</v>
      </c>
      <c r="Q23" s="2">
        <f t="shared" si="0"/>
        <v>0</v>
      </c>
      <c r="R23" s="2">
        <f t="shared" si="0"/>
        <v>31.286804291264556</v>
      </c>
      <c r="T23" s="26">
        <f t="shared" si="7"/>
        <v>9.9933333333333341</v>
      </c>
      <c r="U23" s="26">
        <f t="shared" si="8"/>
        <v>0.45878348641434713</v>
      </c>
      <c r="V23" s="26">
        <f t="shared" si="9"/>
        <v>0</v>
      </c>
      <c r="W23" s="26">
        <f t="shared" si="10"/>
        <v>19.541216513585653</v>
      </c>
      <c r="X23" s="27"/>
      <c r="Y23" s="26">
        <f t="shared" si="11"/>
        <v>169.54121651358565</v>
      </c>
      <c r="AA23" s="1"/>
      <c r="AB23" s="1"/>
      <c r="AF23" s="2"/>
      <c r="AG23" s="2"/>
      <c r="AH23" s="1"/>
      <c r="AI23" s="1"/>
      <c r="AM23" s="1"/>
      <c r="AO23" s="17"/>
      <c r="AS23" s="2"/>
      <c r="AU23" s="1"/>
      <c r="AV23" s="1"/>
      <c r="AX23" s="1"/>
      <c r="AZ23" s="1"/>
      <c r="BA23" s="2"/>
      <c r="BB23" s="2"/>
      <c r="BC23" s="1"/>
      <c r="BD23" s="2"/>
      <c r="BF23" s="18"/>
      <c r="BG23" s="18"/>
      <c r="BH23" s="18"/>
      <c r="BI23" s="17"/>
      <c r="BJ23" s="2"/>
      <c r="BL23" s="18"/>
      <c r="BM23" s="18"/>
      <c r="BO23" s="2"/>
      <c r="BP23" s="1"/>
      <c r="BR23" s="18"/>
      <c r="BS23" s="2"/>
      <c r="BT23" s="1"/>
      <c r="BU23" s="2"/>
      <c r="BV23" s="1"/>
      <c r="BW23" s="1"/>
      <c r="BX23" s="1"/>
      <c r="BY23" s="2"/>
      <c r="BZ23" s="1"/>
      <c r="CA23" s="1"/>
      <c r="CB23" s="1"/>
      <c r="CC23" s="2"/>
      <c r="CD23" s="1"/>
      <c r="CE23" s="1"/>
      <c r="CF23" s="2"/>
      <c r="CG23" s="20"/>
      <c r="CH23" s="1"/>
      <c r="CI23" s="1"/>
      <c r="CJ23" s="18"/>
      <c r="CK23" s="18"/>
      <c r="CL23" s="18"/>
      <c r="CN23" s="1"/>
      <c r="CR23" s="1"/>
      <c r="CV23" s="18"/>
    </row>
    <row r="24" spans="1:100" x14ac:dyDescent="0.2">
      <c r="A24">
        <v>10</v>
      </c>
      <c r="B24" s="17">
        <f t="shared" si="12"/>
        <v>1.12425</v>
      </c>
      <c r="C24" s="17">
        <v>0.12491666666666656</v>
      </c>
      <c r="D24" s="17">
        <v>10.946218839905676</v>
      </c>
      <c r="E24" s="17">
        <v>1.2209304681930386E-2</v>
      </c>
      <c r="F24" s="17">
        <v>5.8087653323365102E-2</v>
      </c>
      <c r="G24" s="17">
        <v>0</v>
      </c>
      <c r="H24" s="17">
        <v>1.9419123466766348</v>
      </c>
      <c r="J24" s="23">
        <f t="shared" si="2"/>
        <v>1.1242499999999999E-2</v>
      </c>
      <c r="K24" s="23">
        <f t="shared" si="3"/>
        <v>5.8087653323365105E-4</v>
      </c>
      <c r="L24" s="23">
        <f t="shared" si="4"/>
        <v>0</v>
      </c>
      <c r="M24" s="23">
        <f t="shared" si="5"/>
        <v>1.9419123466766348E-2</v>
      </c>
      <c r="N24" s="1"/>
      <c r="O24" s="2">
        <f t="shared" si="6"/>
        <v>18</v>
      </c>
      <c r="P24" s="2">
        <f t="shared" si="0"/>
        <v>0.93002246815261014</v>
      </c>
      <c r="Q24" s="2">
        <f t="shared" si="0"/>
        <v>0</v>
      </c>
      <c r="R24" s="2">
        <f t="shared" si="0"/>
        <v>31.091325096890749</v>
      </c>
      <c r="T24" s="26">
        <f t="shared" si="7"/>
        <v>11.2425</v>
      </c>
      <c r="U24" s="26">
        <f t="shared" si="8"/>
        <v>0.58087653323365107</v>
      </c>
      <c r="V24" s="26">
        <f t="shared" si="9"/>
        <v>0</v>
      </c>
      <c r="W24" s="26">
        <f t="shared" si="10"/>
        <v>19.419123466766347</v>
      </c>
      <c r="X24" s="27"/>
      <c r="Y24" s="26">
        <f t="shared" si="11"/>
        <v>169.41912346676634</v>
      </c>
      <c r="AA24" s="1"/>
      <c r="AB24" s="1"/>
      <c r="AF24" s="2"/>
      <c r="AG24" s="2"/>
      <c r="AH24" s="1"/>
      <c r="AI24" s="1"/>
      <c r="AM24" s="1"/>
      <c r="AO24" s="17"/>
      <c r="AS24" s="2"/>
      <c r="AU24" s="1"/>
      <c r="AV24" s="1"/>
      <c r="AX24" s="1"/>
      <c r="AZ24" s="1"/>
      <c r="BA24" s="2"/>
      <c r="BB24" s="2"/>
      <c r="BC24" s="1"/>
      <c r="BD24" s="2"/>
      <c r="BF24" s="18"/>
      <c r="BG24" s="18"/>
      <c r="BH24" s="18"/>
      <c r="BI24" s="17"/>
      <c r="BJ24" s="2"/>
      <c r="BL24" s="18"/>
      <c r="BM24" s="18"/>
      <c r="BO24" s="2"/>
      <c r="BP24" s="1"/>
      <c r="BR24" s="18"/>
      <c r="BS24" s="2"/>
      <c r="BT24" s="1"/>
      <c r="BU24" s="2"/>
      <c r="BV24" s="1"/>
      <c r="BW24" s="1"/>
      <c r="BX24" s="1"/>
      <c r="BY24" s="2"/>
      <c r="BZ24" s="1"/>
      <c r="CA24" s="1"/>
      <c r="CB24" s="1"/>
      <c r="CC24" s="2"/>
      <c r="CD24" s="1"/>
      <c r="CE24" s="1"/>
      <c r="CF24" s="2"/>
      <c r="CG24" s="20"/>
      <c r="CH24" s="1"/>
      <c r="CI24" s="1"/>
      <c r="CJ24" s="18"/>
      <c r="CK24" s="18"/>
      <c r="CL24" s="18"/>
      <c r="CN24" s="1"/>
      <c r="CR24" s="1"/>
      <c r="CV24" s="18"/>
    </row>
    <row r="25" spans="1:100" x14ac:dyDescent="0.2">
      <c r="A25">
        <v>11</v>
      </c>
      <c r="B25" s="17">
        <f t="shared" si="12"/>
        <v>1.2491666666666668</v>
      </c>
      <c r="C25" s="17">
        <v>0.12491666666666656</v>
      </c>
      <c r="D25" s="17">
        <v>10.957799278255401</v>
      </c>
      <c r="E25" s="17">
        <v>1.3657099455708276E-2</v>
      </c>
      <c r="F25" s="17">
        <v>7.1744752779073384E-2</v>
      </c>
      <c r="G25" s="17">
        <v>0</v>
      </c>
      <c r="H25" s="17">
        <v>1.9282552472209267</v>
      </c>
      <c r="J25" s="23">
        <f t="shared" si="2"/>
        <v>1.2491666666666668E-2</v>
      </c>
      <c r="K25" s="23">
        <f t="shared" si="3"/>
        <v>7.1744752779073382E-4</v>
      </c>
      <c r="L25" s="23">
        <f t="shared" si="4"/>
        <v>0</v>
      </c>
      <c r="M25" s="23">
        <f t="shared" si="5"/>
        <v>1.9282552472209266E-2</v>
      </c>
      <c r="N25" s="1"/>
      <c r="O25" s="2">
        <f t="shared" si="6"/>
        <v>20.000000000000004</v>
      </c>
      <c r="P25" s="2">
        <f t="shared" si="0"/>
        <v>1.1486818323534098</v>
      </c>
      <c r="Q25" s="2">
        <f t="shared" si="0"/>
        <v>0</v>
      </c>
      <c r="R25" s="2">
        <f t="shared" si="0"/>
        <v>30.872665732689953</v>
      </c>
      <c r="T25" s="26">
        <f t="shared" si="7"/>
        <v>12.491666666666669</v>
      </c>
      <c r="U25" s="26">
        <f t="shared" si="8"/>
        <v>0.71744752779073384</v>
      </c>
      <c r="V25" s="26">
        <f t="shared" si="9"/>
        <v>0</v>
      </c>
      <c r="W25" s="26">
        <f t="shared" si="10"/>
        <v>19.282552472209264</v>
      </c>
      <c r="X25" s="27"/>
      <c r="Y25" s="26">
        <f t="shared" si="11"/>
        <v>169.28255247220926</v>
      </c>
      <c r="AA25" s="1"/>
      <c r="AB25" s="1"/>
      <c r="AF25" s="2"/>
      <c r="AG25" s="2"/>
      <c r="AH25" s="1"/>
      <c r="AI25" s="1"/>
      <c r="AM25" s="1"/>
      <c r="AO25" s="17"/>
      <c r="AS25" s="2"/>
      <c r="AU25" s="1"/>
      <c r="AV25" s="1"/>
      <c r="AX25" s="1"/>
      <c r="AZ25" s="1"/>
      <c r="BA25" s="2"/>
      <c r="BB25" s="2"/>
      <c r="BC25" s="1"/>
      <c r="BD25" s="2"/>
      <c r="BF25" s="18"/>
      <c r="BG25" s="18"/>
      <c r="BH25" s="18"/>
      <c r="BI25" s="17"/>
      <c r="BJ25" s="2"/>
      <c r="BL25" s="18"/>
      <c r="BM25" s="18"/>
      <c r="BO25" s="2"/>
      <c r="BP25" s="1"/>
      <c r="BR25" s="18"/>
      <c r="BS25" s="2"/>
      <c r="BT25" s="1"/>
      <c r="BU25" s="2"/>
      <c r="BV25" s="1"/>
      <c r="BW25" s="1"/>
      <c r="BX25" s="1"/>
      <c r="BY25" s="2"/>
      <c r="BZ25" s="1"/>
      <c r="CA25" s="1"/>
      <c r="CB25" s="1"/>
      <c r="CC25" s="2"/>
      <c r="CD25" s="1"/>
      <c r="CE25" s="1"/>
      <c r="CF25" s="2"/>
      <c r="CG25" s="20"/>
      <c r="CH25" s="1"/>
      <c r="CI25" s="1"/>
      <c r="CJ25" s="18"/>
      <c r="CK25" s="18"/>
      <c r="CL25" s="18"/>
      <c r="CN25" s="1"/>
      <c r="CR25" s="1"/>
      <c r="CV25" s="18"/>
    </row>
    <row r="26" spans="1:100" x14ac:dyDescent="0.2">
      <c r="A26">
        <v>12</v>
      </c>
      <c r="B26" s="17">
        <f t="shared" si="12"/>
        <v>1.3740833333333335</v>
      </c>
      <c r="C26" s="17">
        <v>0.12491666666666656</v>
      </c>
      <c r="D26" s="17">
        <v>10.970689074771384</v>
      </c>
      <c r="E26" s="17">
        <v>1.5108728732852048E-2</v>
      </c>
      <c r="F26" s="17">
        <v>8.6853481511925429E-2</v>
      </c>
      <c r="G26" s="17">
        <v>0</v>
      </c>
      <c r="H26" s="17">
        <v>1.9131465184880745</v>
      </c>
      <c r="J26" s="23">
        <f t="shared" si="2"/>
        <v>1.3740833333333336E-2</v>
      </c>
      <c r="K26" s="23">
        <f t="shared" si="3"/>
        <v>8.6853481511925434E-4</v>
      </c>
      <c r="L26" s="23">
        <f t="shared" si="4"/>
        <v>0</v>
      </c>
      <c r="M26" s="23">
        <f t="shared" si="5"/>
        <v>1.9131465184880746E-2</v>
      </c>
      <c r="N26" s="1"/>
      <c r="O26" s="2">
        <f t="shared" si="6"/>
        <v>22.000000000000004</v>
      </c>
      <c r="P26" s="2">
        <f t="shared" si="0"/>
        <v>1.3905827593637161</v>
      </c>
      <c r="Q26" s="2">
        <f t="shared" si="0"/>
        <v>0</v>
      </c>
      <c r="R26" s="2">
        <f t="shared" si="0"/>
        <v>30.630764805679647</v>
      </c>
      <c r="T26" s="26">
        <f t="shared" si="7"/>
        <v>13.740833333333336</v>
      </c>
      <c r="U26" s="26">
        <f t="shared" si="8"/>
        <v>0.86853481511925434</v>
      </c>
      <c r="V26" s="26">
        <f t="shared" si="9"/>
        <v>0</v>
      </c>
      <c r="W26" s="26">
        <f t="shared" si="10"/>
        <v>19.131465184880746</v>
      </c>
      <c r="X26" s="27"/>
      <c r="Y26" s="26">
        <f t="shared" si="11"/>
        <v>169.13146518488074</v>
      </c>
      <c r="AA26" s="1"/>
      <c r="AB26" s="1"/>
      <c r="AF26" s="2"/>
      <c r="AG26" s="2"/>
      <c r="AH26" s="1"/>
      <c r="AI26" s="1"/>
      <c r="AM26" s="1"/>
      <c r="AO26" s="17"/>
      <c r="AS26" s="2"/>
      <c r="AU26" s="1"/>
      <c r="AV26" s="1"/>
      <c r="AX26" s="1"/>
      <c r="AZ26" s="1"/>
      <c r="BA26" s="2"/>
      <c r="BB26" s="2"/>
      <c r="BC26" s="1"/>
      <c r="BD26" s="2"/>
      <c r="BF26" s="18"/>
      <c r="BG26" s="18"/>
      <c r="BH26" s="18"/>
      <c r="BI26" s="17"/>
      <c r="BJ26" s="2"/>
      <c r="BL26" s="18"/>
      <c r="BM26" s="18"/>
      <c r="BO26" s="2"/>
      <c r="BP26" s="1"/>
      <c r="BR26" s="18"/>
      <c r="BS26" s="2"/>
      <c r="BT26" s="1"/>
      <c r="BU26" s="2"/>
      <c r="BV26" s="1"/>
      <c r="BW26" s="1"/>
      <c r="BX26" s="1"/>
      <c r="BY26" s="2"/>
      <c r="BZ26" s="1"/>
      <c r="CA26" s="1"/>
      <c r="CB26" s="1"/>
      <c r="CC26" s="2"/>
      <c r="CD26" s="1"/>
      <c r="CE26" s="1"/>
      <c r="CF26" s="2"/>
      <c r="CG26" s="20"/>
      <c r="CH26" s="1"/>
      <c r="CI26" s="1"/>
      <c r="CJ26" s="18"/>
      <c r="CK26" s="18"/>
      <c r="CL26" s="18"/>
      <c r="CN26" s="1"/>
      <c r="CR26" s="1"/>
      <c r="CV26" s="18"/>
    </row>
    <row r="27" spans="1:100" x14ac:dyDescent="0.2">
      <c r="A27">
        <v>13</v>
      </c>
      <c r="B27" s="17">
        <f t="shared" si="12"/>
        <v>1.4990000000000001</v>
      </c>
      <c r="C27" s="17">
        <v>0.12491666666666656</v>
      </c>
      <c r="D27" s="17">
        <v>10.984896546226567</v>
      </c>
      <c r="E27" s="17">
        <v>1.656461318344624E-2</v>
      </c>
      <c r="F27" s="17">
        <v>0.10341809469537167</v>
      </c>
      <c r="G27" s="17">
        <v>0</v>
      </c>
      <c r="H27" s="17">
        <v>1.8965819053046284</v>
      </c>
      <c r="J27" s="23">
        <f t="shared" si="2"/>
        <v>1.4990000000000002E-2</v>
      </c>
      <c r="K27" s="23">
        <f t="shared" si="3"/>
        <v>1.0341809469537166E-3</v>
      </c>
      <c r="L27" s="23">
        <f t="shared" si="4"/>
        <v>0</v>
      </c>
      <c r="M27" s="23">
        <f t="shared" si="5"/>
        <v>1.8965819053046284E-2</v>
      </c>
      <c r="N27" s="1"/>
      <c r="O27" s="2">
        <f t="shared" si="6"/>
        <v>24.000000000000004</v>
      </c>
      <c r="P27" s="2">
        <f t="shared" si="0"/>
        <v>1.6557933773775315</v>
      </c>
      <c r="Q27" s="2">
        <f t="shared" si="0"/>
        <v>0</v>
      </c>
      <c r="R27" s="2">
        <f t="shared" si="0"/>
        <v>30.365554187665833</v>
      </c>
      <c r="T27" s="26">
        <f t="shared" si="7"/>
        <v>14.990000000000002</v>
      </c>
      <c r="U27" s="26">
        <f t="shared" si="8"/>
        <v>1.0341809469537167</v>
      </c>
      <c r="V27" s="26">
        <f t="shared" si="9"/>
        <v>0</v>
      </c>
      <c r="W27" s="26">
        <f t="shared" si="10"/>
        <v>18.965819053046285</v>
      </c>
      <c r="X27" s="27"/>
      <c r="Y27" s="26">
        <f t="shared" si="11"/>
        <v>168.96581905304629</v>
      </c>
      <c r="AA27" s="1"/>
      <c r="AB27" s="1"/>
      <c r="AF27" s="2"/>
      <c r="AG27" s="2"/>
      <c r="AH27" s="1"/>
      <c r="AI27" s="1"/>
      <c r="AM27" s="1"/>
      <c r="AO27" s="17"/>
      <c r="AS27" s="2"/>
      <c r="AU27" s="1"/>
      <c r="AV27" s="1"/>
      <c r="AX27" s="1"/>
      <c r="AZ27" s="1"/>
      <c r="BA27" s="2"/>
      <c r="BB27" s="2"/>
      <c r="BC27" s="1"/>
      <c r="BD27" s="2"/>
      <c r="BF27" s="18"/>
      <c r="BG27" s="18"/>
      <c r="BH27" s="18"/>
      <c r="BI27" s="17"/>
      <c r="BJ27" s="2"/>
      <c r="BL27" s="18"/>
      <c r="BM27" s="18"/>
      <c r="BO27" s="2"/>
      <c r="BP27" s="1"/>
      <c r="BR27" s="18"/>
      <c r="BS27" s="2"/>
      <c r="BT27" s="1"/>
      <c r="BU27" s="2"/>
      <c r="BV27" s="1"/>
      <c r="BW27" s="1"/>
      <c r="BX27" s="1"/>
      <c r="BY27" s="2"/>
      <c r="BZ27" s="1"/>
      <c r="CA27" s="1"/>
      <c r="CB27" s="1"/>
      <c r="CC27" s="2"/>
      <c r="CD27" s="1"/>
      <c r="CE27" s="1"/>
      <c r="CF27" s="2"/>
      <c r="CG27" s="20"/>
      <c r="CH27" s="1"/>
      <c r="CI27" s="1"/>
      <c r="CJ27" s="18"/>
      <c r="CK27" s="18"/>
      <c r="CL27" s="18"/>
      <c r="CN27" s="1"/>
      <c r="CR27" s="1"/>
      <c r="CV27" s="18"/>
    </row>
    <row r="28" spans="1:100" x14ac:dyDescent="0.2">
      <c r="A28">
        <v>14</v>
      </c>
      <c r="B28" s="17">
        <f t="shared" si="12"/>
        <v>1.6239166666666667</v>
      </c>
      <c r="C28" s="17">
        <v>0.12491666666666656</v>
      </c>
      <c r="D28" s="17">
        <v>11.000431401422228</v>
      </c>
      <c r="E28" s="17">
        <v>1.8025178541929584E-2</v>
      </c>
      <c r="F28" s="17">
        <v>0.12144327323730125</v>
      </c>
      <c r="G28" s="17">
        <v>0</v>
      </c>
      <c r="H28" s="17">
        <v>1.8785567267626988</v>
      </c>
      <c r="J28" s="23">
        <f t="shared" si="2"/>
        <v>1.6239166666666666E-2</v>
      </c>
      <c r="K28" s="23">
        <f t="shared" si="3"/>
        <v>1.2144327323730126E-3</v>
      </c>
      <c r="L28" s="23">
        <f t="shared" si="4"/>
        <v>0</v>
      </c>
      <c r="M28" s="23">
        <f t="shared" si="5"/>
        <v>1.8785567267626986E-2</v>
      </c>
      <c r="N28" s="1"/>
      <c r="O28" s="2">
        <f t="shared" si="6"/>
        <v>26</v>
      </c>
      <c r="P28" s="2">
        <f t="shared" si="0"/>
        <v>1.9443886308840763</v>
      </c>
      <c r="Q28" s="2">
        <f t="shared" si="0"/>
        <v>0</v>
      </c>
      <c r="R28" s="2">
        <f t="shared" si="0"/>
        <v>30.076958934159283</v>
      </c>
      <c r="T28" s="26">
        <f t="shared" si="7"/>
        <v>16.239166666666666</v>
      </c>
      <c r="U28" s="26">
        <f t="shared" si="8"/>
        <v>1.2144327323730126</v>
      </c>
      <c r="V28" s="26">
        <f t="shared" si="9"/>
        <v>0</v>
      </c>
      <c r="W28" s="26">
        <f t="shared" si="10"/>
        <v>18.785567267626988</v>
      </c>
      <c r="X28" s="27"/>
      <c r="Y28" s="26">
        <f t="shared" si="11"/>
        <v>168.78556726762699</v>
      </c>
      <c r="AA28" s="1"/>
      <c r="AB28" s="1"/>
      <c r="AF28" s="2"/>
      <c r="AG28" s="2"/>
      <c r="AH28" s="1"/>
      <c r="AI28" s="1"/>
      <c r="AM28" s="1"/>
      <c r="AO28" s="17"/>
      <c r="AS28" s="2"/>
      <c r="AU28" s="1"/>
      <c r="AV28" s="1"/>
      <c r="AX28" s="1"/>
      <c r="AZ28" s="1"/>
      <c r="BA28" s="2"/>
      <c r="BB28" s="2"/>
      <c r="BC28" s="1"/>
      <c r="BD28" s="2"/>
      <c r="BF28" s="18"/>
      <c r="BG28" s="18"/>
      <c r="BH28" s="18"/>
      <c r="BI28" s="17"/>
      <c r="BJ28" s="2"/>
      <c r="BL28" s="18"/>
      <c r="BM28" s="18"/>
      <c r="BO28" s="2"/>
      <c r="BP28" s="1"/>
      <c r="BR28" s="18"/>
      <c r="BS28" s="2"/>
      <c r="BT28" s="1"/>
      <c r="BU28" s="2"/>
      <c r="BV28" s="1"/>
      <c r="BW28" s="1"/>
      <c r="BX28" s="1"/>
      <c r="BY28" s="2"/>
      <c r="BZ28" s="1"/>
      <c r="CA28" s="1"/>
      <c r="CB28" s="1"/>
      <c r="CC28" s="2"/>
      <c r="CD28" s="1"/>
      <c r="CE28" s="1"/>
      <c r="CF28" s="2"/>
      <c r="CG28" s="20"/>
      <c r="CH28" s="1"/>
      <c r="CI28" s="1"/>
      <c r="CJ28" s="18"/>
      <c r="CK28" s="18"/>
      <c r="CL28" s="18"/>
      <c r="CN28" s="1"/>
      <c r="CR28" s="1"/>
      <c r="CV28" s="18"/>
    </row>
    <row r="29" spans="1:100" x14ac:dyDescent="0.2">
      <c r="A29">
        <v>15</v>
      </c>
      <c r="B29" s="17">
        <f t="shared" si="12"/>
        <v>1.7488333333333335</v>
      </c>
      <c r="C29" s="17">
        <v>0.12491666666666656</v>
      </c>
      <c r="D29" s="17">
        <v>11.017304886498225</v>
      </c>
      <c r="E29" s="17">
        <v>1.9490856069251761E-2</v>
      </c>
      <c r="F29" s="17">
        <v>0.14093412930655302</v>
      </c>
      <c r="G29" s="17">
        <v>0</v>
      </c>
      <c r="H29" s="17">
        <v>1.8590658706934469</v>
      </c>
      <c r="J29" s="23">
        <f t="shared" si="2"/>
        <v>1.7488333333333335E-2</v>
      </c>
      <c r="K29" s="23">
        <f t="shared" si="3"/>
        <v>1.4093412930655303E-3</v>
      </c>
      <c r="L29" s="23">
        <f t="shared" si="4"/>
        <v>0</v>
      </c>
      <c r="M29" s="23">
        <f t="shared" si="5"/>
        <v>1.8590658706934469E-2</v>
      </c>
      <c r="N29" s="1"/>
      <c r="O29" s="2">
        <f t="shared" si="6"/>
        <v>28.000000000000004</v>
      </c>
      <c r="P29" s="2">
        <f t="shared" si="0"/>
        <v>2.256450369150949</v>
      </c>
      <c r="Q29" s="2">
        <f t="shared" si="0"/>
        <v>0</v>
      </c>
      <c r="R29" s="2">
        <f t="shared" si="0"/>
        <v>29.764897195892413</v>
      </c>
      <c r="T29" s="26">
        <f t="shared" si="7"/>
        <v>17.488333333333333</v>
      </c>
      <c r="U29" s="26">
        <f t="shared" si="8"/>
        <v>1.4093412930655302</v>
      </c>
      <c r="V29" s="26">
        <f t="shared" si="9"/>
        <v>0</v>
      </c>
      <c r="W29" s="26">
        <f t="shared" si="10"/>
        <v>18.59065870693447</v>
      </c>
      <c r="X29" s="27"/>
      <c r="Y29" s="26">
        <f t="shared" si="11"/>
        <v>168.59065870693448</v>
      </c>
      <c r="AA29" s="1"/>
      <c r="AB29" s="1"/>
      <c r="AF29" s="2"/>
      <c r="AG29" s="2"/>
      <c r="AH29" s="1"/>
      <c r="AI29" s="1"/>
      <c r="AM29" s="1"/>
      <c r="AO29" s="17"/>
      <c r="AS29" s="2"/>
      <c r="AU29" s="1"/>
      <c r="AV29" s="1"/>
      <c r="AX29" s="1"/>
      <c r="AZ29" s="1"/>
      <c r="BA29" s="2"/>
      <c r="BB29" s="2"/>
      <c r="BC29" s="1"/>
      <c r="BD29" s="2"/>
      <c r="BF29" s="18"/>
      <c r="BG29" s="18"/>
      <c r="BH29" s="18"/>
      <c r="BI29" s="17"/>
      <c r="BJ29" s="2"/>
      <c r="BL29" s="18"/>
      <c r="BM29" s="18"/>
      <c r="BO29" s="2"/>
      <c r="BP29" s="1"/>
      <c r="BR29" s="18"/>
      <c r="BS29" s="2"/>
      <c r="BT29" s="1"/>
      <c r="BU29" s="2"/>
      <c r="BV29" s="1"/>
      <c r="BW29" s="1"/>
      <c r="BX29" s="1"/>
      <c r="BY29" s="2"/>
      <c r="BZ29" s="1"/>
      <c r="CA29" s="1"/>
      <c r="CB29" s="1"/>
      <c r="CC29" s="2"/>
      <c r="CD29" s="1"/>
      <c r="CE29" s="1"/>
      <c r="CF29" s="2"/>
      <c r="CG29" s="20"/>
      <c r="CH29" s="1"/>
      <c r="CI29" s="1"/>
      <c r="CJ29" s="18"/>
      <c r="CK29" s="18"/>
      <c r="CL29" s="18"/>
      <c r="CN29" s="1"/>
      <c r="CR29" s="1"/>
      <c r="CV29" s="18"/>
    </row>
    <row r="30" spans="1:100" x14ac:dyDescent="0.2">
      <c r="A30">
        <v>16</v>
      </c>
      <c r="B30" s="17">
        <f t="shared" si="12"/>
        <v>1.8737500000000002</v>
      </c>
      <c r="C30" s="17">
        <v>0.12491666666666656</v>
      </c>
      <c r="D30" s="17">
        <v>11.035529937091027</v>
      </c>
      <c r="E30" s="17">
        <v>2.0962083010915906E-2</v>
      </c>
      <c r="F30" s="17">
        <v>0.16189621231746892</v>
      </c>
      <c r="G30" s="17">
        <v>0</v>
      </c>
      <c r="H30" s="17">
        <v>1.838103787682531</v>
      </c>
      <c r="J30" s="23">
        <f t="shared" si="2"/>
        <v>1.8737500000000004E-2</v>
      </c>
      <c r="K30" s="23">
        <f t="shared" si="3"/>
        <v>1.6189621231746892E-3</v>
      </c>
      <c r="L30" s="23">
        <f t="shared" si="4"/>
        <v>0</v>
      </c>
      <c r="M30" s="23">
        <f t="shared" si="5"/>
        <v>1.838103787682531E-2</v>
      </c>
      <c r="N30" s="1"/>
      <c r="O30" s="2">
        <f t="shared" si="6"/>
        <v>30.000000000000007</v>
      </c>
      <c r="P30" s="2">
        <f t="shared" si="0"/>
        <v>2.5920674420408636</v>
      </c>
      <c r="Q30" s="2">
        <f t="shared" si="0"/>
        <v>0</v>
      </c>
      <c r="R30" s="2">
        <f t="shared" si="0"/>
        <v>29.429280123002496</v>
      </c>
      <c r="T30" s="26">
        <f t="shared" si="7"/>
        <v>18.737500000000004</v>
      </c>
      <c r="U30" s="26">
        <f t="shared" si="8"/>
        <v>1.6189621231746893</v>
      </c>
      <c r="V30" s="26">
        <f t="shared" si="9"/>
        <v>0</v>
      </c>
      <c r="W30" s="26">
        <f t="shared" si="10"/>
        <v>18.38103787682531</v>
      </c>
      <c r="X30" s="27"/>
      <c r="Y30" s="26">
        <f t="shared" si="11"/>
        <v>168.3810378768253</v>
      </c>
      <c r="AA30" s="1"/>
      <c r="AB30" s="1"/>
      <c r="AF30" s="2"/>
      <c r="AG30" s="2"/>
      <c r="AH30" s="1"/>
      <c r="AI30" s="1"/>
      <c r="AM30" s="1"/>
      <c r="AO30" s="17"/>
      <c r="AS30" s="2"/>
      <c r="AU30" s="1"/>
      <c r="AV30" s="1"/>
      <c r="AX30" s="1"/>
      <c r="AZ30" s="1"/>
      <c r="BA30" s="2"/>
      <c r="BB30" s="2"/>
      <c r="BC30" s="1"/>
      <c r="BD30" s="2"/>
      <c r="BF30" s="18"/>
      <c r="BG30" s="18"/>
      <c r="BH30" s="18"/>
      <c r="BI30" s="17"/>
      <c r="BJ30" s="2"/>
      <c r="BL30" s="18"/>
      <c r="BM30" s="18"/>
      <c r="BO30" s="2"/>
      <c r="BP30" s="1"/>
      <c r="BR30" s="18"/>
      <c r="BS30" s="2"/>
      <c r="BT30" s="1"/>
      <c r="BU30" s="2"/>
      <c r="BV30" s="1"/>
      <c r="BW30" s="1"/>
      <c r="BX30" s="1"/>
      <c r="BY30" s="2"/>
      <c r="BZ30" s="1"/>
      <c r="CA30" s="1"/>
      <c r="CB30" s="1"/>
      <c r="CC30" s="2"/>
      <c r="CD30" s="1"/>
      <c r="CE30" s="1"/>
      <c r="CF30" s="2"/>
      <c r="CG30" s="20"/>
      <c r="CH30" s="1"/>
      <c r="CI30" s="1"/>
      <c r="CJ30" s="18"/>
      <c r="CK30" s="18"/>
      <c r="CL30" s="18"/>
      <c r="CN30" s="1"/>
      <c r="CR30" s="1"/>
      <c r="CV30" s="18"/>
    </row>
    <row r="31" spans="1:100" x14ac:dyDescent="0.2">
      <c r="A31">
        <v>17</v>
      </c>
      <c r="B31" s="17">
        <f t="shared" si="12"/>
        <v>1.9986666666666668</v>
      </c>
      <c r="C31" s="17">
        <v>0.12491666666666656</v>
      </c>
      <c r="D31" s="17">
        <v>11.055121335904584</v>
      </c>
      <c r="E31" s="17">
        <v>2.2439303051138289E-2</v>
      </c>
      <c r="F31" s="17">
        <v>0.18433551536860721</v>
      </c>
      <c r="G31" s="17">
        <v>0</v>
      </c>
      <c r="H31" s="17">
        <v>1.8156644846313927</v>
      </c>
      <c r="J31" s="23">
        <f t="shared" si="2"/>
        <v>1.9986666666666666E-2</v>
      </c>
      <c r="K31" s="23">
        <f t="shared" si="3"/>
        <v>1.843355153686072E-3</v>
      </c>
      <c r="L31" s="23">
        <f t="shared" si="4"/>
        <v>0</v>
      </c>
      <c r="M31" s="23">
        <f t="shared" si="5"/>
        <v>1.8156644846313928E-2</v>
      </c>
      <c r="N31" s="1"/>
      <c r="O31" s="2">
        <f t="shared" si="6"/>
        <v>32</v>
      </c>
      <c r="P31" s="2">
        <f t="shared" ref="P31:P94" si="13">K31/$K$2</f>
        <v>2.9513358030997816</v>
      </c>
      <c r="Q31" s="2">
        <f t="shared" ref="Q31:Q94" si="14">L31/$K$2</f>
        <v>0</v>
      </c>
      <c r="R31" s="2">
        <f t="shared" ref="R31:R94" si="15">M31/$K$2</f>
        <v>29.070011761943579</v>
      </c>
      <c r="T31" s="26">
        <f t="shared" si="7"/>
        <v>19.986666666666668</v>
      </c>
      <c r="U31" s="26">
        <f t="shared" si="8"/>
        <v>1.8433551536860719</v>
      </c>
      <c r="V31" s="26">
        <f t="shared" si="9"/>
        <v>0</v>
      </c>
      <c r="W31" s="26">
        <f t="shared" si="10"/>
        <v>18.156644846313927</v>
      </c>
      <c r="X31" s="27"/>
      <c r="Y31" s="26">
        <f t="shared" si="11"/>
        <v>168.15664484631392</v>
      </c>
      <c r="AA31" s="1"/>
      <c r="AB31" s="1"/>
      <c r="AF31" s="2"/>
      <c r="AG31" s="2"/>
      <c r="AH31" s="1"/>
      <c r="AI31" s="1"/>
      <c r="AM31" s="1"/>
      <c r="AO31" s="17"/>
      <c r="AS31" s="2"/>
      <c r="AU31" s="1"/>
      <c r="AV31" s="1"/>
      <c r="AX31" s="1"/>
      <c r="AZ31" s="1"/>
      <c r="BA31" s="2"/>
      <c r="BB31" s="2"/>
      <c r="BC31" s="1"/>
      <c r="BD31" s="2"/>
      <c r="BF31" s="18"/>
      <c r="BG31" s="18"/>
      <c r="BH31" s="18"/>
      <c r="BI31" s="17"/>
      <c r="BJ31" s="2"/>
      <c r="BL31" s="18"/>
      <c r="BM31" s="18"/>
      <c r="BO31" s="2"/>
      <c r="BP31" s="1"/>
      <c r="BR31" s="18"/>
      <c r="BS31" s="2"/>
      <c r="BT31" s="1"/>
      <c r="BU31" s="2"/>
      <c r="BV31" s="1"/>
      <c r="BW31" s="1"/>
      <c r="BX31" s="1"/>
      <c r="BY31" s="2"/>
      <c r="BZ31" s="1"/>
      <c r="CA31" s="1"/>
      <c r="CB31" s="1"/>
      <c r="CC31" s="2"/>
      <c r="CD31" s="1"/>
      <c r="CE31" s="1"/>
      <c r="CF31" s="2"/>
      <c r="CG31" s="20"/>
      <c r="CH31" s="1"/>
      <c r="CI31" s="1"/>
      <c r="CJ31" s="18"/>
      <c r="CK31" s="18"/>
      <c r="CL31" s="18"/>
      <c r="CN31" s="1"/>
      <c r="CR31" s="1"/>
      <c r="CV31" s="18"/>
    </row>
    <row r="32" spans="1:100" x14ac:dyDescent="0.2">
      <c r="A32">
        <v>18</v>
      </c>
      <c r="B32" s="17">
        <f t="shared" si="12"/>
        <v>2.1235833333333334</v>
      </c>
      <c r="C32" s="17">
        <v>0.12491666666666656</v>
      </c>
      <c r="D32" s="17">
        <v>11.076095874221741</v>
      </c>
      <c r="E32" s="17">
        <v>2.3922966763528352E-2</v>
      </c>
      <c r="F32" s="17">
        <v>0.20825848213213555</v>
      </c>
      <c r="G32" s="17">
        <v>0</v>
      </c>
      <c r="H32" s="17">
        <v>1.7917415178678644</v>
      </c>
      <c r="J32" s="23">
        <f t="shared" si="2"/>
        <v>2.1235833333333332E-2</v>
      </c>
      <c r="K32" s="23">
        <f t="shared" si="3"/>
        <v>2.0825848213213553E-3</v>
      </c>
      <c r="L32" s="23">
        <f t="shared" si="4"/>
        <v>0</v>
      </c>
      <c r="M32" s="23">
        <f t="shared" si="5"/>
        <v>1.7917415178678644E-2</v>
      </c>
      <c r="N32" s="1"/>
      <c r="O32" s="2">
        <f t="shared" si="6"/>
        <v>34</v>
      </c>
      <c r="P32" s="2">
        <f t="shared" si="13"/>
        <v>3.3343586198607422</v>
      </c>
      <c r="Q32" s="2">
        <f t="shared" si="14"/>
        <v>0</v>
      </c>
      <c r="R32" s="2">
        <f t="shared" si="15"/>
        <v>28.68698894518262</v>
      </c>
      <c r="T32" s="26">
        <f t="shared" si="7"/>
        <v>21.235833333333332</v>
      </c>
      <c r="U32" s="26">
        <f t="shared" si="8"/>
        <v>2.0825848213213551</v>
      </c>
      <c r="V32" s="26">
        <f t="shared" si="9"/>
        <v>0</v>
      </c>
      <c r="W32" s="26">
        <f t="shared" si="10"/>
        <v>17.917415178678645</v>
      </c>
      <c r="X32" s="27"/>
      <c r="Y32" s="26">
        <f t="shared" si="11"/>
        <v>167.91741517867865</v>
      </c>
      <c r="AA32" s="1"/>
      <c r="AB32" s="1"/>
      <c r="AF32" s="2"/>
      <c r="AG32" s="2"/>
      <c r="AH32" s="1"/>
      <c r="AI32" s="1"/>
      <c r="AM32" s="1"/>
      <c r="AO32" s="17"/>
      <c r="AS32" s="2"/>
      <c r="AU32" s="1"/>
      <c r="AV32" s="1"/>
      <c r="AX32" s="1"/>
      <c r="AZ32" s="1"/>
      <c r="BA32" s="2"/>
      <c r="BB32" s="2"/>
      <c r="BC32" s="1"/>
      <c r="BD32" s="2"/>
      <c r="BF32" s="18"/>
      <c r="BG32" s="18"/>
      <c r="BI32" s="17"/>
      <c r="BJ32" s="2"/>
      <c r="BL32" s="18"/>
      <c r="BM32" s="18"/>
      <c r="BO32" s="2"/>
      <c r="BP32" s="1"/>
      <c r="BR32" s="18"/>
      <c r="BS32" s="2"/>
      <c r="BT32" s="1"/>
      <c r="BU32" s="2"/>
      <c r="BV32" s="1"/>
      <c r="BW32" s="1"/>
      <c r="BX32" s="1"/>
      <c r="BY32" s="2"/>
      <c r="BZ32" s="1"/>
      <c r="CA32" s="1"/>
      <c r="CB32" s="1"/>
      <c r="CC32" s="2"/>
      <c r="CD32" s="1"/>
      <c r="CE32" s="1"/>
      <c r="CF32" s="2"/>
      <c r="CG32" s="20"/>
      <c r="CH32" s="1"/>
      <c r="CI32" s="1"/>
      <c r="CJ32" s="18"/>
      <c r="CK32" s="18"/>
      <c r="CL32" s="18"/>
      <c r="CN32" s="1"/>
      <c r="CR32" s="1"/>
      <c r="CV32" s="18"/>
    </row>
    <row r="33" spans="1:100" x14ac:dyDescent="0.2">
      <c r="A33">
        <v>19</v>
      </c>
      <c r="B33" s="17">
        <f t="shared" si="12"/>
        <v>2.2484999999999999</v>
      </c>
      <c r="C33" s="17">
        <v>0.12491666666666656</v>
      </c>
      <c r="D33" s="17">
        <v>11.098472515876633</v>
      </c>
      <c r="E33" s="17">
        <v>2.5413532058725641E-2</v>
      </c>
      <c r="F33" s="17">
        <v>0.2336720141908612</v>
      </c>
      <c r="G33" s="17">
        <v>0</v>
      </c>
      <c r="H33" s="17">
        <v>1.7663279858091387</v>
      </c>
      <c r="J33" s="23">
        <f t="shared" si="2"/>
        <v>2.2484999999999998E-2</v>
      </c>
      <c r="K33" s="23">
        <f t="shared" si="3"/>
        <v>2.3367201419086121E-3</v>
      </c>
      <c r="L33" s="23">
        <f t="shared" si="4"/>
        <v>0</v>
      </c>
      <c r="M33" s="23">
        <f t="shared" si="5"/>
        <v>1.7663279858091387E-2</v>
      </c>
      <c r="N33" s="1"/>
      <c r="O33" s="2">
        <f t="shared" si="6"/>
        <v>36</v>
      </c>
      <c r="P33" s="2">
        <f t="shared" si="13"/>
        <v>3.7412463913146556</v>
      </c>
      <c r="Q33" s="2">
        <f t="shared" si="14"/>
        <v>0</v>
      </c>
      <c r="R33" s="2">
        <f t="shared" si="15"/>
        <v>28.280101173728706</v>
      </c>
      <c r="T33" s="26">
        <f t="shared" si="7"/>
        <v>22.484999999999999</v>
      </c>
      <c r="U33" s="26">
        <f t="shared" si="8"/>
        <v>2.3367201419086121</v>
      </c>
      <c r="V33" s="26">
        <f t="shared" si="9"/>
        <v>0</v>
      </c>
      <c r="W33" s="26">
        <f t="shared" si="10"/>
        <v>17.663279858091386</v>
      </c>
      <c r="X33" s="27"/>
      <c r="Y33" s="26">
        <f t="shared" si="11"/>
        <v>167.66327985809139</v>
      </c>
      <c r="AA33" s="1"/>
      <c r="AB33" s="1"/>
      <c r="AF33" s="2"/>
      <c r="AG33" s="2"/>
      <c r="AH33" s="1"/>
      <c r="AI33" s="1"/>
      <c r="AM33" s="1"/>
      <c r="AO33" s="17"/>
      <c r="AS33" s="2"/>
      <c r="AU33" s="1"/>
      <c r="AV33" s="1"/>
      <c r="AX33" s="1"/>
      <c r="AZ33" s="1"/>
      <c r="BA33" s="2"/>
      <c r="BB33" s="2"/>
      <c r="BC33" s="1"/>
      <c r="BD33" s="2"/>
      <c r="BF33" s="18"/>
      <c r="BG33" s="18"/>
      <c r="BH33" s="18"/>
      <c r="BI33" s="17"/>
      <c r="BJ33" s="2"/>
      <c r="BL33" s="18"/>
      <c r="BM33" s="18"/>
      <c r="BO33" s="2"/>
      <c r="BP33" s="1"/>
      <c r="BR33" s="18"/>
      <c r="BS33" s="2"/>
      <c r="BT33" s="1"/>
      <c r="BU33" s="2"/>
      <c r="BV33" s="1"/>
      <c r="BW33" s="1"/>
      <c r="BX33" s="1"/>
      <c r="BY33" s="2"/>
      <c r="BZ33" s="1"/>
      <c r="CA33" s="1"/>
      <c r="CB33" s="1"/>
      <c r="CC33" s="2"/>
      <c r="CD33" s="1"/>
      <c r="CE33" s="1"/>
      <c r="CF33" s="2"/>
      <c r="CG33" s="20"/>
      <c r="CH33" s="1"/>
      <c r="CI33" s="1"/>
      <c r="CJ33" s="18"/>
      <c r="CK33" s="18"/>
      <c r="CL33" s="18"/>
      <c r="CN33" s="1"/>
      <c r="CR33" s="1"/>
      <c r="CV33" s="18"/>
    </row>
    <row r="34" spans="1:100" x14ac:dyDescent="0.2">
      <c r="A34">
        <v>20</v>
      </c>
      <c r="B34" s="17">
        <f t="shared" si="12"/>
        <v>2.373416666666667</v>
      </c>
      <c r="C34" s="17">
        <v>0.12491666666666656</v>
      </c>
      <c r="D34" s="17">
        <v>11.122272562219834</v>
      </c>
      <c r="E34" s="17">
        <v>2.6911464629705683E-2</v>
      </c>
      <c r="F34" s="17">
        <v>0.26058347882056687</v>
      </c>
      <c r="G34" s="17">
        <v>0</v>
      </c>
      <c r="H34" s="17">
        <v>1.7394165211794332</v>
      </c>
      <c r="J34" s="23">
        <f t="shared" si="2"/>
        <v>2.3734166666666671E-2</v>
      </c>
      <c r="K34" s="23">
        <f t="shared" si="3"/>
        <v>2.6058347882056687E-3</v>
      </c>
      <c r="L34" s="23">
        <f t="shared" si="4"/>
        <v>0</v>
      </c>
      <c r="M34" s="23">
        <f t="shared" si="5"/>
        <v>1.7394165211794332E-2</v>
      </c>
      <c r="N34" s="1"/>
      <c r="O34" s="2">
        <f t="shared" si="6"/>
        <v>38.000000000000007</v>
      </c>
      <c r="P34" s="2">
        <f t="shared" si="13"/>
        <v>4.1721170725107442</v>
      </c>
      <c r="Q34" s="2">
        <f t="shared" si="14"/>
        <v>0</v>
      </c>
      <c r="R34" s="2">
        <f t="shared" si="15"/>
        <v>27.84923049253262</v>
      </c>
      <c r="T34" s="26">
        <f t="shared" si="7"/>
        <v>23.73416666666667</v>
      </c>
      <c r="U34" s="26">
        <f t="shared" si="8"/>
        <v>2.6058347882056685</v>
      </c>
      <c r="V34" s="26">
        <f t="shared" si="9"/>
        <v>0</v>
      </c>
      <c r="W34" s="26">
        <f t="shared" si="10"/>
        <v>17.394165211794331</v>
      </c>
      <c r="X34" s="27"/>
      <c r="Y34" s="26">
        <f t="shared" si="11"/>
        <v>167.39416521179433</v>
      </c>
      <c r="AA34" s="1"/>
      <c r="AB34" s="1"/>
      <c r="AF34" s="2"/>
      <c r="AG34" s="2"/>
      <c r="AH34" s="1"/>
      <c r="AI34" s="1"/>
      <c r="AM34" s="1"/>
      <c r="AO34" s="17"/>
      <c r="AS34" s="2"/>
      <c r="AU34" s="1"/>
      <c r="AV34" s="1"/>
      <c r="AX34" s="1"/>
      <c r="AZ34" s="1"/>
      <c r="BA34" s="2"/>
      <c r="BB34" s="2"/>
      <c r="BC34" s="1"/>
      <c r="BD34" s="2"/>
      <c r="BF34" s="18"/>
      <c r="BG34" s="18"/>
      <c r="BH34" s="18"/>
      <c r="BI34" s="17"/>
      <c r="BJ34" s="2"/>
      <c r="BL34" s="18"/>
      <c r="BM34" s="18"/>
      <c r="BO34" s="2"/>
      <c r="BP34" s="1"/>
      <c r="BR34" s="18"/>
      <c r="BS34" s="2"/>
      <c r="BT34" s="1"/>
      <c r="BU34" s="2"/>
      <c r="BV34" s="1"/>
      <c r="BW34" s="1"/>
      <c r="BX34" s="1"/>
      <c r="BY34" s="2"/>
      <c r="BZ34" s="1"/>
      <c r="CA34" s="1"/>
      <c r="CB34" s="1"/>
      <c r="CC34" s="2"/>
      <c r="CD34" s="1"/>
      <c r="CE34" s="1"/>
      <c r="CF34" s="2"/>
      <c r="CG34" s="20"/>
      <c r="CH34" s="1"/>
      <c r="CI34" s="1"/>
      <c r="CJ34" s="18"/>
      <c r="CK34" s="18"/>
      <c r="CL34" s="18"/>
      <c r="CN34" s="1"/>
      <c r="CR34" s="1"/>
      <c r="CV34" s="18"/>
    </row>
    <row r="35" spans="1:100" x14ac:dyDescent="0.2">
      <c r="A35">
        <v>21</v>
      </c>
      <c r="B35" s="17">
        <f t="shared" si="12"/>
        <v>2.4983333333333335</v>
      </c>
      <c r="C35" s="17">
        <v>0.12491666666666656</v>
      </c>
      <c r="D35" s="17">
        <v>11.147519816633544</v>
      </c>
      <c r="E35" s="17">
        <v>2.8417238395500134E-2</v>
      </c>
      <c r="F35" s="17">
        <v>0.28900071721606702</v>
      </c>
      <c r="G35" s="17">
        <v>0</v>
      </c>
      <c r="H35" s="17">
        <v>1.7109992827839329</v>
      </c>
      <c r="J35" s="23">
        <f t="shared" si="2"/>
        <v>2.4983333333333337E-2</v>
      </c>
      <c r="K35" s="23">
        <f t="shared" si="3"/>
        <v>2.8900071721606703E-3</v>
      </c>
      <c r="L35" s="23">
        <f t="shared" si="4"/>
        <v>0</v>
      </c>
      <c r="M35" s="23">
        <f t="shared" si="5"/>
        <v>1.7109992827839329E-2</v>
      </c>
      <c r="N35" s="1"/>
      <c r="O35" s="2">
        <f t="shared" si="6"/>
        <v>40.000000000000007</v>
      </c>
      <c r="P35" s="2">
        <f t="shared" si="13"/>
        <v>4.6270962062612471</v>
      </c>
      <c r="Q35" s="2">
        <f t="shared" si="14"/>
        <v>0</v>
      </c>
      <c r="R35" s="2">
        <f t="shared" si="15"/>
        <v>27.394251358782114</v>
      </c>
      <c r="T35" s="26">
        <f t="shared" si="7"/>
        <v>24.983333333333338</v>
      </c>
      <c r="U35" s="26">
        <f t="shared" si="8"/>
        <v>2.8900071721606704</v>
      </c>
      <c r="V35" s="26">
        <f t="shared" si="9"/>
        <v>0</v>
      </c>
      <c r="W35" s="26">
        <f t="shared" si="10"/>
        <v>17.109992827839328</v>
      </c>
      <c r="X35" s="27"/>
      <c r="Y35" s="26">
        <f t="shared" si="11"/>
        <v>167.10999282783933</v>
      </c>
      <c r="AA35" s="1"/>
      <c r="AB35" s="1"/>
      <c r="AF35" s="2"/>
      <c r="AG35" s="2"/>
      <c r="AH35" s="1"/>
      <c r="AI35" s="1"/>
      <c r="AM35" s="1"/>
      <c r="AO35" s="17"/>
      <c r="AS35" s="2"/>
      <c r="AU35" s="1"/>
      <c r="AV35" s="1"/>
      <c r="AX35" s="1"/>
      <c r="AZ35" s="1"/>
      <c r="BA35" s="2"/>
      <c r="BB35" s="2"/>
      <c r="BC35" s="1"/>
      <c r="BD35" s="2"/>
      <c r="BF35" s="18"/>
      <c r="BG35" s="18"/>
      <c r="BH35" s="18"/>
      <c r="BI35" s="17"/>
      <c r="BJ35" s="2"/>
      <c r="BL35" s="18"/>
      <c r="BM35" s="18"/>
      <c r="BO35" s="2"/>
      <c r="BP35" s="1"/>
      <c r="BR35" s="18"/>
      <c r="BS35" s="2"/>
      <c r="BT35" s="1"/>
      <c r="BU35" s="2"/>
      <c r="BV35" s="1"/>
      <c r="BW35" s="1"/>
      <c r="BX35" s="1"/>
      <c r="BY35" s="2"/>
      <c r="BZ35" s="1"/>
      <c r="CA35" s="1"/>
      <c r="CB35" s="1"/>
      <c r="CC35" s="2"/>
      <c r="CD35" s="1"/>
      <c r="CE35" s="1"/>
      <c r="CF35" s="2"/>
      <c r="CG35" s="20"/>
      <c r="CH35" s="1"/>
      <c r="CI35" s="1"/>
      <c r="CJ35" s="18"/>
      <c r="CK35" s="18"/>
      <c r="CL35" s="18"/>
      <c r="CN35" s="1"/>
      <c r="CR35" s="1"/>
      <c r="CV35" s="18"/>
    </row>
    <row r="36" spans="1:100" x14ac:dyDescent="0.2">
      <c r="A36">
        <v>22</v>
      </c>
      <c r="B36" s="17">
        <f t="shared" si="12"/>
        <v>2.6232500000000001</v>
      </c>
      <c r="C36" s="17">
        <v>0.12491666666666656</v>
      </c>
      <c r="D36" s="17">
        <v>11.174240747216567</v>
      </c>
      <c r="E36" s="17">
        <v>2.9931335944319144E-2</v>
      </c>
      <c r="F36" s="17">
        <v>0.31893205316038614</v>
      </c>
      <c r="G36" s="17">
        <v>0</v>
      </c>
      <c r="H36" s="17">
        <v>1.6810679468396139</v>
      </c>
      <c r="J36" s="23">
        <f t="shared" si="2"/>
        <v>2.6232500000000002E-2</v>
      </c>
      <c r="K36" s="23">
        <f t="shared" si="3"/>
        <v>3.1893205316038615E-3</v>
      </c>
      <c r="L36" s="23">
        <f t="shared" si="4"/>
        <v>0</v>
      </c>
      <c r="M36" s="23">
        <f t="shared" si="5"/>
        <v>1.681067946839614E-2</v>
      </c>
      <c r="N36" s="1"/>
      <c r="O36" s="2">
        <f t="shared" si="6"/>
        <v>42.000000000000007</v>
      </c>
      <c r="P36" s="2">
        <f t="shared" si="13"/>
        <v>5.1063170619408051</v>
      </c>
      <c r="Q36" s="2">
        <f t="shared" si="14"/>
        <v>0</v>
      </c>
      <c r="R36" s="2">
        <f t="shared" si="15"/>
        <v>26.91503050310256</v>
      </c>
      <c r="T36" s="26">
        <f t="shared" si="7"/>
        <v>26.232500000000002</v>
      </c>
      <c r="U36" s="26">
        <f t="shared" si="8"/>
        <v>3.1893205316038613</v>
      </c>
      <c r="V36" s="26">
        <f t="shared" si="9"/>
        <v>0</v>
      </c>
      <c r="W36" s="26">
        <f t="shared" si="10"/>
        <v>16.810679468396138</v>
      </c>
      <c r="X36" s="27"/>
      <c r="Y36" s="26">
        <f t="shared" si="11"/>
        <v>166.81067946839613</v>
      </c>
      <c r="AA36" s="1"/>
      <c r="AB36" s="1"/>
      <c r="AF36" s="2"/>
      <c r="AG36" s="2"/>
      <c r="AH36" s="1"/>
      <c r="AI36" s="1"/>
      <c r="AM36" s="1"/>
      <c r="AO36" s="17"/>
      <c r="AS36" s="2"/>
      <c r="AU36" s="1"/>
      <c r="AV36" s="1"/>
      <c r="AX36" s="1"/>
      <c r="AZ36" s="1"/>
      <c r="BA36" s="2"/>
      <c r="BB36" s="2"/>
      <c r="BC36" s="1"/>
      <c r="BD36" s="2"/>
      <c r="BF36" s="18"/>
      <c r="BG36" s="18"/>
      <c r="BH36" s="18"/>
      <c r="BI36" s="17"/>
      <c r="BJ36" s="2"/>
      <c r="BL36" s="18"/>
      <c r="BM36" s="18"/>
      <c r="BO36" s="2"/>
      <c r="BP36" s="1"/>
      <c r="BR36" s="18"/>
      <c r="BS36" s="2"/>
      <c r="BT36" s="1"/>
      <c r="BU36" s="2"/>
      <c r="BV36" s="1"/>
      <c r="BW36" s="1"/>
      <c r="BX36" s="1"/>
      <c r="BY36" s="2"/>
      <c r="BZ36" s="1"/>
      <c r="CA36" s="1"/>
      <c r="CB36" s="1"/>
      <c r="CC36" s="2"/>
      <c r="CD36" s="1"/>
      <c r="CE36" s="1"/>
      <c r="CF36" s="2"/>
      <c r="CG36" s="20"/>
      <c r="CH36" s="1"/>
      <c r="CI36" s="1"/>
      <c r="CJ36" s="18"/>
      <c r="CK36" s="18"/>
      <c r="CL36" s="18"/>
      <c r="CN36" s="1"/>
      <c r="CR36" s="1"/>
      <c r="CV36" s="18"/>
    </row>
    <row r="37" spans="1:100" x14ac:dyDescent="0.2">
      <c r="A37">
        <v>23</v>
      </c>
      <c r="B37" s="17">
        <f t="shared" si="12"/>
        <v>2.7481666666666671</v>
      </c>
      <c r="C37" s="17">
        <v>0.12491666666666656</v>
      </c>
      <c r="D37" s="17">
        <v>11.202464646314125</v>
      </c>
      <c r="E37" s="17">
        <v>3.1454248977135522E-2</v>
      </c>
      <c r="F37" s="17">
        <v>0.35038630213752164</v>
      </c>
      <c r="G37" s="17">
        <v>0</v>
      </c>
      <c r="H37" s="17">
        <v>1.6496136978624785</v>
      </c>
      <c r="J37" s="23">
        <f t="shared" si="2"/>
        <v>2.7481666666666672E-2</v>
      </c>
      <c r="K37" s="23">
        <f t="shared" si="3"/>
        <v>3.5038630213752166E-3</v>
      </c>
      <c r="L37" s="23">
        <f t="shared" si="4"/>
        <v>0</v>
      </c>
      <c r="M37" s="23">
        <f t="shared" si="5"/>
        <v>1.6496136978624783E-2</v>
      </c>
      <c r="N37" s="1"/>
      <c r="O37" s="2">
        <f t="shared" si="6"/>
        <v>44.000000000000007</v>
      </c>
      <c r="P37" s="2">
        <f t="shared" si="13"/>
        <v>5.6099207813879381</v>
      </c>
      <c r="Q37" s="2">
        <f t="shared" si="14"/>
        <v>0</v>
      </c>
      <c r="R37" s="2">
        <f t="shared" si="15"/>
        <v>26.411426783655426</v>
      </c>
      <c r="T37" s="26">
        <f t="shared" si="7"/>
        <v>27.481666666666673</v>
      </c>
      <c r="U37" s="26">
        <f t="shared" si="8"/>
        <v>3.5038630213752167</v>
      </c>
      <c r="V37" s="26">
        <f t="shared" si="9"/>
        <v>0</v>
      </c>
      <c r="W37" s="26">
        <f t="shared" si="10"/>
        <v>16.496136978624783</v>
      </c>
      <c r="X37" s="27"/>
      <c r="Y37" s="26">
        <f t="shared" si="11"/>
        <v>166.49613697862478</v>
      </c>
      <c r="AA37" s="1"/>
      <c r="AB37" s="1"/>
      <c r="AF37" s="2"/>
      <c r="AG37" s="2"/>
      <c r="AH37" s="1"/>
      <c r="AI37" s="1"/>
      <c r="AM37" s="1"/>
      <c r="AO37" s="17"/>
      <c r="AS37" s="2"/>
      <c r="AU37" s="1"/>
      <c r="AV37" s="1"/>
      <c r="AX37" s="1"/>
      <c r="AZ37" s="1"/>
      <c r="BA37" s="2"/>
      <c r="BB37" s="2"/>
      <c r="BC37" s="1"/>
      <c r="BD37" s="2"/>
      <c r="BF37" s="18"/>
      <c r="BG37" s="18"/>
      <c r="BH37" s="18"/>
      <c r="BI37" s="17"/>
      <c r="BJ37" s="2"/>
      <c r="BL37" s="18"/>
      <c r="BM37" s="18"/>
      <c r="BO37" s="2"/>
      <c r="BP37" s="1"/>
      <c r="BR37" s="18"/>
      <c r="BS37" s="2"/>
      <c r="BT37" s="1"/>
      <c r="BU37" s="2"/>
      <c r="BV37" s="1"/>
      <c r="BW37" s="1"/>
      <c r="BX37" s="1"/>
      <c r="BY37" s="2"/>
      <c r="BZ37" s="1"/>
      <c r="CA37" s="1"/>
      <c r="CB37" s="1"/>
      <c r="CC37" s="2"/>
      <c r="CD37" s="1"/>
      <c r="CE37" s="1"/>
      <c r="CF37" s="2"/>
      <c r="CG37" s="20"/>
      <c r="CH37" s="1"/>
      <c r="CI37" s="1"/>
      <c r="CJ37" s="18"/>
      <c r="CK37" s="18"/>
      <c r="CL37" s="18"/>
      <c r="CN37" s="1"/>
      <c r="CR37" s="1"/>
      <c r="CV37" s="18"/>
    </row>
    <row r="38" spans="1:100" x14ac:dyDescent="0.2">
      <c r="A38">
        <v>24</v>
      </c>
      <c r="B38" s="17">
        <f t="shared" si="12"/>
        <v>2.8730833333333337</v>
      </c>
      <c r="C38" s="17">
        <v>0.12491666666666656</v>
      </c>
      <c r="D38" s="17">
        <v>11.232223785682754</v>
      </c>
      <c r="E38" s="17">
        <v>3.2986478753023248E-2</v>
      </c>
      <c r="F38" s="17">
        <v>0.38337278089054488</v>
      </c>
      <c r="G38" s="17">
        <v>0</v>
      </c>
      <c r="H38" s="17">
        <v>1.6166272191094551</v>
      </c>
      <c r="J38" s="23">
        <f t="shared" si="2"/>
        <v>2.8730833333333337E-2</v>
      </c>
      <c r="K38" s="23">
        <f t="shared" si="3"/>
        <v>3.833727808905449E-3</v>
      </c>
      <c r="L38" s="23">
        <f t="shared" si="4"/>
        <v>0</v>
      </c>
      <c r="M38" s="23">
        <f t="shared" si="5"/>
        <v>1.6166272191094552E-2</v>
      </c>
      <c r="N38" s="1"/>
      <c r="O38" s="24">
        <f t="shared" si="6"/>
        <v>46.000000000000007</v>
      </c>
      <c r="P38" s="24">
        <f t="shared" si="13"/>
        <v>6.1380565319366767</v>
      </c>
      <c r="Q38" s="24">
        <f t="shared" si="14"/>
        <v>0</v>
      </c>
      <c r="R38" s="24">
        <f t="shared" si="15"/>
        <v>25.883291033106687</v>
      </c>
      <c r="T38" s="26">
        <f t="shared" si="7"/>
        <v>28.730833333333337</v>
      </c>
      <c r="U38" s="26">
        <f t="shared" si="8"/>
        <v>3.833727808905449</v>
      </c>
      <c r="V38" s="26">
        <f t="shared" si="9"/>
        <v>0</v>
      </c>
      <c r="W38" s="26">
        <f t="shared" si="10"/>
        <v>16.166272191094553</v>
      </c>
      <c r="X38" s="27"/>
      <c r="Y38" s="26">
        <f t="shared" si="11"/>
        <v>166.16627219109455</v>
      </c>
      <c r="AA38" s="1"/>
      <c r="AB38" s="1"/>
      <c r="AF38" s="2"/>
      <c r="AG38" s="2"/>
      <c r="AH38" s="1"/>
      <c r="AI38" s="1"/>
      <c r="AM38" s="1"/>
      <c r="AO38" s="17"/>
      <c r="AS38" s="2"/>
      <c r="AU38" s="1"/>
      <c r="AV38" s="1"/>
      <c r="AX38" s="1"/>
      <c r="AZ38" s="1"/>
      <c r="BA38" s="2"/>
      <c r="BB38" s="2"/>
      <c r="BC38" s="1"/>
      <c r="BD38" s="2"/>
      <c r="BF38" s="18"/>
      <c r="BG38" s="18"/>
      <c r="BH38" s="18"/>
      <c r="BI38" s="17"/>
      <c r="BJ38" s="2"/>
      <c r="BL38" s="18"/>
      <c r="BM38" s="18"/>
      <c r="BO38" s="2"/>
      <c r="BP38" s="1"/>
      <c r="BR38" s="18"/>
      <c r="BS38" s="2"/>
      <c r="BT38" s="1"/>
      <c r="BU38" s="2"/>
      <c r="BV38" s="1"/>
      <c r="BW38" s="1"/>
      <c r="BX38" s="1"/>
      <c r="BY38" s="2"/>
      <c r="BZ38" s="1"/>
      <c r="CA38" s="1"/>
      <c r="CB38" s="1"/>
      <c r="CC38" s="2"/>
      <c r="CD38" s="1"/>
      <c r="CE38" s="1"/>
      <c r="CF38" s="2"/>
      <c r="CG38" s="20"/>
      <c r="CH38" s="1"/>
      <c r="CI38" s="1"/>
      <c r="CJ38" s="18"/>
      <c r="CK38" s="18"/>
      <c r="CL38" s="18"/>
      <c r="CN38" s="1"/>
      <c r="CR38" s="1"/>
      <c r="CV38" s="18"/>
    </row>
    <row r="39" spans="1:100" x14ac:dyDescent="0.2">
      <c r="A39">
        <v>25</v>
      </c>
      <c r="B39" s="17">
        <f t="shared" si="12"/>
        <v>2.9980000000000002</v>
      </c>
      <c r="C39" s="17">
        <v>0.12491666666666656</v>
      </c>
      <c r="D39" s="17">
        <v>11.263553566167522</v>
      </c>
      <c r="E39" s="17">
        <v>3.4528536537622063E-2</v>
      </c>
      <c r="F39" s="17">
        <v>0.41790131742816694</v>
      </c>
      <c r="G39" s="17">
        <v>0.2</v>
      </c>
      <c r="H39" s="17">
        <v>1.782098682571833</v>
      </c>
      <c r="J39" s="23">
        <f t="shared" si="2"/>
        <v>2.9980000000000003E-2</v>
      </c>
      <c r="K39" s="23">
        <f t="shared" si="3"/>
        <v>4.1790131742816695E-3</v>
      </c>
      <c r="L39" s="23">
        <f t="shared" si="4"/>
        <v>2E-3</v>
      </c>
      <c r="M39" s="23">
        <f t="shared" si="5"/>
        <v>1.7820986825718331E-2</v>
      </c>
      <c r="N39" s="1"/>
      <c r="O39" s="25">
        <f t="shared" si="6"/>
        <v>48.000000000000007</v>
      </c>
      <c r="P39" s="25">
        <f t="shared" si="13"/>
        <v>6.6908816666284237</v>
      </c>
      <c r="Q39" s="25">
        <f t="shared" si="14"/>
        <v>3.2021347565043365</v>
      </c>
      <c r="R39" s="25">
        <f t="shared" si="15"/>
        <v>28.532600654919275</v>
      </c>
      <c r="T39" s="26">
        <f t="shared" si="7"/>
        <v>29.980000000000004</v>
      </c>
      <c r="U39" s="26">
        <f t="shared" si="8"/>
        <v>4.1790131742816694</v>
      </c>
      <c r="V39" s="26">
        <f t="shared" si="9"/>
        <v>2</v>
      </c>
      <c r="W39" s="26">
        <f t="shared" si="10"/>
        <v>17.820986825718332</v>
      </c>
      <c r="X39" s="27"/>
      <c r="Y39" s="26">
        <f t="shared" si="11"/>
        <v>165.82098682571834</v>
      </c>
      <c r="AA39" s="1"/>
      <c r="AB39" s="1"/>
      <c r="AF39" s="2"/>
      <c r="AG39" s="2"/>
      <c r="AH39" s="1"/>
      <c r="AI39" s="1"/>
      <c r="AM39" s="1"/>
      <c r="AO39" s="17"/>
      <c r="AS39" s="2"/>
      <c r="AU39" s="1"/>
      <c r="AV39" s="1"/>
      <c r="AX39" s="1"/>
      <c r="AZ39" s="1"/>
      <c r="BA39" s="2"/>
      <c r="BB39" s="2"/>
      <c r="BC39" s="1"/>
      <c r="BD39" s="2"/>
      <c r="BF39" s="18"/>
      <c r="BG39" s="18"/>
      <c r="BH39" s="18"/>
      <c r="BI39" s="17"/>
      <c r="BJ39" s="2"/>
      <c r="BL39" s="18"/>
      <c r="BM39" s="18"/>
      <c r="BO39" s="2"/>
      <c r="BP39" s="1"/>
      <c r="BR39" s="18"/>
      <c r="BS39" s="2"/>
      <c r="BT39" s="1"/>
      <c r="BU39" s="2"/>
      <c r="BV39" s="1"/>
      <c r="BW39" s="1"/>
      <c r="BX39" s="1"/>
      <c r="BY39" s="2"/>
      <c r="BZ39" s="1"/>
      <c r="CA39" s="1"/>
      <c r="CB39" s="1"/>
      <c r="CC39" s="2"/>
      <c r="CD39" s="1"/>
      <c r="CE39" s="1"/>
      <c r="CF39" s="2"/>
      <c r="CG39" s="20"/>
      <c r="CH39" s="1"/>
      <c r="CI39" s="1"/>
      <c r="CJ39" s="18"/>
      <c r="CK39" s="18"/>
      <c r="CL39" s="18"/>
      <c r="CN39" s="1"/>
      <c r="CR39" s="1"/>
      <c r="CV39" s="18"/>
    </row>
    <row r="40" spans="1:100" x14ac:dyDescent="0.2">
      <c r="A40">
        <v>26</v>
      </c>
      <c r="B40" s="17">
        <f t="shared" si="12"/>
        <v>3.1229166666666668</v>
      </c>
      <c r="C40" s="17">
        <v>0.12491666666666656</v>
      </c>
      <c r="D40" s="17">
        <v>11.296492660915565</v>
      </c>
      <c r="E40" s="17">
        <v>3.608094405632311E-2</v>
      </c>
      <c r="F40" s="17">
        <v>0.45398226148449006</v>
      </c>
      <c r="G40" s="17">
        <v>0.2</v>
      </c>
      <c r="H40" s="17">
        <v>1.74601773851551</v>
      </c>
      <c r="J40" s="23">
        <f t="shared" si="2"/>
        <v>3.1229166666666669E-2</v>
      </c>
      <c r="K40" s="23">
        <f t="shared" si="3"/>
        <v>4.5398226148449005E-3</v>
      </c>
      <c r="L40" s="23">
        <f t="shared" si="4"/>
        <v>2E-3</v>
      </c>
      <c r="M40" s="23">
        <f t="shared" si="5"/>
        <v>1.7460177385155099E-2</v>
      </c>
      <c r="N40" s="1"/>
      <c r="O40" s="2">
        <f t="shared" si="6"/>
        <v>50.000000000000007</v>
      </c>
      <c r="P40" s="2">
        <f t="shared" si="13"/>
        <v>7.2685618916796271</v>
      </c>
      <c r="Q40" s="2">
        <f t="shared" si="14"/>
        <v>3.2021347565043365</v>
      </c>
      <c r="R40" s="2">
        <f t="shared" si="15"/>
        <v>27.954920429868071</v>
      </c>
      <c r="T40" s="26">
        <f t="shared" si="7"/>
        <v>31.229166666666668</v>
      </c>
      <c r="U40" s="26">
        <f t="shared" si="8"/>
        <v>4.5398226148449004</v>
      </c>
      <c r="V40" s="26">
        <f t="shared" si="9"/>
        <v>2</v>
      </c>
      <c r="W40" s="26">
        <f t="shared" si="10"/>
        <v>17.460177385155099</v>
      </c>
      <c r="X40" s="27"/>
      <c r="Y40" s="26">
        <f t="shared" si="11"/>
        <v>165.46017738515511</v>
      </c>
      <c r="AA40" s="1"/>
      <c r="AB40" s="1"/>
      <c r="AF40" s="2"/>
      <c r="AG40" s="2"/>
      <c r="AH40" s="1"/>
      <c r="AI40" s="1"/>
      <c r="AM40" s="1"/>
      <c r="AO40" s="17"/>
      <c r="AS40" s="2"/>
      <c r="AU40" s="1"/>
      <c r="AV40" s="1"/>
      <c r="AX40" s="1"/>
      <c r="AZ40" s="1"/>
      <c r="BA40" s="2"/>
      <c r="BB40" s="2"/>
      <c r="BC40" s="1"/>
      <c r="BD40" s="2"/>
      <c r="BF40" s="18"/>
      <c r="BG40" s="18"/>
      <c r="BH40" s="18"/>
      <c r="BI40" s="17"/>
      <c r="BJ40" s="2"/>
      <c r="BL40" s="18"/>
      <c r="BM40" s="18"/>
      <c r="BO40" s="2"/>
      <c r="BP40" s="1"/>
      <c r="BR40" s="18"/>
      <c r="BS40" s="2"/>
      <c r="BT40" s="1"/>
      <c r="BU40" s="2"/>
      <c r="BV40" s="1"/>
      <c r="BW40" s="1"/>
      <c r="BX40" s="1"/>
      <c r="BY40" s="2"/>
      <c r="BZ40" s="1"/>
      <c r="CA40" s="1"/>
      <c r="CB40" s="1"/>
      <c r="CC40" s="2"/>
      <c r="CD40" s="1"/>
      <c r="CE40" s="1"/>
      <c r="CF40" s="2"/>
      <c r="CG40" s="20"/>
      <c r="CH40" s="1"/>
      <c r="CI40" s="1"/>
      <c r="CJ40" s="18"/>
      <c r="CK40" s="18"/>
      <c r="CL40" s="18"/>
      <c r="CN40" s="1"/>
      <c r="CR40" s="1"/>
      <c r="CV40" s="18"/>
    </row>
    <row r="41" spans="1:100" x14ac:dyDescent="0.2">
      <c r="A41">
        <v>27</v>
      </c>
      <c r="B41" s="17">
        <f t="shared" si="12"/>
        <v>3.2478333333333333</v>
      </c>
      <c r="C41" s="17">
        <v>0.12491666666666656</v>
      </c>
      <c r="D41" s="17">
        <v>11.331083151283131</v>
      </c>
      <c r="E41" s="17">
        <v>3.7644233953868865E-2</v>
      </c>
      <c r="F41" s="17">
        <v>0.4916264954383589</v>
      </c>
      <c r="G41" s="17">
        <v>0.2</v>
      </c>
      <c r="H41" s="17">
        <v>1.7083735045616411</v>
      </c>
      <c r="J41" s="23">
        <f t="shared" si="2"/>
        <v>3.2478333333333331E-2</v>
      </c>
      <c r="K41" s="23">
        <f t="shared" si="3"/>
        <v>4.9162649543835887E-3</v>
      </c>
      <c r="L41" s="23">
        <f t="shared" si="4"/>
        <v>2E-3</v>
      </c>
      <c r="M41" s="23">
        <f t="shared" si="5"/>
        <v>1.7083735045616413E-2</v>
      </c>
      <c r="N41" s="1"/>
      <c r="O41" s="2">
        <f t="shared" si="6"/>
        <v>52</v>
      </c>
      <c r="P41" s="2">
        <f t="shared" si="13"/>
        <v>7.8712714413079476</v>
      </c>
      <c r="Q41" s="2">
        <f t="shared" si="14"/>
        <v>3.2021347565043365</v>
      </c>
      <c r="R41" s="2">
        <f t="shared" si="15"/>
        <v>27.352210880239753</v>
      </c>
      <c r="T41" s="26">
        <f t="shared" si="7"/>
        <v>32.478333333333332</v>
      </c>
      <c r="U41" s="26">
        <f t="shared" si="8"/>
        <v>4.916264954383589</v>
      </c>
      <c r="V41" s="26">
        <f t="shared" si="9"/>
        <v>2</v>
      </c>
      <c r="W41" s="26">
        <f t="shared" si="10"/>
        <v>17.083735045616411</v>
      </c>
      <c r="X41" s="27"/>
      <c r="Y41" s="26">
        <f t="shared" si="11"/>
        <v>165.08373504561641</v>
      </c>
      <c r="AA41" s="1"/>
      <c r="AB41" s="1"/>
      <c r="AF41" s="2"/>
      <c r="AG41" s="2"/>
      <c r="AH41" s="1"/>
      <c r="AI41" s="1"/>
      <c r="AM41" s="1"/>
      <c r="AO41" s="17"/>
      <c r="AS41" s="2"/>
      <c r="AU41" s="1"/>
      <c r="AV41" s="1"/>
      <c r="AX41" s="1"/>
      <c r="AZ41" s="1"/>
      <c r="BA41" s="2"/>
      <c r="BB41" s="2"/>
      <c r="BC41" s="1"/>
      <c r="BD41" s="2"/>
      <c r="BF41" s="18"/>
      <c r="BG41" s="18"/>
      <c r="BI41" s="17"/>
      <c r="BJ41" s="2"/>
      <c r="BL41" s="18"/>
      <c r="BM41" s="18"/>
      <c r="BO41" s="2"/>
      <c r="BP41" s="1"/>
      <c r="BR41" s="18"/>
      <c r="BS41" s="2"/>
      <c r="BT41" s="1"/>
      <c r="BU41" s="2"/>
      <c r="BV41" s="1"/>
      <c r="BW41" s="1"/>
      <c r="BX41" s="1"/>
      <c r="BY41" s="2"/>
      <c r="BZ41" s="1"/>
      <c r="CA41" s="1"/>
      <c r="CB41" s="1"/>
      <c r="CC41" s="2"/>
      <c r="CD41" s="1"/>
      <c r="CE41" s="1"/>
      <c r="CF41" s="2"/>
      <c r="CG41" s="20"/>
      <c r="CH41" s="1"/>
      <c r="CI41" s="1"/>
      <c r="CJ41" s="18"/>
      <c r="CK41" s="18"/>
      <c r="CL41" s="18"/>
      <c r="CN41" s="1"/>
      <c r="CR41" s="1"/>
      <c r="CV41" s="18"/>
    </row>
    <row r="42" spans="1:100" x14ac:dyDescent="0.2">
      <c r="A42">
        <v>28</v>
      </c>
      <c r="B42" s="17">
        <f t="shared" si="12"/>
        <v>3.3727500000000004</v>
      </c>
      <c r="C42" s="17">
        <v>0.12491666666666656</v>
      </c>
      <c r="D42" s="17">
        <v>11.367370654755725</v>
      </c>
      <c r="E42" s="17">
        <v>3.9218950262240232E-2</v>
      </c>
      <c r="F42" s="17">
        <v>0.53084544570059911</v>
      </c>
      <c r="G42" s="17">
        <v>0.2</v>
      </c>
      <c r="H42" s="17">
        <v>1.6691545542994008</v>
      </c>
      <c r="J42" s="23">
        <f t="shared" si="2"/>
        <v>3.3727500000000001E-2</v>
      </c>
      <c r="K42" s="23">
        <f t="shared" si="3"/>
        <v>5.308454457005991E-3</v>
      </c>
      <c r="L42" s="23">
        <f t="shared" si="4"/>
        <v>2E-3</v>
      </c>
      <c r="M42" s="23">
        <f t="shared" si="5"/>
        <v>1.6691545542994009E-2</v>
      </c>
      <c r="N42" s="1"/>
      <c r="O42" s="2">
        <f t="shared" si="6"/>
        <v>54</v>
      </c>
      <c r="P42" s="2">
        <f t="shared" si="13"/>
        <v>8.4991932600496192</v>
      </c>
      <c r="Q42" s="2">
        <f t="shared" si="14"/>
        <v>3.2021347565043365</v>
      </c>
      <c r="R42" s="2">
        <f t="shared" si="15"/>
        <v>26.72428906149808</v>
      </c>
      <c r="T42" s="26">
        <f t="shared" si="7"/>
        <v>33.727499999999999</v>
      </c>
      <c r="U42" s="26">
        <f t="shared" si="8"/>
        <v>5.3084544570059906</v>
      </c>
      <c r="V42" s="26">
        <f t="shared" si="9"/>
        <v>2</v>
      </c>
      <c r="W42" s="26">
        <f t="shared" si="10"/>
        <v>16.69154554299401</v>
      </c>
      <c r="X42" s="27"/>
      <c r="Y42" s="26">
        <f t="shared" si="11"/>
        <v>164.69154554299402</v>
      </c>
      <c r="AA42" s="1"/>
      <c r="AB42" s="1"/>
      <c r="AF42" s="2"/>
      <c r="AG42" s="2"/>
      <c r="AH42" s="1"/>
      <c r="AI42" s="1"/>
      <c r="AM42" s="1"/>
      <c r="AO42" s="17"/>
      <c r="AS42" s="2"/>
      <c r="AU42" s="1"/>
      <c r="AV42" s="1"/>
      <c r="AX42" s="1"/>
      <c r="AZ42" s="1"/>
      <c r="BA42" s="2"/>
      <c r="BB42" s="2"/>
      <c r="BC42" s="1"/>
      <c r="BD42" s="2"/>
      <c r="BF42" s="18"/>
      <c r="BG42" s="18"/>
      <c r="BH42" s="18"/>
      <c r="BI42" s="17"/>
      <c r="BJ42" s="2"/>
      <c r="BL42" s="18"/>
      <c r="BM42" s="18"/>
      <c r="BO42" s="2"/>
      <c r="BP42" s="1"/>
      <c r="BR42" s="18"/>
      <c r="BS42" s="2"/>
      <c r="BT42" s="1"/>
      <c r="BU42" s="2"/>
      <c r="BV42" s="1"/>
      <c r="BW42" s="1"/>
      <c r="BX42" s="1"/>
      <c r="BY42" s="2"/>
      <c r="BZ42" s="1"/>
      <c r="CA42" s="1"/>
      <c r="CB42" s="1"/>
      <c r="CC42" s="2"/>
      <c r="CD42" s="1"/>
      <c r="CE42" s="1"/>
      <c r="CF42" s="2"/>
      <c r="CG42" s="20"/>
      <c r="CH42" s="1"/>
      <c r="CI42" s="1"/>
      <c r="CJ42" s="18"/>
      <c r="CK42" s="18"/>
      <c r="CL42" s="18"/>
      <c r="CN42" s="1"/>
      <c r="CR42" s="1"/>
      <c r="CV42" s="18"/>
    </row>
    <row r="43" spans="1:100" x14ac:dyDescent="0.2">
      <c r="A43">
        <v>29</v>
      </c>
      <c r="B43" s="17">
        <f t="shared" si="12"/>
        <v>3.4976666666666669</v>
      </c>
      <c r="C43" s="17">
        <v>0.12491666666666656</v>
      </c>
      <c r="D43" s="17">
        <v>11.405404444362635</v>
      </c>
      <c r="E43" s="17">
        <v>4.0805648878833263E-2</v>
      </c>
      <c r="F43" s="17">
        <v>0.57165109457943242</v>
      </c>
      <c r="G43" s="17">
        <v>0.2</v>
      </c>
      <c r="H43" s="17">
        <v>1.6283489054205675</v>
      </c>
      <c r="J43" s="23">
        <f t="shared" si="2"/>
        <v>3.497666666666667E-2</v>
      </c>
      <c r="K43" s="23">
        <f t="shared" si="3"/>
        <v>5.7165109457943241E-3</v>
      </c>
      <c r="L43" s="23">
        <f t="shared" si="4"/>
        <v>2E-3</v>
      </c>
      <c r="M43" s="23">
        <f t="shared" si="5"/>
        <v>1.6283489054205676E-2</v>
      </c>
      <c r="N43" s="1"/>
      <c r="O43" s="2">
        <f t="shared" si="6"/>
        <v>56.000000000000007</v>
      </c>
      <c r="P43" s="2">
        <f t="shared" si="13"/>
        <v>9.1525191927327398</v>
      </c>
      <c r="Q43" s="2">
        <f t="shared" si="14"/>
        <v>3.2021347565043365</v>
      </c>
      <c r="R43" s="2">
        <f t="shared" si="15"/>
        <v>26.070963128814959</v>
      </c>
      <c r="T43" s="26">
        <f t="shared" si="7"/>
        <v>34.976666666666667</v>
      </c>
      <c r="U43" s="26">
        <f t="shared" si="8"/>
        <v>5.7165109457943242</v>
      </c>
      <c r="V43" s="26">
        <f t="shared" si="9"/>
        <v>2</v>
      </c>
      <c r="W43" s="26">
        <f t="shared" si="10"/>
        <v>16.283489054205678</v>
      </c>
      <c r="X43" s="27"/>
      <c r="Y43" s="26">
        <f t="shared" si="11"/>
        <v>164.28348905420569</v>
      </c>
      <c r="AA43" s="1"/>
      <c r="AB43" s="1"/>
      <c r="AF43" s="2"/>
      <c r="AG43" s="2"/>
      <c r="AH43" s="1"/>
      <c r="AI43" s="1"/>
      <c r="AM43" s="1"/>
      <c r="AO43" s="17"/>
      <c r="AS43" s="2"/>
      <c r="AU43" s="1"/>
      <c r="AV43" s="1"/>
      <c r="AX43" s="1"/>
      <c r="AZ43" s="1"/>
      <c r="BA43" s="2"/>
      <c r="BB43" s="2"/>
      <c r="BC43" s="1"/>
      <c r="BD43" s="2"/>
      <c r="BF43" s="18"/>
      <c r="BG43" s="18"/>
      <c r="BH43" s="18"/>
      <c r="BI43" s="17"/>
      <c r="BJ43" s="2"/>
      <c r="BL43" s="18"/>
      <c r="BM43" s="18"/>
      <c r="BO43" s="2"/>
      <c r="BP43" s="1"/>
      <c r="BR43" s="18"/>
      <c r="BS43" s="2"/>
      <c r="BT43" s="1"/>
      <c r="BU43" s="2"/>
      <c r="BV43" s="1"/>
      <c r="BW43" s="1"/>
      <c r="BX43" s="1"/>
      <c r="BY43" s="2"/>
      <c r="BZ43" s="1"/>
      <c r="CA43" s="1"/>
      <c r="CB43" s="1"/>
      <c r="CC43" s="2"/>
      <c r="CD43" s="1"/>
      <c r="CE43" s="1"/>
      <c r="CF43" s="2"/>
      <c r="CG43" s="20"/>
      <c r="CH43" s="1"/>
      <c r="CI43" s="1"/>
      <c r="CJ43" s="18"/>
      <c r="CK43" s="18"/>
      <c r="CL43" s="18"/>
      <c r="CN43" s="1"/>
      <c r="CR43" s="1"/>
      <c r="CV43" s="18"/>
    </row>
    <row r="44" spans="1:100" x14ac:dyDescent="0.2">
      <c r="A44">
        <v>30</v>
      </c>
      <c r="B44" s="17">
        <f t="shared" si="12"/>
        <v>3.6225833333333335</v>
      </c>
      <c r="C44" s="17">
        <v>0.12491666666666656</v>
      </c>
      <c r="D44" s="17">
        <v>11.445237559252412</v>
      </c>
      <c r="E44" s="17">
        <v>4.240489805710404E-2</v>
      </c>
      <c r="F44" s="17">
        <v>0.61405599263653643</v>
      </c>
      <c r="G44" s="17">
        <v>0.2</v>
      </c>
      <c r="H44" s="17">
        <v>1.5859440073634634</v>
      </c>
      <c r="J44" s="23">
        <f t="shared" si="2"/>
        <v>3.6225833333333332E-2</v>
      </c>
      <c r="K44" s="23">
        <f t="shared" si="3"/>
        <v>6.1405599263653641E-3</v>
      </c>
      <c r="L44" s="23">
        <f t="shared" si="4"/>
        <v>2E-3</v>
      </c>
      <c r="M44" s="23">
        <f t="shared" si="5"/>
        <v>1.5859440073634636E-2</v>
      </c>
      <c r="N44" s="1"/>
      <c r="O44" s="2">
        <f t="shared" si="6"/>
        <v>58</v>
      </c>
      <c r="P44" s="2">
        <f t="shared" si="13"/>
        <v>9.8314501823061207</v>
      </c>
      <c r="Q44" s="2">
        <f t="shared" si="14"/>
        <v>3.2021347565043365</v>
      </c>
      <c r="R44" s="2">
        <f t="shared" si="15"/>
        <v>25.392032139241579</v>
      </c>
      <c r="T44" s="26">
        <f t="shared" si="7"/>
        <v>36.225833333333334</v>
      </c>
      <c r="U44" s="26">
        <f t="shared" si="8"/>
        <v>6.1405599263653636</v>
      </c>
      <c r="V44" s="26">
        <f t="shared" si="9"/>
        <v>2</v>
      </c>
      <c r="W44" s="26">
        <f t="shared" si="10"/>
        <v>15.859440073634635</v>
      </c>
      <c r="X44" s="27"/>
      <c r="Y44" s="26">
        <f t="shared" si="11"/>
        <v>163.85944007363463</v>
      </c>
      <c r="AA44" s="1"/>
      <c r="AB44" s="1"/>
      <c r="AF44" s="2"/>
      <c r="AG44" s="2"/>
      <c r="AH44" s="1"/>
      <c r="AI44" s="1"/>
      <c r="AM44" s="1"/>
      <c r="AO44" s="17"/>
      <c r="AS44" s="2"/>
      <c r="AU44" s="1"/>
      <c r="AV44" s="1"/>
      <c r="AX44" s="1"/>
      <c r="AZ44" s="1"/>
      <c r="BA44" s="2"/>
      <c r="BB44" s="2"/>
      <c r="BC44" s="1"/>
      <c r="BD44" s="2"/>
      <c r="BF44" s="18"/>
      <c r="BG44" s="18"/>
      <c r="BH44" s="18"/>
      <c r="BI44" s="17"/>
      <c r="BJ44" s="2"/>
      <c r="BL44" s="18"/>
      <c r="BM44" s="18"/>
      <c r="BO44" s="2"/>
      <c r="BP44" s="1"/>
      <c r="BR44" s="18"/>
      <c r="BS44" s="2"/>
      <c r="BT44" s="1"/>
      <c r="BU44" s="2"/>
      <c r="BV44" s="1"/>
      <c r="BW44" s="1"/>
      <c r="BX44" s="1"/>
      <c r="BY44" s="2"/>
      <c r="BZ44" s="1"/>
      <c r="CA44" s="1"/>
      <c r="CB44" s="1"/>
      <c r="CC44" s="2"/>
      <c r="CD44" s="1"/>
      <c r="CE44" s="1"/>
      <c r="CF44" s="2"/>
      <c r="CG44" s="20"/>
      <c r="CH44" s="1"/>
      <c r="CI44" s="1"/>
      <c r="CJ44" s="18"/>
      <c r="CK44" s="18"/>
      <c r="CL44" s="18"/>
      <c r="CN44" s="1"/>
      <c r="CR44" s="1"/>
      <c r="CV44" s="18"/>
    </row>
    <row r="45" spans="1:100" x14ac:dyDescent="0.2">
      <c r="A45">
        <v>31</v>
      </c>
      <c r="B45" s="17">
        <f t="shared" si="12"/>
        <v>3.7475000000000005</v>
      </c>
      <c r="C45" s="17">
        <v>0.12491666666666656</v>
      </c>
      <c r="D45" s="17">
        <v>11.48692690626765</v>
      </c>
      <c r="E45" s="17">
        <v>4.4017278911955789E-2</v>
      </c>
      <c r="F45" s="17">
        <v>0.65807327154849227</v>
      </c>
      <c r="G45" s="17">
        <v>0.2</v>
      </c>
      <c r="H45" s="17">
        <v>1.5419267284515077</v>
      </c>
      <c r="J45" s="23">
        <f t="shared" si="2"/>
        <v>3.7475000000000008E-2</v>
      </c>
      <c r="K45" s="23">
        <f t="shared" si="3"/>
        <v>6.5807327154849228E-3</v>
      </c>
      <c r="L45" s="23">
        <f t="shared" si="4"/>
        <v>2E-3</v>
      </c>
      <c r="M45" s="23">
        <f t="shared" si="5"/>
        <v>1.5419267284515079E-2</v>
      </c>
      <c r="N45" s="1"/>
      <c r="O45" s="2">
        <f t="shared" si="6"/>
        <v>60.000000000000014</v>
      </c>
      <c r="P45" s="2">
        <f t="shared" si="13"/>
        <v>10.536196475759716</v>
      </c>
      <c r="Q45" s="2">
        <f t="shared" si="14"/>
        <v>3.2021347565043365</v>
      </c>
      <c r="R45" s="2">
        <f t="shared" si="15"/>
        <v>24.687285845787983</v>
      </c>
      <c r="T45" s="26">
        <f t="shared" si="7"/>
        <v>37.475000000000009</v>
      </c>
      <c r="U45" s="26">
        <f t="shared" si="8"/>
        <v>6.5807327154849231</v>
      </c>
      <c r="V45" s="26">
        <f t="shared" si="9"/>
        <v>2</v>
      </c>
      <c r="W45" s="26">
        <f t="shared" si="10"/>
        <v>15.419267284515078</v>
      </c>
      <c r="X45" s="27"/>
      <c r="Y45" s="26">
        <f t="shared" si="11"/>
        <v>163.41926728451509</v>
      </c>
      <c r="AA45" s="1"/>
      <c r="AB45" s="1"/>
      <c r="AF45" s="2"/>
      <c r="AG45" s="2"/>
      <c r="AH45" s="1"/>
      <c r="AI45" s="1"/>
      <c r="AM45" s="1"/>
      <c r="AO45" s="17"/>
      <c r="AS45" s="2"/>
      <c r="AU45" s="1"/>
      <c r="AV45" s="1"/>
      <c r="AX45" s="1"/>
      <c r="AZ45" s="1"/>
      <c r="BA45" s="2"/>
      <c r="BB45" s="2"/>
      <c r="BC45" s="1"/>
      <c r="BD45" s="2"/>
      <c r="BF45" s="18"/>
      <c r="BG45" s="18"/>
      <c r="BH45" s="18"/>
      <c r="BI45" s="17"/>
      <c r="BJ45" s="2"/>
      <c r="BL45" s="18"/>
      <c r="BM45" s="18"/>
      <c r="BO45" s="2"/>
      <c r="BP45" s="1"/>
      <c r="BR45" s="18"/>
      <c r="BS45" s="2"/>
      <c r="BT45" s="1"/>
      <c r="BU45" s="2"/>
      <c r="BV45" s="1"/>
      <c r="BW45" s="1"/>
      <c r="BX45" s="1"/>
      <c r="BY45" s="2"/>
      <c r="BZ45" s="1"/>
      <c r="CA45" s="1"/>
      <c r="CB45" s="1"/>
      <c r="CC45" s="2"/>
      <c r="CD45" s="1"/>
      <c r="CE45" s="1"/>
      <c r="CF45" s="2"/>
      <c r="CG45" s="20"/>
      <c r="CH45" s="1"/>
      <c r="CI45" s="1"/>
      <c r="CJ45" s="18"/>
      <c r="CK45" s="18"/>
      <c r="CL45" s="18"/>
      <c r="CN45" s="1"/>
      <c r="CR45" s="1"/>
      <c r="CV45" s="18"/>
    </row>
    <row r="46" spans="1:100" x14ac:dyDescent="0.2">
      <c r="A46">
        <v>32</v>
      </c>
      <c r="B46" s="17">
        <f t="shared" si="12"/>
        <v>3.8724166666666671</v>
      </c>
      <c r="C46" s="17">
        <v>0.12491666666666656</v>
      </c>
      <c r="D46" s="17">
        <v>11.530533352546975</v>
      </c>
      <c r="E46" s="17">
        <v>4.5643385942327898E-2</v>
      </c>
      <c r="F46" s="17">
        <v>0.70371665749082013</v>
      </c>
      <c r="G46" s="17">
        <v>0.2</v>
      </c>
      <c r="H46" s="17">
        <v>1.4962833425091799</v>
      </c>
      <c r="J46" s="23">
        <f t="shared" si="2"/>
        <v>3.8724166666666671E-2</v>
      </c>
      <c r="K46" s="23">
        <f t="shared" si="3"/>
        <v>7.037166574908201E-3</v>
      </c>
      <c r="L46" s="23">
        <f t="shared" si="4"/>
        <v>2E-3</v>
      </c>
      <c r="M46" s="23">
        <f t="shared" si="5"/>
        <v>1.49628334250918E-2</v>
      </c>
      <c r="N46" s="1"/>
      <c r="O46" s="2">
        <f t="shared" si="6"/>
        <v>62.000000000000007</v>
      </c>
      <c r="P46" s="2">
        <f t="shared" si="13"/>
        <v>11.266977838412062</v>
      </c>
      <c r="Q46" s="2">
        <f t="shared" si="14"/>
        <v>3.2021347565043365</v>
      </c>
      <c r="R46" s="2">
        <f t="shared" si="15"/>
        <v>23.956504483135639</v>
      </c>
      <c r="T46" s="26">
        <f t="shared" si="7"/>
        <v>38.724166666666669</v>
      </c>
      <c r="U46" s="26">
        <f t="shared" si="8"/>
        <v>7.0371665749082011</v>
      </c>
      <c r="V46" s="26">
        <f t="shared" si="9"/>
        <v>2</v>
      </c>
      <c r="W46" s="26">
        <f t="shared" si="10"/>
        <v>14.9628334250918</v>
      </c>
      <c r="X46" s="27"/>
      <c r="Y46" s="26">
        <f t="shared" si="11"/>
        <v>162.96283342509179</v>
      </c>
      <c r="AA46" s="1"/>
      <c r="AB46" s="1"/>
      <c r="AF46" s="2"/>
      <c r="AG46" s="2"/>
      <c r="AH46" s="1"/>
      <c r="AI46" s="1"/>
      <c r="AM46" s="1"/>
      <c r="AO46" s="17"/>
      <c r="AS46" s="2"/>
      <c r="AU46" s="1"/>
      <c r="AV46" s="1"/>
      <c r="AX46" s="1"/>
      <c r="AZ46" s="1"/>
      <c r="BA46" s="2"/>
      <c r="BB46" s="2"/>
      <c r="BC46" s="1"/>
      <c r="BD46" s="2"/>
      <c r="BF46" s="18"/>
      <c r="BG46" s="18"/>
      <c r="BH46" s="18"/>
      <c r="BI46" s="17"/>
      <c r="BJ46" s="2"/>
      <c r="BL46" s="18"/>
      <c r="BM46" s="18"/>
      <c r="BO46" s="2"/>
      <c r="BP46" s="1"/>
      <c r="BR46" s="18"/>
      <c r="BS46" s="2"/>
      <c r="BT46" s="1"/>
      <c r="BU46" s="2"/>
      <c r="BV46" s="1"/>
      <c r="BW46" s="1"/>
      <c r="BX46" s="1"/>
      <c r="BY46" s="2"/>
      <c r="BZ46" s="1"/>
      <c r="CA46" s="1"/>
      <c r="CB46" s="1"/>
      <c r="CC46" s="2"/>
      <c r="CD46" s="1"/>
      <c r="CE46" s="1"/>
      <c r="CF46" s="2"/>
      <c r="CG46" s="20"/>
      <c r="CH46" s="1"/>
      <c r="CI46" s="1"/>
      <c r="CJ46" s="18"/>
      <c r="CK46" s="18"/>
      <c r="CL46" s="18"/>
      <c r="CN46" s="1"/>
      <c r="CR46" s="1"/>
      <c r="CV46" s="18"/>
    </row>
    <row r="47" spans="1:100" x14ac:dyDescent="0.2">
      <c r="A47">
        <v>33</v>
      </c>
      <c r="B47" s="17">
        <f t="shared" si="12"/>
        <v>3.9973333333333336</v>
      </c>
      <c r="C47" s="17">
        <v>0.12491666666666656</v>
      </c>
      <c r="D47" s="17">
        <v>11.576121809368887</v>
      </c>
      <c r="E47" s="17">
        <v>4.7283827573541201E-2</v>
      </c>
      <c r="F47" s="17">
        <v>0.75100048506436134</v>
      </c>
      <c r="G47" s="17">
        <v>0.2</v>
      </c>
      <c r="H47" s="17">
        <v>1.4489995149356385</v>
      </c>
      <c r="J47" s="23">
        <f t="shared" si="2"/>
        <v>3.9973333333333333E-2</v>
      </c>
      <c r="K47" s="23">
        <f t="shared" si="3"/>
        <v>7.5100048506436135E-3</v>
      </c>
      <c r="L47" s="23">
        <f t="shared" si="4"/>
        <v>2E-3</v>
      </c>
      <c r="M47" s="23">
        <f t="shared" si="5"/>
        <v>1.4489995149356387E-2</v>
      </c>
      <c r="N47" s="1"/>
      <c r="O47" s="24">
        <f t="shared" si="6"/>
        <v>64</v>
      </c>
      <c r="P47" s="24">
        <f t="shared" si="13"/>
        <v>12.024023776881036</v>
      </c>
      <c r="Q47" s="24">
        <f t="shared" si="14"/>
        <v>3.2021347565043365</v>
      </c>
      <c r="R47" s="24">
        <f t="shared" si="15"/>
        <v>23.199458544666665</v>
      </c>
      <c r="T47" s="26">
        <f t="shared" si="7"/>
        <v>39.973333333333336</v>
      </c>
      <c r="U47" s="26">
        <f t="shared" si="8"/>
        <v>7.5100048506436137</v>
      </c>
      <c r="V47" s="26">
        <f t="shared" si="9"/>
        <v>2</v>
      </c>
      <c r="W47" s="26">
        <f t="shared" si="10"/>
        <v>14.489995149356387</v>
      </c>
      <c r="X47" s="27"/>
      <c r="Y47" s="26">
        <f t="shared" si="11"/>
        <v>162.48999514935639</v>
      </c>
      <c r="AA47" s="1"/>
      <c r="AB47" s="1"/>
      <c r="AF47" s="2"/>
      <c r="AG47" s="2"/>
      <c r="AH47" s="1"/>
      <c r="AI47" s="1"/>
      <c r="AM47" s="1"/>
      <c r="AO47" s="17"/>
      <c r="AS47" s="2"/>
      <c r="AU47" s="1"/>
      <c r="AV47" s="1"/>
      <c r="AX47" s="1"/>
      <c r="AZ47" s="1"/>
      <c r="BA47" s="2"/>
      <c r="BB47" s="2"/>
      <c r="BC47" s="1"/>
      <c r="BD47" s="2"/>
      <c r="BF47" s="18"/>
      <c r="BG47" s="18"/>
      <c r="BH47" s="18"/>
      <c r="BI47" s="17"/>
      <c r="BJ47" s="2"/>
      <c r="BL47" s="18"/>
      <c r="BM47" s="18"/>
      <c r="BO47" s="2"/>
      <c r="BP47" s="1"/>
      <c r="BR47" s="18"/>
      <c r="BS47" s="2"/>
      <c r="BT47" s="1"/>
      <c r="BU47" s="2"/>
      <c r="BV47" s="1"/>
      <c r="BW47" s="1"/>
      <c r="BX47" s="1"/>
      <c r="BY47" s="2"/>
      <c r="BZ47" s="1"/>
      <c r="CA47" s="1"/>
      <c r="CB47" s="1"/>
      <c r="CC47" s="2"/>
      <c r="CD47" s="1"/>
      <c r="CE47" s="1"/>
      <c r="CF47" s="2"/>
      <c r="CG47" s="20"/>
      <c r="CH47" s="1"/>
      <c r="CI47" s="1"/>
      <c r="CJ47" s="18"/>
      <c r="CK47" s="18"/>
      <c r="CL47" s="18"/>
      <c r="CN47" s="1"/>
      <c r="CR47" s="1"/>
      <c r="CV47" s="18"/>
    </row>
    <row r="48" spans="1:100" x14ac:dyDescent="0.2">
      <c r="A48">
        <v>34</v>
      </c>
      <c r="B48" s="17">
        <f t="shared" si="12"/>
        <v>4.1222500000000002</v>
      </c>
      <c r="C48" s="17">
        <v>0.12491666666666656</v>
      </c>
      <c r="D48" s="17">
        <v>11.623761307622193</v>
      </c>
      <c r="E48" s="17">
        <v>4.8939226722118777E-2</v>
      </c>
      <c r="F48" s="17">
        <v>0.79993971178648016</v>
      </c>
      <c r="G48" s="17">
        <v>0.5</v>
      </c>
      <c r="H48" s="17">
        <v>1.7000602882135198</v>
      </c>
      <c r="J48" s="23">
        <f t="shared" si="2"/>
        <v>4.1222500000000002E-2</v>
      </c>
      <c r="K48" s="23">
        <f t="shared" si="3"/>
        <v>7.9993971178648014E-3</v>
      </c>
      <c r="L48" s="23">
        <f t="shared" si="4"/>
        <v>5.0000000000000001E-3</v>
      </c>
      <c r="M48" s="23">
        <f t="shared" si="5"/>
        <v>1.7000602882135198E-2</v>
      </c>
      <c r="N48" s="1"/>
      <c r="O48" s="2">
        <f t="shared" si="6"/>
        <v>66</v>
      </c>
      <c r="P48" s="2">
        <f t="shared" si="13"/>
        <v>12.807573771097747</v>
      </c>
      <c r="Q48" s="2">
        <f t="shared" si="14"/>
        <v>8.0053368912608409</v>
      </c>
      <c r="R48" s="2">
        <f t="shared" si="15"/>
        <v>27.219110685206456</v>
      </c>
      <c r="T48" s="26">
        <f t="shared" si="7"/>
        <v>41.222500000000004</v>
      </c>
      <c r="U48" s="26">
        <f t="shared" si="8"/>
        <v>7.9993971178648016</v>
      </c>
      <c r="V48" s="26">
        <f t="shared" si="9"/>
        <v>5</v>
      </c>
      <c r="W48" s="26">
        <f t="shared" si="10"/>
        <v>17.000602882135198</v>
      </c>
      <c r="X48" s="27"/>
      <c r="Y48" s="26">
        <f t="shared" si="11"/>
        <v>162.00060288213521</v>
      </c>
      <c r="AA48" s="1"/>
      <c r="AB48" s="1"/>
      <c r="AF48" s="2"/>
      <c r="AG48" s="2"/>
      <c r="AH48" s="1"/>
      <c r="AI48" s="1"/>
      <c r="AM48" s="1"/>
      <c r="AO48" s="17"/>
      <c r="AS48" s="2"/>
      <c r="AU48" s="1"/>
      <c r="AV48" s="1"/>
      <c r="AX48" s="1"/>
      <c r="AZ48" s="1"/>
      <c r="BA48" s="2"/>
      <c r="BB48" s="2"/>
      <c r="BC48" s="1"/>
      <c r="BD48" s="2"/>
      <c r="BF48" s="18"/>
      <c r="BG48" s="18"/>
      <c r="BH48" s="18"/>
      <c r="BI48" s="17"/>
      <c r="BJ48" s="2"/>
      <c r="BL48" s="18"/>
      <c r="BM48" s="18"/>
      <c r="BO48" s="2"/>
      <c r="BP48" s="1"/>
      <c r="BR48" s="18"/>
      <c r="BS48" s="2"/>
      <c r="BT48" s="1"/>
      <c r="BU48" s="2"/>
      <c r="BV48" s="1"/>
      <c r="BW48" s="1"/>
      <c r="BX48" s="1"/>
      <c r="BY48" s="2"/>
      <c r="BZ48" s="1"/>
      <c r="CA48" s="1"/>
      <c r="CB48" s="1"/>
      <c r="CC48" s="2"/>
      <c r="CD48" s="1"/>
      <c r="CE48" s="1"/>
      <c r="CF48" s="2"/>
      <c r="CG48" s="20"/>
      <c r="CH48" s="1"/>
      <c r="CI48" s="1"/>
      <c r="CJ48" s="18"/>
      <c r="CK48" s="18"/>
      <c r="CL48" s="18"/>
      <c r="CN48" s="1"/>
      <c r="CR48" s="1"/>
      <c r="CV48" s="18"/>
    </row>
    <row r="49" spans="1:100" x14ac:dyDescent="0.2">
      <c r="A49">
        <v>35</v>
      </c>
      <c r="B49" s="17">
        <f t="shared" si="12"/>
        <v>4.2471666666666668</v>
      </c>
      <c r="C49" s="17">
        <v>0.12491666666666656</v>
      </c>
      <c r="D49" s="17">
        <v>11.673525065476632</v>
      </c>
      <c r="E49" s="17">
        <v>5.061022138592422E-2</v>
      </c>
      <c r="F49" s="17">
        <v>0.85054993317240435</v>
      </c>
      <c r="G49" s="17">
        <v>0.5</v>
      </c>
      <c r="H49" s="17">
        <v>1.6494500668275958</v>
      </c>
      <c r="J49" s="23">
        <f t="shared" si="2"/>
        <v>4.2471666666666665E-2</v>
      </c>
      <c r="K49" s="23">
        <f t="shared" si="3"/>
        <v>8.5054993317240438E-3</v>
      </c>
      <c r="L49" s="23">
        <f t="shared" si="4"/>
        <v>5.0000000000000001E-3</v>
      </c>
      <c r="M49" s="23">
        <f t="shared" si="5"/>
        <v>1.6494500668275958E-2</v>
      </c>
      <c r="N49" s="1"/>
      <c r="O49" s="2">
        <f t="shared" si="6"/>
        <v>68</v>
      </c>
      <c r="P49" s="2">
        <f t="shared" si="13"/>
        <v>13.617877515768983</v>
      </c>
      <c r="Q49" s="2">
        <f t="shared" si="14"/>
        <v>8.0053368912608409</v>
      </c>
      <c r="R49" s="2">
        <f t="shared" si="15"/>
        <v>26.408806940535221</v>
      </c>
      <c r="T49" s="26">
        <f t="shared" si="7"/>
        <v>42.471666666666664</v>
      </c>
      <c r="U49" s="26">
        <f t="shared" si="8"/>
        <v>8.5054993317240442</v>
      </c>
      <c r="V49" s="26">
        <f t="shared" si="9"/>
        <v>5</v>
      </c>
      <c r="W49" s="26">
        <f t="shared" si="10"/>
        <v>16.494500668275958</v>
      </c>
      <c r="X49" s="27"/>
      <c r="Y49" s="26">
        <f t="shared" si="11"/>
        <v>161.49450066827595</v>
      </c>
      <c r="AA49" s="1"/>
      <c r="AB49" s="1"/>
      <c r="AF49" s="2"/>
      <c r="AG49" s="2"/>
      <c r="AH49" s="1"/>
      <c r="AI49" s="1"/>
      <c r="AM49" s="1"/>
      <c r="AO49" s="17"/>
      <c r="AS49" s="2"/>
      <c r="AU49" s="1"/>
      <c r="AV49" s="1"/>
      <c r="AX49" s="1"/>
      <c r="AZ49" s="1"/>
      <c r="BA49" s="2"/>
      <c r="BB49" s="2"/>
      <c r="BC49" s="1"/>
      <c r="BD49" s="2"/>
      <c r="BF49" s="18"/>
      <c r="BG49" s="18"/>
      <c r="BH49" s="18"/>
      <c r="BI49" s="17"/>
      <c r="BJ49" s="2"/>
      <c r="BL49" s="18"/>
      <c r="BM49" s="18"/>
      <c r="BO49" s="2"/>
      <c r="BP49" s="1"/>
      <c r="BR49" s="18"/>
      <c r="BS49" s="2"/>
      <c r="BT49" s="1"/>
      <c r="BU49" s="2"/>
      <c r="BV49" s="1"/>
      <c r="BW49" s="1"/>
      <c r="BX49" s="1"/>
      <c r="BY49" s="2"/>
      <c r="BZ49" s="1"/>
      <c r="CA49" s="1"/>
      <c r="CB49" s="1"/>
      <c r="CC49" s="2"/>
      <c r="CD49" s="1"/>
      <c r="CE49" s="1"/>
      <c r="CF49" s="2"/>
      <c r="CG49" s="20"/>
      <c r="CH49" s="1"/>
      <c r="CI49" s="1"/>
      <c r="CJ49" s="18"/>
      <c r="CK49" s="18"/>
      <c r="CL49" s="18"/>
      <c r="CN49" s="1"/>
      <c r="CR49" s="1"/>
      <c r="CV49" s="18"/>
    </row>
    <row r="50" spans="1:100" x14ac:dyDescent="0.2">
      <c r="A50">
        <v>36</v>
      </c>
      <c r="B50" s="17">
        <f t="shared" si="12"/>
        <v>4.3720833333333333</v>
      </c>
      <c r="C50" s="17">
        <v>0.12491666666666656</v>
      </c>
      <c r="D50" s="17">
        <v>11.725490548980204</v>
      </c>
      <c r="E50" s="17">
        <v>5.2297465262568316E-2</v>
      </c>
      <c r="F50" s="17">
        <v>0.90284739843497264</v>
      </c>
      <c r="G50" s="17">
        <v>0.5</v>
      </c>
      <c r="H50" s="17">
        <v>1.5971526015650275</v>
      </c>
      <c r="J50" s="23">
        <f t="shared" si="2"/>
        <v>4.3720833333333334E-2</v>
      </c>
      <c r="K50" s="23">
        <f t="shared" si="3"/>
        <v>9.0284739843497271E-3</v>
      </c>
      <c r="L50" s="23">
        <f t="shared" si="4"/>
        <v>5.0000000000000001E-3</v>
      </c>
      <c r="M50" s="23">
        <f t="shared" si="5"/>
        <v>1.5971526015650273E-2</v>
      </c>
      <c r="N50" s="1"/>
      <c r="O50" s="2">
        <f t="shared" si="6"/>
        <v>70</v>
      </c>
      <c r="P50" s="2">
        <f t="shared" si="13"/>
        <v>14.455195171740725</v>
      </c>
      <c r="Q50" s="2">
        <f t="shared" si="14"/>
        <v>8.0053368912608409</v>
      </c>
      <c r="R50" s="2">
        <f t="shared" si="15"/>
        <v>25.57148928456348</v>
      </c>
      <c r="T50" s="26">
        <f t="shared" si="7"/>
        <v>43.720833333333331</v>
      </c>
      <c r="U50" s="26">
        <f t="shared" si="8"/>
        <v>9.028473984349727</v>
      </c>
      <c r="V50" s="26">
        <f t="shared" si="9"/>
        <v>5</v>
      </c>
      <c r="W50" s="26">
        <f t="shared" si="10"/>
        <v>15.971526015650273</v>
      </c>
      <c r="X50" s="27"/>
      <c r="Y50" s="26">
        <f t="shared" si="11"/>
        <v>160.97152601565028</v>
      </c>
      <c r="AA50" s="1"/>
      <c r="AB50" s="1"/>
      <c r="AF50" s="2"/>
      <c r="AG50" s="2"/>
      <c r="AH50" s="1"/>
      <c r="AI50" s="1"/>
      <c r="AM50" s="1"/>
      <c r="AO50" s="17"/>
      <c r="AS50" s="2"/>
      <c r="AU50" s="1"/>
      <c r="AV50" s="1"/>
      <c r="AX50" s="1"/>
      <c r="AZ50" s="1"/>
      <c r="BA50" s="2"/>
      <c r="BB50" s="2"/>
      <c r="BC50" s="1"/>
      <c r="BD50" s="2"/>
      <c r="BF50" s="18"/>
      <c r="BG50" s="18"/>
      <c r="BI50" s="17"/>
      <c r="BJ50" s="2"/>
      <c r="BL50" s="18"/>
      <c r="BM50" s="18"/>
      <c r="BO50" s="2"/>
      <c r="BP50" s="1"/>
      <c r="BR50" s="18"/>
      <c r="BS50" s="2"/>
      <c r="BT50" s="1"/>
      <c r="BU50" s="2"/>
      <c r="BV50" s="1"/>
      <c r="BW50" s="1"/>
      <c r="BX50" s="1"/>
      <c r="BY50" s="2"/>
      <c r="BZ50" s="1"/>
      <c r="CA50" s="1"/>
      <c r="CB50" s="1"/>
      <c r="CC50" s="2"/>
      <c r="CD50" s="1"/>
      <c r="CE50" s="1"/>
      <c r="CF50" s="2"/>
      <c r="CG50" s="20"/>
      <c r="CH50" s="1"/>
      <c r="CI50" s="1"/>
      <c r="CJ50" s="18"/>
      <c r="CK50" s="18"/>
      <c r="CL50" s="18"/>
      <c r="CN50" s="1"/>
      <c r="CR50" s="1"/>
      <c r="CV50" s="18"/>
    </row>
    <row r="51" spans="1:100" x14ac:dyDescent="0.2">
      <c r="A51">
        <v>37</v>
      </c>
      <c r="B51" s="17">
        <f t="shared" si="12"/>
        <v>4.4969999999999999</v>
      </c>
      <c r="C51" s="17">
        <v>0.12491666666666656</v>
      </c>
      <c r="D51" s="17">
        <v>11.779739526479313</v>
      </c>
      <c r="E51" s="17">
        <v>5.4001628399177749E-2</v>
      </c>
      <c r="F51" s="17">
        <v>0.95684902683415041</v>
      </c>
      <c r="G51" s="17">
        <v>0.5</v>
      </c>
      <c r="H51" s="17">
        <v>1.5431509731658495</v>
      </c>
      <c r="J51" s="23">
        <f t="shared" si="2"/>
        <v>4.4969999999999996E-2</v>
      </c>
      <c r="K51" s="23">
        <f t="shared" si="3"/>
        <v>9.5684902683415042E-3</v>
      </c>
      <c r="L51" s="23">
        <f t="shared" si="4"/>
        <v>5.0000000000000001E-3</v>
      </c>
      <c r="M51" s="23">
        <f t="shared" si="5"/>
        <v>1.5431509731658497E-2</v>
      </c>
      <c r="N51" s="1"/>
      <c r="O51" s="2">
        <f t="shared" si="6"/>
        <v>72</v>
      </c>
      <c r="P51" s="2">
        <f t="shared" si="13"/>
        <v>15.319797627764917</v>
      </c>
      <c r="Q51" s="2">
        <f t="shared" si="14"/>
        <v>8.0053368912608409</v>
      </c>
      <c r="R51" s="2">
        <f t="shared" si="15"/>
        <v>24.70688682853929</v>
      </c>
      <c r="T51" s="26">
        <f t="shared" si="7"/>
        <v>44.97</v>
      </c>
      <c r="U51" s="26">
        <f t="shared" si="8"/>
        <v>9.5684902683415043</v>
      </c>
      <c r="V51" s="26">
        <f t="shared" si="9"/>
        <v>5</v>
      </c>
      <c r="W51" s="26">
        <f t="shared" si="10"/>
        <v>15.431509731658497</v>
      </c>
      <c r="X51" s="27"/>
      <c r="Y51" s="26">
        <f t="shared" si="11"/>
        <v>160.43150973165851</v>
      </c>
      <c r="AA51" s="1"/>
      <c r="AB51" s="1"/>
      <c r="AF51" s="2"/>
      <c r="AG51" s="2"/>
      <c r="AH51" s="1"/>
      <c r="AI51" s="1"/>
      <c r="AM51" s="1"/>
      <c r="AO51" s="17"/>
      <c r="AS51" s="2"/>
      <c r="AU51" s="1"/>
      <c r="AV51" s="1"/>
      <c r="AX51" s="1"/>
      <c r="AZ51" s="1"/>
      <c r="BA51" s="2"/>
      <c r="BB51" s="2"/>
      <c r="BC51" s="1"/>
      <c r="BD51" s="2"/>
      <c r="BF51" s="18"/>
      <c r="BG51" s="18"/>
      <c r="BH51" s="18"/>
      <c r="BI51" s="17"/>
      <c r="BJ51" s="2"/>
      <c r="BL51" s="18"/>
      <c r="BM51" s="18"/>
      <c r="BO51" s="2"/>
      <c r="BP51" s="1"/>
      <c r="BR51" s="18"/>
      <c r="BS51" s="2"/>
      <c r="BT51" s="1"/>
      <c r="BU51" s="2"/>
      <c r="BV51" s="1"/>
      <c r="BW51" s="1"/>
      <c r="BX51" s="1"/>
      <c r="BY51" s="2"/>
      <c r="BZ51" s="1"/>
      <c r="CA51" s="1"/>
      <c r="CB51" s="1"/>
      <c r="CC51" s="2"/>
      <c r="CD51" s="1"/>
      <c r="CE51" s="1"/>
      <c r="CF51" s="2"/>
      <c r="CG51" s="20"/>
      <c r="CH51" s="1"/>
      <c r="CI51" s="1"/>
      <c r="CJ51" s="18"/>
      <c r="CK51" s="18"/>
      <c r="CL51" s="18"/>
      <c r="CN51" s="1"/>
      <c r="CR51" s="1"/>
      <c r="CV51" s="18"/>
    </row>
    <row r="52" spans="1:100" x14ac:dyDescent="0.2">
      <c r="A52">
        <v>38</v>
      </c>
      <c r="B52" s="17">
        <f t="shared" si="12"/>
        <v>4.6219166666666673</v>
      </c>
      <c r="C52" s="17">
        <v>0.12491666666666656</v>
      </c>
      <c r="D52" s="17">
        <v>11.836358117886483</v>
      </c>
      <c r="E52" s="17">
        <v>5.5723397876771642E-2</v>
      </c>
      <c r="F52" s="17">
        <v>1.012572424710922</v>
      </c>
      <c r="G52" s="17">
        <v>0.5</v>
      </c>
      <c r="H52" s="17">
        <v>1.487427575289078</v>
      </c>
      <c r="J52" s="23">
        <f t="shared" si="2"/>
        <v>4.6219166666666672E-2</v>
      </c>
      <c r="K52" s="23">
        <f t="shared" si="3"/>
        <v>1.0125724247109219E-2</v>
      </c>
      <c r="L52" s="23">
        <f t="shared" si="4"/>
        <v>5.0000000000000001E-3</v>
      </c>
      <c r="M52" s="23">
        <f t="shared" si="5"/>
        <v>1.487427575289078E-2</v>
      </c>
      <c r="N52" s="1"/>
      <c r="O52" s="2">
        <f t="shared" si="6"/>
        <v>74.000000000000014</v>
      </c>
      <c r="P52" s="2">
        <f t="shared" si="13"/>
        <v>16.211966773223565</v>
      </c>
      <c r="Q52" s="2">
        <f t="shared" si="14"/>
        <v>8.0053368912608409</v>
      </c>
      <c r="R52" s="2">
        <f t="shared" si="15"/>
        <v>23.814717683080637</v>
      </c>
      <c r="T52" s="26">
        <f t="shared" si="7"/>
        <v>46.219166666666673</v>
      </c>
      <c r="U52" s="26">
        <f t="shared" si="8"/>
        <v>10.12572424710922</v>
      </c>
      <c r="V52" s="26">
        <f t="shared" si="9"/>
        <v>5</v>
      </c>
      <c r="W52" s="26">
        <f t="shared" si="10"/>
        <v>14.87427575289078</v>
      </c>
      <c r="X52" s="27"/>
      <c r="Y52" s="26">
        <f t="shared" si="11"/>
        <v>159.87427575289078</v>
      </c>
      <c r="AA52" s="1"/>
      <c r="AB52" s="1"/>
      <c r="AF52" s="2"/>
      <c r="AG52" s="2"/>
      <c r="AH52" s="1"/>
      <c r="AI52" s="1"/>
      <c r="AM52" s="1"/>
      <c r="AO52" s="17"/>
      <c r="AS52" s="2"/>
      <c r="AU52" s="1"/>
      <c r="AV52" s="1"/>
      <c r="AX52" s="1"/>
      <c r="AZ52" s="1"/>
      <c r="BA52" s="2"/>
      <c r="BB52" s="2"/>
      <c r="BC52" s="1"/>
      <c r="BD52" s="2"/>
      <c r="BF52" s="18"/>
      <c r="BG52" s="18"/>
      <c r="BH52" s="18"/>
      <c r="BI52" s="17"/>
      <c r="BJ52" s="2"/>
      <c r="BL52" s="18"/>
      <c r="BM52" s="18"/>
      <c r="BO52" s="2"/>
      <c r="BP52" s="1"/>
      <c r="BR52" s="18"/>
      <c r="BS52" s="2"/>
      <c r="BT52" s="1"/>
      <c r="BU52" s="2"/>
      <c r="BV52" s="1"/>
      <c r="BW52" s="1"/>
      <c r="BX52" s="1"/>
      <c r="BY52" s="2"/>
      <c r="BZ52" s="1"/>
      <c r="CA52" s="1"/>
      <c r="CB52" s="1"/>
      <c r="CC52" s="2"/>
      <c r="CD52" s="1"/>
      <c r="CE52" s="1"/>
      <c r="CF52" s="2"/>
      <c r="CG52" s="20"/>
      <c r="CH52" s="1"/>
      <c r="CI52" s="1"/>
      <c r="CJ52" s="18"/>
      <c r="CK52" s="18"/>
      <c r="CL52" s="18"/>
      <c r="CN52" s="1"/>
      <c r="CR52" s="1"/>
      <c r="CV52" s="18"/>
    </row>
    <row r="53" spans="1:100" x14ac:dyDescent="0.2">
      <c r="A53">
        <v>39</v>
      </c>
      <c r="B53" s="17">
        <f t="shared" si="12"/>
        <v>4.7468333333333339</v>
      </c>
      <c r="C53" s="17">
        <v>0.12491666666666656</v>
      </c>
      <c r="D53" s="17">
        <v>11.895436839964622</v>
      </c>
      <c r="E53" s="17">
        <v>5.746347853257959E-2</v>
      </c>
      <c r="F53" s="17">
        <v>1.0700359032435016</v>
      </c>
      <c r="G53" s="17">
        <v>0.5</v>
      </c>
      <c r="H53" s="17">
        <v>1.4299640967564984</v>
      </c>
      <c r="J53" s="23">
        <f t="shared" si="2"/>
        <v>4.7468333333333342E-2</v>
      </c>
      <c r="K53" s="23">
        <f t="shared" si="3"/>
        <v>1.0700359032435016E-2</v>
      </c>
      <c r="L53" s="23">
        <f t="shared" si="4"/>
        <v>5.0000000000000001E-3</v>
      </c>
      <c r="M53" s="23">
        <f t="shared" si="5"/>
        <v>1.4299640967564985E-2</v>
      </c>
      <c r="N53" s="1"/>
      <c r="O53" s="2">
        <f t="shared" si="6"/>
        <v>76.000000000000014</v>
      </c>
      <c r="P53" s="2">
        <f t="shared" si="13"/>
        <v>17.131995782417636</v>
      </c>
      <c r="Q53" s="2">
        <f t="shared" si="14"/>
        <v>8.0053368912608409</v>
      </c>
      <c r="R53" s="2">
        <f t="shared" si="15"/>
        <v>22.894688673886566</v>
      </c>
      <c r="T53" s="26">
        <f t="shared" si="7"/>
        <v>47.468333333333341</v>
      </c>
      <c r="U53" s="26">
        <f t="shared" si="8"/>
        <v>10.700359032435015</v>
      </c>
      <c r="V53" s="26">
        <f t="shared" si="9"/>
        <v>5</v>
      </c>
      <c r="W53" s="26">
        <f t="shared" si="10"/>
        <v>14.299640967564985</v>
      </c>
      <c r="X53" s="27"/>
      <c r="Y53" s="26">
        <f t="shared" si="11"/>
        <v>159.29964096756498</v>
      </c>
      <c r="AA53" s="1"/>
      <c r="AB53" s="1"/>
      <c r="AF53" s="2"/>
      <c r="AG53" s="2"/>
      <c r="AH53" s="1"/>
      <c r="AI53" s="1"/>
      <c r="AM53" s="1"/>
      <c r="AO53" s="17"/>
      <c r="AS53" s="2"/>
      <c r="AU53" s="1"/>
      <c r="AV53" s="1"/>
      <c r="AX53" s="1"/>
      <c r="AZ53" s="1"/>
      <c r="BA53" s="2"/>
      <c r="BB53" s="2"/>
      <c r="BC53" s="1"/>
      <c r="BD53" s="2"/>
      <c r="BF53" s="18"/>
      <c r="BG53" s="18"/>
      <c r="BH53" s="18"/>
      <c r="BI53" s="17"/>
      <c r="BJ53" s="2"/>
      <c r="BL53" s="18"/>
      <c r="BM53" s="18"/>
      <c r="BO53" s="2"/>
      <c r="BP53" s="1"/>
      <c r="BR53" s="18"/>
      <c r="BS53" s="2"/>
      <c r="BT53" s="1"/>
      <c r="BU53" s="2"/>
      <c r="BV53" s="1"/>
      <c r="BW53" s="1"/>
      <c r="BX53" s="1"/>
      <c r="BY53" s="2"/>
      <c r="BZ53" s="1"/>
      <c r="CA53" s="1"/>
      <c r="CB53" s="1"/>
      <c r="CC53" s="2"/>
      <c r="CD53" s="1"/>
      <c r="CE53" s="1"/>
      <c r="CF53" s="2"/>
      <c r="CG53" s="20"/>
      <c r="CH53" s="1"/>
      <c r="CI53" s="1"/>
      <c r="CJ53" s="18"/>
      <c r="CK53" s="18"/>
      <c r="CL53" s="18"/>
      <c r="CN53" s="1"/>
      <c r="CR53" s="1"/>
      <c r="CV53" s="18"/>
    </row>
    <row r="54" spans="1:100" x14ac:dyDescent="0.2">
      <c r="A54">
        <v>40</v>
      </c>
      <c r="B54" s="17">
        <f t="shared" si="12"/>
        <v>4.8717500000000005</v>
      </c>
      <c r="C54" s="17">
        <v>0.12491666666666656</v>
      </c>
      <c r="D54" s="17">
        <v>11.957070648900988</v>
      </c>
      <c r="E54" s="17">
        <v>5.9222593723788464E-2</v>
      </c>
      <c r="F54" s="17">
        <v>1.1292584969672901</v>
      </c>
      <c r="G54" s="17">
        <v>0.5</v>
      </c>
      <c r="H54" s="17">
        <v>1.3707415030327099</v>
      </c>
      <c r="J54" s="23">
        <f t="shared" si="2"/>
        <v>4.8717500000000004E-2</v>
      </c>
      <c r="K54" s="23">
        <f t="shared" si="3"/>
        <v>1.1292584969672901E-2</v>
      </c>
      <c r="L54" s="23">
        <f t="shared" si="4"/>
        <v>5.0000000000000001E-3</v>
      </c>
      <c r="M54" s="23">
        <f t="shared" si="5"/>
        <v>1.3707415030327099E-2</v>
      </c>
      <c r="N54" s="1"/>
      <c r="O54" s="2">
        <f t="shared" si="6"/>
        <v>78</v>
      </c>
      <c r="P54" s="2">
        <f t="shared" si="13"/>
        <v>18.080189411084032</v>
      </c>
      <c r="Q54" s="2">
        <f t="shared" si="14"/>
        <v>8.0053368912608409</v>
      </c>
      <c r="R54" s="2">
        <f t="shared" si="15"/>
        <v>21.946495045220171</v>
      </c>
      <c r="T54" s="26">
        <f t="shared" si="7"/>
        <v>48.717500000000001</v>
      </c>
      <c r="U54" s="26">
        <f t="shared" si="8"/>
        <v>11.2925849696729</v>
      </c>
      <c r="V54" s="26">
        <f t="shared" si="9"/>
        <v>5</v>
      </c>
      <c r="W54" s="26">
        <f t="shared" si="10"/>
        <v>13.707415030327098</v>
      </c>
      <c r="X54" s="27"/>
      <c r="Y54" s="26">
        <f t="shared" si="11"/>
        <v>158.7074150303271</v>
      </c>
      <c r="AA54" s="1"/>
      <c r="AB54" s="1"/>
      <c r="AF54" s="2"/>
      <c r="AG54" s="2"/>
      <c r="AH54" s="1"/>
      <c r="AI54" s="1"/>
      <c r="AM54" s="1"/>
      <c r="AO54" s="17"/>
      <c r="AS54" s="2"/>
      <c r="AU54" s="1"/>
      <c r="AV54" s="1"/>
      <c r="AX54" s="1"/>
      <c r="AZ54" s="1"/>
      <c r="BA54" s="2"/>
      <c r="BB54" s="2"/>
      <c r="BC54" s="1"/>
      <c r="BD54" s="2"/>
      <c r="BF54" s="18"/>
      <c r="BG54" s="18"/>
      <c r="BH54" s="18"/>
      <c r="BI54" s="17"/>
      <c r="BJ54" s="2"/>
      <c r="BL54" s="18"/>
      <c r="BM54" s="18"/>
      <c r="BO54" s="2"/>
      <c r="BP54" s="1"/>
      <c r="BR54" s="18"/>
      <c r="BS54" s="2"/>
      <c r="BT54" s="1"/>
      <c r="BU54" s="2"/>
      <c r="BV54" s="1"/>
      <c r="BW54" s="1"/>
      <c r="BX54" s="1"/>
      <c r="BY54" s="2"/>
      <c r="BZ54" s="1"/>
      <c r="CA54" s="1"/>
      <c r="CB54" s="1"/>
      <c r="CC54" s="2"/>
      <c r="CD54" s="1"/>
      <c r="CE54" s="1"/>
      <c r="CF54" s="2"/>
      <c r="CG54" s="20"/>
      <c r="CH54" s="1"/>
      <c r="CI54" s="1"/>
      <c r="CJ54" s="18"/>
      <c r="CK54" s="18"/>
      <c r="CL54" s="18"/>
      <c r="CN54" s="1"/>
      <c r="CR54" s="1"/>
      <c r="CV54" s="18"/>
    </row>
    <row r="55" spans="1:100" x14ac:dyDescent="0.2">
      <c r="A55">
        <v>41</v>
      </c>
      <c r="B55" s="17">
        <f t="shared" si="12"/>
        <v>4.996666666666667</v>
      </c>
      <c r="C55" s="17">
        <v>0.12491666666666656</v>
      </c>
      <c r="D55" s="17">
        <v>12.021358981544195</v>
      </c>
      <c r="E55" s="17">
        <v>6.1001486136338247E-2</v>
      </c>
      <c r="F55" s="17">
        <v>1.1902599831036282</v>
      </c>
      <c r="G55" s="17">
        <v>0.5</v>
      </c>
      <c r="H55" s="17">
        <v>1.3097400168963718</v>
      </c>
      <c r="J55" s="23">
        <f t="shared" si="2"/>
        <v>4.9966666666666673E-2</v>
      </c>
      <c r="K55" s="23">
        <f t="shared" si="3"/>
        <v>1.1902599831036283E-2</v>
      </c>
      <c r="L55" s="23">
        <f t="shared" si="4"/>
        <v>5.0000000000000001E-3</v>
      </c>
      <c r="M55" s="23">
        <f t="shared" si="5"/>
        <v>1.3097400168963717E-2</v>
      </c>
      <c r="N55" s="1"/>
      <c r="O55" s="24">
        <f t="shared" si="6"/>
        <v>80.000000000000014</v>
      </c>
      <c r="P55" s="24">
        <f t="shared" si="13"/>
        <v>19.056864305861961</v>
      </c>
      <c r="Q55" s="24">
        <f t="shared" si="14"/>
        <v>8.0053368912608409</v>
      </c>
      <c r="R55" s="24">
        <f t="shared" si="15"/>
        <v>20.969820150442242</v>
      </c>
      <c r="T55" s="26">
        <f t="shared" si="7"/>
        <v>49.966666666666676</v>
      </c>
      <c r="U55" s="26">
        <f t="shared" si="8"/>
        <v>11.902599831036284</v>
      </c>
      <c r="V55" s="26">
        <f t="shared" si="9"/>
        <v>5</v>
      </c>
      <c r="W55" s="26">
        <f t="shared" si="10"/>
        <v>13.097400168963716</v>
      </c>
      <c r="X55" s="27"/>
      <c r="Y55" s="26">
        <f t="shared" si="11"/>
        <v>158.0974001689637</v>
      </c>
      <c r="AA55" s="1"/>
      <c r="AB55" s="1"/>
      <c r="AF55" s="2"/>
      <c r="AG55" s="2"/>
      <c r="AH55" s="1"/>
      <c r="AI55" s="1"/>
      <c r="AM55" s="1"/>
      <c r="AO55" s="17"/>
      <c r="AS55" s="2"/>
      <c r="AU55" s="1"/>
      <c r="AV55" s="1"/>
      <c r="AX55" s="1"/>
      <c r="AZ55" s="1"/>
      <c r="BA55" s="2"/>
      <c r="BB55" s="2"/>
      <c r="BC55" s="1"/>
      <c r="BD55" s="2"/>
      <c r="BF55" s="18"/>
      <c r="BG55" s="18"/>
      <c r="BH55" s="18"/>
      <c r="BI55" s="17"/>
      <c r="BJ55" s="2"/>
      <c r="BL55" s="18"/>
      <c r="BM55" s="18"/>
      <c r="BO55" s="2"/>
      <c r="BP55" s="1"/>
      <c r="BR55" s="18"/>
      <c r="BS55" s="2"/>
      <c r="BT55" s="1"/>
      <c r="BU55" s="2"/>
      <c r="BV55" s="1"/>
      <c r="BW55" s="1"/>
      <c r="BX55" s="1"/>
      <c r="BY55" s="2"/>
      <c r="BZ55" s="1"/>
      <c r="CA55" s="1"/>
      <c r="CB55" s="1"/>
      <c r="CC55" s="2"/>
      <c r="CD55" s="1"/>
      <c r="CE55" s="1"/>
      <c r="CF55" s="2"/>
      <c r="CG55" s="20"/>
      <c r="CH55" s="1"/>
      <c r="CI55" s="1"/>
      <c r="CJ55" s="18"/>
      <c r="CK55" s="18"/>
      <c r="CL55" s="18"/>
      <c r="CN55" s="1"/>
      <c r="CR55" s="1"/>
      <c r="CV55" s="18"/>
    </row>
    <row r="56" spans="1:100" x14ac:dyDescent="0.2">
      <c r="A56">
        <v>42</v>
      </c>
      <c r="B56" s="17">
        <f t="shared" si="12"/>
        <v>5.1215833333333336</v>
      </c>
      <c r="C56" s="17">
        <v>0.12491666666666656</v>
      </c>
      <c r="D56" s="17">
        <v>12.08840579676464</v>
      </c>
      <c r="E56" s="17">
        <v>6.280091864255577E-2</v>
      </c>
      <c r="F56" s="17">
        <v>1.253060901746184</v>
      </c>
      <c r="G56" s="17">
        <v>1</v>
      </c>
      <c r="H56" s="17">
        <v>1.746939098253816</v>
      </c>
      <c r="J56" s="23">
        <f t="shared" si="2"/>
        <v>5.1215833333333335E-2</v>
      </c>
      <c r="K56" s="23">
        <f t="shared" si="3"/>
        <v>1.2530609017461841E-2</v>
      </c>
      <c r="L56" s="23">
        <f t="shared" si="4"/>
        <v>0.01</v>
      </c>
      <c r="M56" s="23">
        <f t="shared" si="5"/>
        <v>1.746939098253816E-2</v>
      </c>
      <c r="N56" s="1"/>
      <c r="O56" s="2">
        <f t="shared" si="6"/>
        <v>82</v>
      </c>
      <c r="P56" s="2">
        <f t="shared" si="13"/>
        <v>20.062349327490605</v>
      </c>
      <c r="Q56" s="2">
        <f t="shared" si="14"/>
        <v>16.010673782521682</v>
      </c>
      <c r="R56" s="2">
        <f t="shared" si="15"/>
        <v>27.969672020074437</v>
      </c>
      <c r="T56" s="26">
        <f t="shared" si="7"/>
        <v>51.215833333333336</v>
      </c>
      <c r="U56" s="26">
        <f t="shared" si="8"/>
        <v>12.53060901746184</v>
      </c>
      <c r="V56" s="26">
        <f t="shared" si="9"/>
        <v>10</v>
      </c>
      <c r="W56" s="26">
        <f t="shared" si="10"/>
        <v>17.469390982538158</v>
      </c>
      <c r="X56" s="27"/>
      <c r="Y56" s="26">
        <f t="shared" si="11"/>
        <v>157.46939098253816</v>
      </c>
      <c r="AA56" s="1"/>
      <c r="AB56" s="1"/>
      <c r="AF56" s="2"/>
      <c r="AG56" s="2"/>
      <c r="AH56" s="1"/>
      <c r="AI56" s="1"/>
      <c r="AM56" s="1"/>
      <c r="AO56" s="17"/>
      <c r="AS56" s="2"/>
      <c r="AU56" s="1"/>
      <c r="AV56" s="1"/>
      <c r="AX56" s="1"/>
      <c r="AZ56" s="1"/>
      <c r="BA56" s="2"/>
      <c r="BB56" s="2"/>
      <c r="BC56" s="1"/>
      <c r="BD56" s="2"/>
      <c r="BF56" s="18"/>
      <c r="BG56" s="18"/>
      <c r="BH56" s="18"/>
      <c r="BI56" s="17"/>
      <c r="BJ56" s="2"/>
      <c r="BL56" s="18"/>
      <c r="BM56" s="18"/>
      <c r="BO56" s="2"/>
      <c r="BP56" s="1"/>
      <c r="BR56" s="18"/>
      <c r="BS56" s="2"/>
      <c r="BT56" s="1"/>
      <c r="BU56" s="2"/>
      <c r="BV56" s="1"/>
      <c r="BW56" s="1"/>
      <c r="BX56" s="1"/>
      <c r="BY56" s="2"/>
      <c r="BZ56" s="1"/>
      <c r="CA56" s="1"/>
      <c r="CB56" s="1"/>
      <c r="CC56" s="2"/>
      <c r="CD56" s="1"/>
      <c r="CE56" s="1"/>
      <c r="CF56" s="2"/>
      <c r="CG56" s="20"/>
      <c r="CH56" s="1"/>
      <c r="CI56" s="1"/>
      <c r="CJ56" s="18"/>
      <c r="CK56" s="18"/>
      <c r="CL56" s="18"/>
      <c r="CN56" s="1"/>
      <c r="CR56" s="1"/>
      <c r="CV56" s="18"/>
    </row>
    <row r="57" spans="1:100" x14ac:dyDescent="0.2">
      <c r="A57">
        <v>43</v>
      </c>
      <c r="B57" s="17">
        <f t="shared" si="12"/>
        <v>5.2465000000000002</v>
      </c>
      <c r="C57" s="17">
        <v>0.12491666666666656</v>
      </c>
      <c r="D57" s="17">
        <v>12.158319618460737</v>
      </c>
      <c r="E57" s="17">
        <v>6.4621675211519194E-2</v>
      </c>
      <c r="F57" s="17">
        <v>1.3176825769577032</v>
      </c>
      <c r="G57" s="17">
        <v>1</v>
      </c>
      <c r="H57" s="17">
        <v>1.6823174230422968</v>
      </c>
      <c r="J57" s="23">
        <f t="shared" si="2"/>
        <v>5.2465000000000005E-2</v>
      </c>
      <c r="K57" s="23">
        <f t="shared" si="3"/>
        <v>1.3176825769577032E-2</v>
      </c>
      <c r="L57" s="23">
        <f t="shared" si="4"/>
        <v>0.01</v>
      </c>
      <c r="M57" s="23">
        <f t="shared" si="5"/>
        <v>1.6823174230422969E-2</v>
      </c>
      <c r="N57" s="1"/>
      <c r="O57" s="2">
        <f t="shared" si="6"/>
        <v>84.000000000000014</v>
      </c>
      <c r="P57" s="2">
        <f t="shared" si="13"/>
        <v>21.096985888582307</v>
      </c>
      <c r="Q57" s="2">
        <f t="shared" si="14"/>
        <v>16.010673782521682</v>
      </c>
      <c r="R57" s="2">
        <f t="shared" si="15"/>
        <v>26.935035458982739</v>
      </c>
      <c r="T57" s="26">
        <f t="shared" si="7"/>
        <v>52.465000000000003</v>
      </c>
      <c r="U57" s="26">
        <f t="shared" si="8"/>
        <v>13.176825769577032</v>
      </c>
      <c r="V57" s="26">
        <f t="shared" si="9"/>
        <v>10</v>
      </c>
      <c r="W57" s="26">
        <f t="shared" si="10"/>
        <v>16.823174230422968</v>
      </c>
      <c r="X57" s="27"/>
      <c r="Y57" s="26">
        <f t="shared" si="11"/>
        <v>156.82317423042298</v>
      </c>
      <c r="AA57" s="1"/>
      <c r="AB57" s="1"/>
      <c r="AF57" s="2"/>
      <c r="AG57" s="2"/>
      <c r="AH57" s="1"/>
      <c r="AI57" s="1"/>
      <c r="AM57" s="1"/>
      <c r="AO57" s="17"/>
      <c r="AS57" s="2"/>
      <c r="AU57" s="1"/>
      <c r="AV57" s="1"/>
      <c r="AX57" s="1"/>
      <c r="AZ57" s="1"/>
      <c r="BA57" s="2"/>
      <c r="BB57" s="2"/>
      <c r="BC57" s="1"/>
      <c r="BD57" s="2"/>
      <c r="BF57" s="18"/>
      <c r="BG57" s="18"/>
      <c r="BH57" s="18"/>
      <c r="BI57" s="17"/>
      <c r="BJ57" s="2"/>
      <c r="BL57" s="18"/>
      <c r="BM57" s="18"/>
      <c r="BO57" s="2"/>
      <c r="BP57" s="1"/>
      <c r="BR57" s="18"/>
      <c r="BS57" s="2"/>
      <c r="BT57" s="1"/>
      <c r="BU57" s="2"/>
      <c r="BV57" s="1"/>
      <c r="BW57" s="1"/>
      <c r="BX57" s="1"/>
      <c r="BY57" s="2"/>
      <c r="BZ57" s="1"/>
      <c r="CA57" s="1"/>
      <c r="CB57" s="1"/>
      <c r="CC57" s="2"/>
      <c r="CD57" s="1"/>
      <c r="CE57" s="1"/>
      <c r="CF57" s="2"/>
      <c r="CG57" s="20"/>
      <c r="CH57" s="1"/>
      <c r="CI57" s="1"/>
      <c r="CJ57" s="18"/>
      <c r="CK57" s="18"/>
      <c r="CL57" s="18"/>
      <c r="CN57" s="1"/>
      <c r="CR57" s="1"/>
      <c r="CV57" s="18"/>
    </row>
    <row r="58" spans="1:100" x14ac:dyDescent="0.2">
      <c r="A58">
        <v>44</v>
      </c>
      <c r="B58" s="17">
        <f t="shared" si="12"/>
        <v>5.3714166666666667</v>
      </c>
      <c r="C58" s="17">
        <v>0.12491666666666656</v>
      </c>
      <c r="D58" s="17">
        <v>12.231213581780302</v>
      </c>
      <c r="E58" s="17">
        <v>6.6464561876248773E-2</v>
      </c>
      <c r="F58" s="17">
        <v>1.3841471388339519</v>
      </c>
      <c r="G58" s="17">
        <v>1</v>
      </c>
      <c r="H58" s="17">
        <v>1.6158528611660481</v>
      </c>
      <c r="J58" s="23">
        <f t="shared" si="2"/>
        <v>5.3714166666666667E-2</v>
      </c>
      <c r="K58" s="23">
        <f t="shared" si="3"/>
        <v>1.384147138833952E-2</v>
      </c>
      <c r="L58" s="23">
        <f t="shared" si="4"/>
        <v>0.01</v>
      </c>
      <c r="M58" s="23">
        <f t="shared" si="5"/>
        <v>1.6158528611660481E-2</v>
      </c>
      <c r="N58" s="1"/>
      <c r="O58" s="2">
        <f t="shared" si="6"/>
        <v>86</v>
      </c>
      <c r="P58" s="2">
        <f t="shared" si="13"/>
        <v>22.161128306881153</v>
      </c>
      <c r="Q58" s="2">
        <f t="shared" si="14"/>
        <v>16.010673782521682</v>
      </c>
      <c r="R58" s="2">
        <f t="shared" si="15"/>
        <v>25.870893040683892</v>
      </c>
      <c r="T58" s="26">
        <f t="shared" si="7"/>
        <v>53.714166666666664</v>
      </c>
      <c r="U58" s="26">
        <f t="shared" si="8"/>
        <v>13.841471388339519</v>
      </c>
      <c r="V58" s="26">
        <f t="shared" si="9"/>
        <v>10</v>
      </c>
      <c r="W58" s="26">
        <f t="shared" si="10"/>
        <v>16.158528611660483</v>
      </c>
      <c r="X58" s="27"/>
      <c r="Y58" s="26">
        <f t="shared" si="11"/>
        <v>156.15852861166047</v>
      </c>
      <c r="AA58" s="1"/>
      <c r="AB58" s="1"/>
      <c r="AF58" s="2"/>
      <c r="AG58" s="2"/>
      <c r="AH58" s="1"/>
      <c r="AI58" s="1"/>
      <c r="AM58" s="1"/>
      <c r="AO58" s="17"/>
      <c r="AS58" s="2"/>
      <c r="AU58" s="1"/>
      <c r="AV58" s="1"/>
      <c r="AX58" s="1"/>
      <c r="AZ58" s="1"/>
      <c r="BA58" s="2"/>
      <c r="BB58" s="2"/>
      <c r="BC58" s="1"/>
      <c r="BD58" s="2"/>
      <c r="BF58" s="18"/>
      <c r="BG58" s="18"/>
      <c r="BH58" s="18"/>
      <c r="BI58" s="17"/>
      <c r="BJ58" s="2"/>
      <c r="BL58" s="18"/>
      <c r="BM58" s="18"/>
      <c r="BO58" s="2"/>
      <c r="BP58" s="1"/>
      <c r="BR58" s="18"/>
      <c r="BS58" s="2"/>
      <c r="BT58" s="1"/>
      <c r="BU58" s="2"/>
      <c r="BV58" s="1"/>
      <c r="BW58" s="1"/>
      <c r="BX58" s="1"/>
      <c r="BY58" s="2"/>
      <c r="BZ58" s="1"/>
      <c r="CA58" s="1"/>
      <c r="CB58" s="1"/>
      <c r="CC58" s="2"/>
      <c r="CD58" s="1"/>
      <c r="CE58" s="1"/>
      <c r="CF58" s="2"/>
      <c r="CG58" s="20"/>
      <c r="CH58" s="1"/>
      <c r="CI58" s="1"/>
      <c r="CJ58" s="18"/>
      <c r="CK58" s="18"/>
      <c r="CL58" s="18"/>
      <c r="CN58" s="1"/>
      <c r="CR58" s="1"/>
      <c r="CV58" s="18"/>
    </row>
    <row r="59" spans="1:100" x14ac:dyDescent="0.2">
      <c r="A59">
        <v>45</v>
      </c>
      <c r="B59" s="17">
        <f t="shared" si="12"/>
        <v>5.4963333333333342</v>
      </c>
      <c r="C59" s="17">
        <v>0.12491666666666656</v>
      </c>
      <c r="D59" s="17">
        <v>12.307205484172975</v>
      </c>
      <c r="E59" s="17">
        <v>6.83304077619908E-2</v>
      </c>
      <c r="F59" s="17">
        <v>1.4524775465959427</v>
      </c>
      <c r="G59" s="17">
        <v>1</v>
      </c>
      <c r="H59" s="17">
        <v>1.5475224534040573</v>
      </c>
      <c r="J59" s="23">
        <f t="shared" si="2"/>
        <v>5.4963333333333343E-2</v>
      </c>
      <c r="K59" s="23">
        <f t="shared" si="3"/>
        <v>1.4524775465959427E-2</v>
      </c>
      <c r="L59" s="23">
        <f t="shared" si="4"/>
        <v>0.01</v>
      </c>
      <c r="M59" s="23">
        <f t="shared" si="5"/>
        <v>1.5475224534040573E-2</v>
      </c>
      <c r="N59" s="1"/>
      <c r="O59" s="2">
        <f t="shared" si="6"/>
        <v>88.000000000000014</v>
      </c>
      <c r="P59" s="2">
        <f t="shared" si="13"/>
        <v>23.255144174985073</v>
      </c>
      <c r="Q59" s="2">
        <f t="shared" si="14"/>
        <v>16.010673782521682</v>
      </c>
      <c r="R59" s="2">
        <f t="shared" si="15"/>
        <v>24.776877172579972</v>
      </c>
      <c r="T59" s="26">
        <f t="shared" si="7"/>
        <v>54.963333333333345</v>
      </c>
      <c r="U59" s="26">
        <f t="shared" si="8"/>
        <v>14.524775465959427</v>
      </c>
      <c r="V59" s="26">
        <f t="shared" si="9"/>
        <v>10</v>
      </c>
      <c r="W59" s="26">
        <f t="shared" si="10"/>
        <v>15.475224534040573</v>
      </c>
      <c r="X59" s="27"/>
      <c r="Y59" s="26">
        <f t="shared" si="11"/>
        <v>155.47522453404056</v>
      </c>
      <c r="AA59" s="1"/>
      <c r="AB59" s="1"/>
      <c r="AF59" s="2"/>
      <c r="AG59" s="2"/>
      <c r="AH59" s="1"/>
      <c r="AI59" s="1"/>
      <c r="AM59" s="1"/>
      <c r="AO59" s="17"/>
      <c r="AS59" s="2"/>
      <c r="AU59" s="1"/>
      <c r="AV59" s="1"/>
      <c r="AX59" s="1"/>
      <c r="AZ59" s="1"/>
      <c r="BA59" s="2"/>
      <c r="BB59" s="2"/>
      <c r="BC59" s="1"/>
      <c r="BD59" s="2"/>
      <c r="BF59" s="18"/>
      <c r="BG59" s="18"/>
      <c r="BI59" s="17"/>
      <c r="BJ59" s="2"/>
      <c r="BL59" s="18"/>
      <c r="BM59" s="18"/>
      <c r="BO59" s="2"/>
      <c r="BP59" s="1"/>
      <c r="BR59" s="18"/>
      <c r="BS59" s="2"/>
      <c r="BT59" s="1"/>
      <c r="BU59" s="2"/>
      <c r="BV59" s="1"/>
      <c r="BW59" s="1"/>
      <c r="BX59" s="1"/>
      <c r="BY59" s="2"/>
      <c r="BZ59" s="1"/>
      <c r="CA59" s="1"/>
      <c r="CB59" s="1"/>
      <c r="CC59" s="2"/>
      <c r="CD59" s="1"/>
      <c r="CE59" s="1"/>
      <c r="CF59" s="2"/>
      <c r="CG59" s="20"/>
      <c r="CH59" s="1"/>
      <c r="CI59" s="1"/>
      <c r="CJ59" s="18"/>
      <c r="CK59" s="18"/>
      <c r="CL59" s="18"/>
      <c r="CN59" s="1"/>
      <c r="CR59" s="1"/>
      <c r="CV59" s="18"/>
    </row>
    <row r="60" spans="1:100" x14ac:dyDescent="0.2">
      <c r="A60">
        <v>46</v>
      </c>
      <c r="B60" s="17">
        <f t="shared" si="12"/>
        <v>5.6212500000000007</v>
      </c>
      <c r="C60" s="17">
        <v>0.12491666666666656</v>
      </c>
      <c r="D60" s="17">
        <v>12.386417842900846</v>
      </c>
      <c r="E60" s="17">
        <v>7.0220066180020024E-2</v>
      </c>
      <c r="F60" s="17">
        <v>1.5226976127759628</v>
      </c>
      <c r="G60" s="17">
        <v>1</v>
      </c>
      <c r="H60" s="17">
        <v>1.4773023872240372</v>
      </c>
      <c r="J60" s="23">
        <f t="shared" si="2"/>
        <v>5.6212500000000006E-2</v>
      </c>
      <c r="K60" s="23">
        <f t="shared" si="3"/>
        <v>1.5226976127759629E-2</v>
      </c>
      <c r="L60" s="23">
        <f t="shared" si="4"/>
        <v>0.01</v>
      </c>
      <c r="M60" s="23">
        <f t="shared" si="5"/>
        <v>1.4773023872240372E-2</v>
      </c>
      <c r="N60" s="1"/>
      <c r="O60" s="2">
        <f t="shared" si="6"/>
        <v>90.000000000000014</v>
      </c>
      <c r="P60" s="2">
        <f t="shared" si="13"/>
        <v>24.379414747580459</v>
      </c>
      <c r="Q60" s="2">
        <f t="shared" si="14"/>
        <v>16.010673782521682</v>
      </c>
      <c r="R60" s="2">
        <f t="shared" si="15"/>
        <v>23.652606599984583</v>
      </c>
      <c r="T60" s="26">
        <f t="shared" si="7"/>
        <v>56.212500000000006</v>
      </c>
      <c r="U60" s="26">
        <f t="shared" si="8"/>
        <v>15.226976127759629</v>
      </c>
      <c r="V60" s="26">
        <f t="shared" si="9"/>
        <v>10</v>
      </c>
      <c r="W60" s="26">
        <f t="shared" si="10"/>
        <v>14.773023872240371</v>
      </c>
      <c r="X60" s="27"/>
      <c r="Y60" s="26">
        <f t="shared" si="11"/>
        <v>154.77302387224037</v>
      </c>
      <c r="AA60" s="1"/>
      <c r="AB60" s="1"/>
      <c r="AF60" s="2"/>
      <c r="AG60" s="2"/>
      <c r="AH60" s="1"/>
      <c r="AI60" s="1"/>
      <c r="AM60" s="1"/>
      <c r="AO60" s="17"/>
      <c r="AS60" s="2"/>
      <c r="AU60" s="1"/>
      <c r="AV60" s="1"/>
      <c r="AX60" s="1"/>
      <c r="AZ60" s="1"/>
      <c r="BA60" s="2"/>
      <c r="BB60" s="2"/>
      <c r="BC60" s="1"/>
      <c r="BD60" s="2"/>
      <c r="BF60" s="18"/>
      <c r="BG60" s="18"/>
      <c r="BH60" s="18"/>
      <c r="BI60" s="17"/>
      <c r="BJ60" s="2"/>
      <c r="BL60" s="18"/>
      <c r="BM60" s="18"/>
      <c r="BO60" s="2"/>
      <c r="BP60" s="1"/>
      <c r="BR60" s="18"/>
      <c r="BS60" s="2"/>
      <c r="BT60" s="1"/>
      <c r="BU60" s="2"/>
      <c r="BV60" s="1"/>
      <c r="BW60" s="1"/>
      <c r="BX60" s="1"/>
      <c r="BY60" s="2"/>
      <c r="BZ60" s="1"/>
      <c r="CA60" s="1"/>
      <c r="CB60" s="1"/>
      <c r="CC60" s="2"/>
      <c r="CD60" s="1"/>
      <c r="CE60" s="1"/>
      <c r="CF60" s="2"/>
      <c r="CG60" s="20"/>
      <c r="CH60" s="1"/>
      <c r="CI60" s="1"/>
      <c r="CJ60" s="18"/>
      <c r="CK60" s="18"/>
      <c r="CL60" s="18"/>
      <c r="CN60" s="1"/>
      <c r="CR60" s="1"/>
      <c r="CV60" s="18"/>
    </row>
    <row r="61" spans="1:100" x14ac:dyDescent="0.2">
      <c r="A61">
        <v>47</v>
      </c>
      <c r="B61" s="17">
        <f t="shared" si="12"/>
        <v>5.7461666666666673</v>
      </c>
      <c r="C61" s="17">
        <v>0.12491666666666656</v>
      </c>
      <c r="D61" s="17">
        <v>12.46897796065061</v>
      </c>
      <c r="E61" s="17">
        <v>7.2134415791658968E-2</v>
      </c>
      <c r="F61" s="17">
        <v>1.5948320285676219</v>
      </c>
      <c r="G61" s="17">
        <v>1</v>
      </c>
      <c r="H61" s="17">
        <v>1.4051679714323781</v>
      </c>
      <c r="J61" s="23">
        <f t="shared" si="2"/>
        <v>5.7461666666666675E-2</v>
      </c>
      <c r="K61" s="23">
        <f t="shared" si="3"/>
        <v>1.5948320285676217E-2</v>
      </c>
      <c r="L61" s="23">
        <f t="shared" si="4"/>
        <v>0.01</v>
      </c>
      <c r="M61" s="23">
        <f t="shared" si="5"/>
        <v>1.4051679714323783E-2</v>
      </c>
      <c r="N61" s="1"/>
      <c r="O61" s="2">
        <f t="shared" si="6"/>
        <v>92.000000000000014</v>
      </c>
      <c r="P61" s="2">
        <f t="shared" si="13"/>
        <v>25.53433534731349</v>
      </c>
      <c r="Q61" s="2">
        <f t="shared" si="14"/>
        <v>16.010673782521682</v>
      </c>
      <c r="R61" s="2">
        <f t="shared" si="15"/>
        <v>22.497686000251555</v>
      </c>
      <c r="T61" s="26">
        <f t="shared" si="7"/>
        <v>57.461666666666673</v>
      </c>
      <c r="U61" s="26">
        <f t="shared" si="8"/>
        <v>15.948320285676218</v>
      </c>
      <c r="V61" s="26">
        <f t="shared" si="9"/>
        <v>10</v>
      </c>
      <c r="W61" s="26">
        <f t="shared" si="10"/>
        <v>14.051679714323784</v>
      </c>
      <c r="X61" s="27"/>
      <c r="Y61" s="26">
        <f t="shared" si="11"/>
        <v>154.05167971432377</v>
      </c>
      <c r="AA61" s="1"/>
      <c r="AB61" s="1"/>
      <c r="AF61" s="2"/>
      <c r="AG61" s="2"/>
      <c r="AH61" s="1"/>
      <c r="AI61" s="1"/>
      <c r="AM61" s="1"/>
      <c r="AO61" s="17"/>
      <c r="AS61" s="2"/>
      <c r="AU61" s="1"/>
      <c r="AV61" s="1"/>
      <c r="AX61" s="1"/>
      <c r="AZ61" s="1"/>
      <c r="BA61" s="2"/>
      <c r="BB61" s="2"/>
      <c r="BC61" s="1"/>
      <c r="BD61" s="2"/>
      <c r="BF61" s="18"/>
      <c r="BG61" s="18"/>
      <c r="BH61" s="18"/>
      <c r="BI61" s="17"/>
      <c r="BJ61" s="2"/>
      <c r="BL61" s="18"/>
      <c r="BM61" s="18"/>
      <c r="BO61" s="2"/>
      <c r="BP61" s="1"/>
      <c r="BR61" s="18"/>
      <c r="BS61" s="2"/>
      <c r="BT61" s="1"/>
      <c r="BU61" s="2"/>
      <c r="BV61" s="1"/>
      <c r="BW61" s="1"/>
      <c r="BX61" s="1"/>
      <c r="BY61" s="2"/>
      <c r="BZ61" s="1"/>
      <c r="CA61" s="1"/>
      <c r="CB61" s="1"/>
      <c r="CC61" s="2"/>
      <c r="CD61" s="1"/>
      <c r="CE61" s="1"/>
      <c r="CF61" s="2"/>
      <c r="CG61" s="20"/>
      <c r="CH61" s="1"/>
      <c r="CI61" s="1"/>
      <c r="CJ61" s="18"/>
      <c r="CK61" s="18"/>
      <c r="CL61" s="18"/>
      <c r="CN61" s="1"/>
      <c r="CR61" s="1"/>
      <c r="CV61" s="18"/>
    </row>
    <row r="62" spans="1:100" x14ac:dyDescent="0.2">
      <c r="A62">
        <v>48</v>
      </c>
      <c r="B62" s="17">
        <f t="shared" si="12"/>
        <v>5.8710833333333339</v>
      </c>
      <c r="C62" s="17">
        <v>0.12491666666666656</v>
      </c>
      <c r="D62" s="17">
        <v>12.555018000890664</v>
      </c>
      <c r="E62" s="17">
        <v>7.4074361847369222E-2</v>
      </c>
      <c r="F62" s="17">
        <v>1.668906390414991</v>
      </c>
      <c r="G62" s="17">
        <v>1</v>
      </c>
      <c r="H62" s="17">
        <v>1.331093609585009</v>
      </c>
      <c r="J62" s="23">
        <f t="shared" si="2"/>
        <v>5.8710833333333337E-2</v>
      </c>
      <c r="K62" s="23">
        <f t="shared" si="3"/>
        <v>1.6689063904149912E-2</v>
      </c>
      <c r="L62" s="23">
        <f t="shared" si="4"/>
        <v>0.01</v>
      </c>
      <c r="M62" s="23">
        <f t="shared" si="5"/>
        <v>1.3310936095850089E-2</v>
      </c>
      <c r="N62" s="1"/>
      <c r="O62" s="2">
        <f t="shared" si="6"/>
        <v>94</v>
      </c>
      <c r="P62" s="2">
        <f t="shared" si="13"/>
        <v>26.720315790500191</v>
      </c>
      <c r="Q62" s="2">
        <f t="shared" si="14"/>
        <v>16.010673782521682</v>
      </c>
      <c r="R62" s="2">
        <f t="shared" si="15"/>
        <v>21.311705557064851</v>
      </c>
      <c r="T62" s="26">
        <f t="shared" si="7"/>
        <v>58.710833333333341</v>
      </c>
      <c r="U62" s="26">
        <f t="shared" si="8"/>
        <v>16.689063904149911</v>
      </c>
      <c r="V62" s="26">
        <f t="shared" si="9"/>
        <v>10</v>
      </c>
      <c r="W62" s="26">
        <f t="shared" si="10"/>
        <v>13.310936095850089</v>
      </c>
      <c r="X62" s="27"/>
      <c r="Y62" s="26">
        <f t="shared" si="11"/>
        <v>153.31093609585008</v>
      </c>
      <c r="AA62" s="1"/>
      <c r="AB62" s="1"/>
      <c r="AF62" s="2"/>
      <c r="AG62" s="2"/>
      <c r="AH62" s="1"/>
      <c r="AI62" s="1"/>
      <c r="AM62" s="1"/>
      <c r="AO62" s="17"/>
      <c r="AS62" s="2"/>
      <c r="AU62" s="1"/>
      <c r="AV62" s="1"/>
      <c r="AX62" s="1"/>
      <c r="AZ62" s="1"/>
      <c r="BA62" s="2"/>
      <c r="BB62" s="2"/>
      <c r="BC62" s="1"/>
      <c r="BD62" s="2"/>
      <c r="BF62" s="18"/>
      <c r="BG62" s="18"/>
      <c r="BH62" s="18"/>
      <c r="BI62" s="17"/>
      <c r="BJ62" s="2"/>
      <c r="BL62" s="18"/>
      <c r="BM62" s="18"/>
      <c r="BO62" s="2"/>
      <c r="BP62" s="1"/>
      <c r="BR62" s="18"/>
      <c r="BS62" s="2"/>
      <c r="BT62" s="1"/>
      <c r="BU62" s="2"/>
      <c r="BV62" s="1"/>
      <c r="BW62" s="1"/>
      <c r="BX62" s="1"/>
      <c r="BY62" s="2"/>
      <c r="BZ62" s="1"/>
      <c r="CA62" s="1"/>
      <c r="CB62" s="1"/>
      <c r="CC62" s="2"/>
      <c r="CD62" s="1"/>
      <c r="CE62" s="1"/>
      <c r="CF62" s="2"/>
      <c r="CG62" s="20"/>
      <c r="CH62" s="1"/>
      <c r="CI62" s="1"/>
      <c r="CJ62" s="18"/>
      <c r="CK62" s="18"/>
      <c r="CL62" s="18"/>
      <c r="CN62" s="1"/>
      <c r="CR62" s="1"/>
      <c r="CV62" s="18"/>
    </row>
    <row r="63" spans="1:100" x14ac:dyDescent="0.2">
      <c r="A63">
        <v>49</v>
      </c>
      <c r="B63" s="17">
        <f t="shared" si="12"/>
        <v>5.9960000000000004</v>
      </c>
      <c r="C63" s="17">
        <v>0.12491666666666656</v>
      </c>
      <c r="D63" s="17">
        <v>12.644675074607193</v>
      </c>
      <c r="E63" s="17">
        <v>7.6040837506092668E-2</v>
      </c>
      <c r="F63" s="17">
        <v>1.7449472279210836</v>
      </c>
      <c r="G63" s="17">
        <v>1</v>
      </c>
      <c r="H63" s="17">
        <v>1.2550527720789164</v>
      </c>
      <c r="J63" s="23">
        <f t="shared" si="2"/>
        <v>5.9960000000000006E-2</v>
      </c>
      <c r="K63" s="23">
        <f t="shared" si="3"/>
        <v>1.7449472279210836E-2</v>
      </c>
      <c r="L63" s="23">
        <f t="shared" si="4"/>
        <v>0.01</v>
      </c>
      <c r="M63" s="23">
        <f t="shared" si="5"/>
        <v>1.2550527720789165E-2</v>
      </c>
      <c r="N63" s="1"/>
      <c r="O63" s="2">
        <f t="shared" si="6"/>
        <v>96.000000000000014</v>
      </c>
      <c r="P63" s="2">
        <f t="shared" si="13"/>
        <v>27.937780833959977</v>
      </c>
      <c r="Q63" s="2">
        <f t="shared" si="14"/>
        <v>16.010673782521682</v>
      </c>
      <c r="R63" s="2">
        <f t="shared" si="15"/>
        <v>20.094240513605069</v>
      </c>
      <c r="T63" s="26">
        <f t="shared" si="7"/>
        <v>59.960000000000008</v>
      </c>
      <c r="U63" s="26">
        <f t="shared" si="8"/>
        <v>17.449472279210834</v>
      </c>
      <c r="V63" s="26">
        <f t="shared" si="9"/>
        <v>10</v>
      </c>
      <c r="W63" s="26">
        <f t="shared" si="10"/>
        <v>12.550527720789166</v>
      </c>
      <c r="X63" s="27"/>
      <c r="Y63" s="26">
        <f t="shared" si="11"/>
        <v>152.55052772078918</v>
      </c>
      <c r="AA63" s="1"/>
      <c r="AB63" s="1"/>
      <c r="AF63" s="2"/>
      <c r="AG63" s="2"/>
      <c r="AH63" s="1"/>
      <c r="AI63" s="1"/>
      <c r="AM63" s="1"/>
      <c r="AO63" s="17"/>
      <c r="AS63" s="2"/>
      <c r="AU63" s="1"/>
      <c r="AV63" s="1"/>
      <c r="AX63" s="1"/>
      <c r="AZ63" s="1"/>
      <c r="BA63" s="2"/>
      <c r="BB63" s="2"/>
      <c r="BC63" s="1"/>
      <c r="BD63" s="2"/>
      <c r="BF63" s="18"/>
      <c r="BG63" s="18"/>
      <c r="BH63" s="18"/>
      <c r="BI63" s="17"/>
      <c r="BJ63" s="2"/>
      <c r="BL63" s="18"/>
      <c r="BM63" s="18"/>
      <c r="BO63" s="2"/>
      <c r="BP63" s="1"/>
      <c r="BR63" s="18"/>
      <c r="BS63" s="2"/>
      <c r="BT63" s="1"/>
      <c r="BU63" s="2"/>
      <c r="BV63" s="1"/>
      <c r="BW63" s="1"/>
      <c r="BX63" s="1"/>
      <c r="BY63" s="2"/>
      <c r="BZ63" s="1"/>
      <c r="CA63" s="1"/>
      <c r="CB63" s="1"/>
      <c r="CC63" s="2"/>
      <c r="CD63" s="1"/>
      <c r="CE63" s="1"/>
      <c r="CF63" s="2"/>
      <c r="CG63" s="20"/>
      <c r="CH63" s="1"/>
      <c r="CI63" s="1"/>
      <c r="CJ63" s="18"/>
      <c r="CK63" s="18"/>
      <c r="CL63" s="18"/>
      <c r="CN63" s="1"/>
      <c r="CR63" s="1"/>
      <c r="CV63" s="18"/>
    </row>
    <row r="64" spans="1:100" x14ac:dyDescent="0.2">
      <c r="A64">
        <v>50</v>
      </c>
      <c r="B64" s="17">
        <f t="shared" si="12"/>
        <v>6.120916666666667</v>
      </c>
      <c r="C64" s="17">
        <v>0.12491666666666656</v>
      </c>
      <c r="D64" s="17">
        <v>12.738091340040871</v>
      </c>
      <c r="E64" s="17">
        <v>7.8034805240245655E-2</v>
      </c>
      <c r="F64" s="17">
        <v>1.8229820331613293</v>
      </c>
      <c r="G64" s="17">
        <v>1.5</v>
      </c>
      <c r="H64" s="17">
        <v>1.6770179668386707</v>
      </c>
      <c r="J64" s="23">
        <f t="shared" si="2"/>
        <v>6.1209166666666669E-2</v>
      </c>
      <c r="K64" s="23">
        <f t="shared" si="3"/>
        <v>1.8229820331613293E-2</v>
      </c>
      <c r="L64" s="23">
        <f t="shared" si="4"/>
        <v>1.4999999999999999E-2</v>
      </c>
      <c r="M64" s="23">
        <f t="shared" si="5"/>
        <v>1.6770179668386707E-2</v>
      </c>
      <c r="N64" s="1"/>
      <c r="O64" s="2">
        <f t="shared" si="6"/>
        <v>98</v>
      </c>
      <c r="P64" s="2">
        <f t="shared" si="13"/>
        <v>29.187170644344164</v>
      </c>
      <c r="Q64" s="2">
        <f t="shared" si="14"/>
        <v>24.016010673782521</v>
      </c>
      <c r="R64" s="2">
        <f t="shared" si="15"/>
        <v>26.850187594481717</v>
      </c>
      <c r="T64" s="26">
        <f t="shared" si="7"/>
        <v>61.209166666666668</v>
      </c>
      <c r="U64" s="26">
        <f t="shared" si="8"/>
        <v>18.229820331613293</v>
      </c>
      <c r="V64" s="26">
        <f t="shared" si="9"/>
        <v>15</v>
      </c>
      <c r="W64" s="26">
        <f t="shared" si="10"/>
        <v>16.770179668386707</v>
      </c>
      <c r="X64" s="27"/>
      <c r="Y64" s="26">
        <f t="shared" si="11"/>
        <v>151.7701796683867</v>
      </c>
      <c r="AA64" s="1"/>
      <c r="AB64" s="1"/>
      <c r="AF64" s="2"/>
      <c r="AG64" s="2"/>
      <c r="AH64" s="1"/>
      <c r="AI64" s="1"/>
      <c r="AM64" s="1"/>
      <c r="AO64" s="17"/>
      <c r="AS64" s="2"/>
      <c r="AU64" s="1"/>
      <c r="AV64" s="1"/>
      <c r="AX64" s="1"/>
      <c r="AZ64" s="1"/>
      <c r="BA64" s="2"/>
      <c r="BB64" s="2"/>
      <c r="BC64" s="1"/>
      <c r="BD64" s="2"/>
      <c r="BF64" s="18"/>
      <c r="BG64" s="18"/>
      <c r="BH64" s="18"/>
      <c r="BI64" s="17"/>
      <c r="BJ64" s="2"/>
      <c r="BL64" s="18"/>
      <c r="BM64" s="18"/>
      <c r="BO64" s="2"/>
      <c r="BP64" s="1"/>
      <c r="BR64" s="18"/>
      <c r="BS64" s="2"/>
      <c r="BT64" s="1"/>
      <c r="BU64" s="2"/>
      <c r="BV64" s="1"/>
      <c r="BW64" s="1"/>
      <c r="BX64" s="1"/>
      <c r="BY64" s="2"/>
      <c r="BZ64" s="1"/>
      <c r="CA64" s="1"/>
      <c r="CB64" s="1"/>
      <c r="CC64" s="2"/>
      <c r="CD64" s="1"/>
      <c r="CE64" s="1"/>
      <c r="CF64" s="2"/>
      <c r="CG64" s="20"/>
      <c r="CH64" s="1"/>
      <c r="CI64" s="1"/>
      <c r="CJ64" s="18"/>
      <c r="CK64" s="18"/>
      <c r="CL64" s="18"/>
      <c r="CN64" s="1"/>
      <c r="CR64" s="1"/>
      <c r="CV64" s="18"/>
    </row>
    <row r="65" spans="1:100" x14ac:dyDescent="0.2">
      <c r="A65">
        <v>51</v>
      </c>
      <c r="B65" s="17">
        <f t="shared" si="12"/>
        <v>6.2458333333333336</v>
      </c>
      <c r="C65" s="17">
        <v>0.12491666666666656</v>
      </c>
      <c r="D65" s="17">
        <v>12.835414117026941</v>
      </c>
      <c r="E65" s="17">
        <v>8.0057258332162609E-2</v>
      </c>
      <c r="F65" s="17">
        <v>1.9030392914934919</v>
      </c>
      <c r="G65" s="17">
        <v>1.5</v>
      </c>
      <c r="H65" s="17">
        <v>1.5969607085065081</v>
      </c>
      <c r="J65" s="23">
        <f t="shared" si="2"/>
        <v>6.2458333333333338E-2</v>
      </c>
      <c r="K65" s="23">
        <f t="shared" si="3"/>
        <v>1.903039291493492E-2</v>
      </c>
      <c r="L65" s="23">
        <f t="shared" si="4"/>
        <v>1.4999999999999999E-2</v>
      </c>
      <c r="M65" s="23">
        <f t="shared" si="5"/>
        <v>1.596960708506508E-2</v>
      </c>
      <c r="N65" s="1"/>
      <c r="O65" s="2">
        <f t="shared" si="6"/>
        <v>100.00000000000001</v>
      </c>
      <c r="P65" s="2">
        <f t="shared" si="13"/>
        <v>30.468941291423487</v>
      </c>
      <c r="Q65" s="2">
        <f t="shared" si="14"/>
        <v>24.016010673782521</v>
      </c>
      <c r="R65" s="2">
        <f t="shared" si="15"/>
        <v>25.568416947402397</v>
      </c>
      <c r="T65" s="26">
        <f t="shared" si="7"/>
        <v>62.458333333333336</v>
      </c>
      <c r="U65" s="26">
        <f t="shared" si="8"/>
        <v>19.030392914934918</v>
      </c>
      <c r="V65" s="26">
        <f t="shared" si="9"/>
        <v>15</v>
      </c>
      <c r="W65" s="26">
        <f t="shared" si="10"/>
        <v>15.96960708506508</v>
      </c>
      <c r="X65" s="27"/>
      <c r="Y65" s="26">
        <f t="shared" si="11"/>
        <v>150.96960708506509</v>
      </c>
      <c r="AA65" s="1"/>
      <c r="AB65" s="1"/>
      <c r="AF65" s="2"/>
      <c r="AG65" s="2"/>
      <c r="AH65" s="1"/>
      <c r="AI65" s="1"/>
      <c r="AM65" s="1"/>
      <c r="AO65" s="17"/>
      <c r="AS65" s="2"/>
      <c r="AU65" s="1"/>
      <c r="AV65" s="1"/>
      <c r="AX65" s="1"/>
      <c r="AZ65" s="1"/>
      <c r="BA65" s="2"/>
      <c r="BB65" s="2"/>
      <c r="BC65" s="1"/>
      <c r="BD65" s="2"/>
      <c r="BF65" s="18"/>
      <c r="BG65" s="18"/>
      <c r="BH65" s="18"/>
      <c r="BI65" s="17"/>
      <c r="BJ65" s="2"/>
      <c r="BL65" s="18"/>
      <c r="BM65" s="18"/>
      <c r="BO65" s="2"/>
      <c r="BP65" s="1"/>
      <c r="BR65" s="18"/>
      <c r="BS65" s="2"/>
      <c r="BT65" s="1"/>
      <c r="BU65" s="2"/>
      <c r="BV65" s="1"/>
      <c r="BW65" s="1"/>
      <c r="BX65" s="1"/>
      <c r="BY65" s="2"/>
      <c r="BZ65" s="1"/>
      <c r="CA65" s="1"/>
      <c r="CB65" s="1"/>
      <c r="CC65" s="2"/>
      <c r="CD65" s="1"/>
      <c r="CE65" s="1"/>
      <c r="CF65" s="2"/>
      <c r="CG65" s="20"/>
      <c r="CH65" s="1"/>
      <c r="CI65" s="1"/>
      <c r="CJ65" s="18"/>
      <c r="CK65" s="18"/>
      <c r="CL65" s="18"/>
      <c r="CN65" s="1"/>
      <c r="CR65" s="1"/>
      <c r="CV65" s="18"/>
    </row>
    <row r="66" spans="1:100" x14ac:dyDescent="0.2">
      <c r="A66">
        <v>52</v>
      </c>
      <c r="B66" s="17">
        <f t="shared" si="12"/>
        <v>6.3707500000000001</v>
      </c>
      <c r="C66" s="17">
        <v>0.12491666666666656</v>
      </c>
      <c r="D66" s="17">
        <v>12.936796017524639</v>
      </c>
      <c r="E66" s="17">
        <v>8.2109222467996068E-2</v>
      </c>
      <c r="F66" s="17">
        <v>1.9851485139614879</v>
      </c>
      <c r="G66" s="17">
        <v>1.5</v>
      </c>
      <c r="H66" s="17">
        <v>1.5148514860385121</v>
      </c>
      <c r="J66" s="23">
        <f t="shared" si="2"/>
        <v>6.37075E-2</v>
      </c>
      <c r="K66" s="23">
        <f t="shared" si="3"/>
        <v>1.9851485139614881E-2</v>
      </c>
      <c r="L66" s="23">
        <f t="shared" si="4"/>
        <v>1.4999999999999999E-2</v>
      </c>
      <c r="M66" s="23">
        <f t="shared" si="5"/>
        <v>1.5148514860385119E-2</v>
      </c>
      <c r="N66" s="1"/>
      <c r="O66" s="2">
        <f t="shared" si="6"/>
        <v>102</v>
      </c>
      <c r="P66" s="2">
        <f t="shared" si="13"/>
        <v>31.783565266895074</v>
      </c>
      <c r="Q66" s="2">
        <f t="shared" si="14"/>
        <v>24.016010673782521</v>
      </c>
      <c r="R66" s="2">
        <f t="shared" si="15"/>
        <v>24.25379297193081</v>
      </c>
      <c r="T66" s="26">
        <f t="shared" si="7"/>
        <v>63.707500000000003</v>
      </c>
      <c r="U66" s="26">
        <f t="shared" si="8"/>
        <v>19.85148513961488</v>
      </c>
      <c r="V66" s="26">
        <f t="shared" si="9"/>
        <v>15</v>
      </c>
      <c r="W66" s="26">
        <f t="shared" si="10"/>
        <v>15.148514860385118</v>
      </c>
      <c r="X66" s="27"/>
      <c r="Y66" s="26">
        <f t="shared" si="11"/>
        <v>150.14851486038512</v>
      </c>
      <c r="AA66" s="1"/>
      <c r="AB66" s="1"/>
      <c r="AF66" s="2"/>
      <c r="AG66" s="2"/>
      <c r="AH66" s="1"/>
      <c r="AI66" s="1"/>
      <c r="AM66" s="1"/>
      <c r="AO66" s="17"/>
      <c r="AS66" s="2"/>
      <c r="AU66" s="1"/>
      <c r="AV66" s="1"/>
      <c r="AX66" s="1"/>
      <c r="AZ66" s="1"/>
      <c r="BA66" s="2"/>
      <c r="BB66" s="2"/>
      <c r="BC66" s="1"/>
      <c r="BD66" s="2"/>
      <c r="BF66" s="18"/>
      <c r="BG66" s="18"/>
      <c r="BH66" s="18"/>
      <c r="BI66" s="17"/>
      <c r="BJ66" s="2"/>
      <c r="BL66" s="18"/>
      <c r="BM66" s="18"/>
      <c r="BO66" s="2"/>
      <c r="BP66" s="1"/>
      <c r="BR66" s="18"/>
      <c r="BS66" s="2"/>
      <c r="BT66" s="1"/>
      <c r="BU66" s="2"/>
      <c r="BV66" s="1"/>
      <c r="BW66" s="1"/>
      <c r="BX66" s="1"/>
      <c r="BY66" s="2"/>
      <c r="BZ66" s="1"/>
      <c r="CA66" s="1"/>
      <c r="CB66" s="1"/>
      <c r="CC66" s="2"/>
      <c r="CD66" s="1"/>
      <c r="CE66" s="1"/>
      <c r="CF66" s="2"/>
      <c r="CG66" s="20"/>
      <c r="CH66" s="1"/>
      <c r="CI66" s="1"/>
      <c r="CJ66" s="18"/>
      <c r="CK66" s="18"/>
      <c r="CL66" s="18"/>
      <c r="CN66" s="1"/>
      <c r="CR66" s="1"/>
      <c r="CV66" s="18"/>
    </row>
    <row r="67" spans="1:100" x14ac:dyDescent="0.2">
      <c r="A67">
        <v>53</v>
      </c>
      <c r="B67" s="17">
        <f t="shared" si="12"/>
        <v>6.4956666666666667</v>
      </c>
      <c r="C67" s="17">
        <v>0.12491666666666656</v>
      </c>
      <c r="D67" s="17">
        <v>13.042395093902746</v>
      </c>
      <c r="E67" s="17">
        <v>8.4191757435702785E-2</v>
      </c>
      <c r="F67" s="17">
        <v>2.0693402713971909</v>
      </c>
      <c r="G67" s="17">
        <v>1.5</v>
      </c>
      <c r="H67" s="17">
        <v>1.4306597286028091</v>
      </c>
      <c r="J67" s="23">
        <f t="shared" si="2"/>
        <v>6.4956666666666663E-2</v>
      </c>
      <c r="K67" s="23">
        <f t="shared" si="3"/>
        <v>2.0693402713971909E-2</v>
      </c>
      <c r="L67" s="23">
        <f t="shared" si="4"/>
        <v>1.4999999999999999E-2</v>
      </c>
      <c r="M67" s="23">
        <f t="shared" si="5"/>
        <v>1.4306597286028091E-2</v>
      </c>
      <c r="N67" s="1"/>
      <c r="O67" s="2">
        <f t="shared" si="6"/>
        <v>104</v>
      </c>
      <c r="P67" s="2">
        <f t="shared" si="13"/>
        <v>33.131532030375304</v>
      </c>
      <c r="Q67" s="2">
        <f t="shared" si="14"/>
        <v>24.016010673782521</v>
      </c>
      <c r="R67" s="2">
        <f t="shared" si="15"/>
        <v>22.905826208450581</v>
      </c>
      <c r="T67" s="26">
        <f t="shared" si="7"/>
        <v>64.956666666666663</v>
      </c>
      <c r="U67" s="26">
        <f t="shared" si="8"/>
        <v>20.69340271397191</v>
      </c>
      <c r="V67" s="26">
        <f t="shared" si="9"/>
        <v>15</v>
      </c>
      <c r="W67" s="26">
        <f t="shared" si="10"/>
        <v>14.30659728602809</v>
      </c>
      <c r="X67" s="27"/>
      <c r="Y67" s="26">
        <f t="shared" si="11"/>
        <v>149.30659728602808</v>
      </c>
      <c r="AA67" s="1"/>
      <c r="AB67" s="1"/>
      <c r="AF67" s="2"/>
      <c r="AG67" s="2"/>
      <c r="AH67" s="1"/>
      <c r="AI67" s="1"/>
      <c r="AM67" s="1"/>
      <c r="AO67" s="17"/>
      <c r="AS67" s="2"/>
      <c r="AU67" s="1"/>
      <c r="AV67" s="1"/>
      <c r="AX67" s="1"/>
      <c r="AZ67" s="1"/>
      <c r="BA67" s="2"/>
      <c r="BB67" s="2"/>
      <c r="BC67" s="1"/>
      <c r="BD67" s="2"/>
      <c r="BF67" s="18"/>
      <c r="BG67" s="18"/>
      <c r="BH67" s="18"/>
      <c r="BI67" s="17"/>
      <c r="BJ67" s="2"/>
      <c r="BL67" s="18"/>
      <c r="BM67" s="18"/>
      <c r="BO67" s="2"/>
      <c r="BP67" s="1"/>
      <c r="BR67" s="18"/>
      <c r="BS67" s="2"/>
      <c r="BT67" s="1"/>
      <c r="BU67" s="2"/>
      <c r="BV67" s="1"/>
      <c r="BW67" s="1"/>
      <c r="BX67" s="1"/>
      <c r="BY67" s="2"/>
      <c r="BZ67" s="1"/>
      <c r="CA67" s="1"/>
      <c r="CB67" s="1"/>
      <c r="CC67" s="2"/>
      <c r="CD67" s="1"/>
      <c r="CE67" s="1"/>
      <c r="CF67" s="2"/>
      <c r="CG67" s="20"/>
      <c r="CH67" s="1"/>
      <c r="CI67" s="1"/>
      <c r="CJ67" s="18"/>
      <c r="CK67" s="18"/>
      <c r="CL67" s="18"/>
      <c r="CN67" s="1"/>
      <c r="CR67" s="1"/>
      <c r="CV67" s="18"/>
    </row>
    <row r="68" spans="1:100" x14ac:dyDescent="0.2">
      <c r="A68">
        <v>54</v>
      </c>
      <c r="B68" s="17">
        <f t="shared" si="12"/>
        <v>6.6205833333333342</v>
      </c>
      <c r="C68" s="17">
        <v>0.12491666666666656</v>
      </c>
      <c r="D68" s="17">
        <v>13.152375006531317</v>
      </c>
      <c r="E68" s="17">
        <v>8.6305958933865889E-2</v>
      </c>
      <c r="F68" s="17">
        <v>2.1556462303310568</v>
      </c>
      <c r="G68" s="17">
        <v>1.5</v>
      </c>
      <c r="H68" s="17">
        <v>1.3443537696689432</v>
      </c>
      <c r="J68" s="23">
        <f t="shared" si="2"/>
        <v>6.6205833333333339E-2</v>
      </c>
      <c r="K68" s="23">
        <f t="shared" si="3"/>
        <v>2.155646230331057E-2</v>
      </c>
      <c r="L68" s="23">
        <f t="shared" si="4"/>
        <v>1.4999999999999999E-2</v>
      </c>
      <c r="M68" s="23">
        <f t="shared" si="5"/>
        <v>1.344353769668943E-2</v>
      </c>
      <c r="N68" s="1"/>
      <c r="O68" s="2">
        <f t="shared" si="6"/>
        <v>106.00000000000001</v>
      </c>
      <c r="P68" s="2">
        <f t="shared" si="13"/>
        <v>34.513348584353146</v>
      </c>
      <c r="Q68" s="2">
        <f t="shared" si="14"/>
        <v>24.016010673782521</v>
      </c>
      <c r="R68" s="2">
        <f t="shared" si="15"/>
        <v>21.524009654472739</v>
      </c>
      <c r="T68" s="26">
        <f t="shared" si="7"/>
        <v>66.205833333333345</v>
      </c>
      <c r="U68" s="26">
        <f t="shared" si="8"/>
        <v>21.556462303310571</v>
      </c>
      <c r="V68" s="26">
        <f t="shared" si="9"/>
        <v>15</v>
      </c>
      <c r="W68" s="26">
        <f t="shared" si="10"/>
        <v>13.443537696689431</v>
      </c>
      <c r="X68" s="27"/>
      <c r="Y68" s="26">
        <f t="shared" si="11"/>
        <v>148.44353769668942</v>
      </c>
      <c r="AA68" s="1"/>
      <c r="AB68" s="1"/>
      <c r="AF68" s="2"/>
      <c r="AG68" s="2"/>
      <c r="AH68" s="1"/>
      <c r="AI68" s="1"/>
      <c r="AM68" s="1"/>
      <c r="AO68" s="17"/>
      <c r="AS68" s="2"/>
      <c r="AU68" s="1"/>
      <c r="AV68" s="1"/>
      <c r="AX68" s="1"/>
      <c r="AZ68" s="1"/>
      <c r="BA68" s="2"/>
      <c r="BB68" s="2"/>
      <c r="BC68" s="1"/>
      <c r="BD68" s="2"/>
      <c r="BF68" s="18"/>
      <c r="BG68" s="18"/>
      <c r="BI68" s="17"/>
      <c r="BJ68" s="2"/>
      <c r="BL68" s="18"/>
      <c r="BM68" s="18"/>
      <c r="BO68" s="2"/>
      <c r="BP68" s="1"/>
      <c r="BR68" s="18"/>
      <c r="BS68" s="2"/>
      <c r="BT68" s="1"/>
      <c r="BU68" s="2"/>
      <c r="BV68" s="1"/>
      <c r="BW68" s="1"/>
      <c r="BX68" s="1"/>
      <c r="BY68" s="2"/>
      <c r="BZ68" s="1"/>
      <c r="CA68" s="1"/>
      <c r="CB68" s="1"/>
      <c r="CC68" s="2"/>
      <c r="CD68" s="1"/>
      <c r="CE68" s="1"/>
      <c r="CF68" s="2"/>
      <c r="CG68" s="20"/>
      <c r="CH68" s="1"/>
      <c r="CI68" s="1"/>
      <c r="CJ68" s="18"/>
      <c r="CK68" s="18"/>
      <c r="CL68" s="18"/>
      <c r="CN68" s="1"/>
      <c r="CR68" s="1"/>
      <c r="CV68" s="18"/>
    </row>
    <row r="69" spans="1:100" x14ac:dyDescent="0.2">
      <c r="A69">
        <v>55</v>
      </c>
      <c r="B69" s="17">
        <f t="shared" si="12"/>
        <v>6.7455000000000007</v>
      </c>
      <c r="C69" s="17">
        <v>0.12491666666666656</v>
      </c>
      <c r="D69" s="17">
        <v>13.2669052122273</v>
      </c>
      <c r="E69" s="17">
        <v>8.8452960498915573E-2</v>
      </c>
      <c r="F69" s="17">
        <v>2.2440991908299726</v>
      </c>
      <c r="G69" s="17">
        <v>1.5</v>
      </c>
      <c r="H69" s="17">
        <v>1.2559008091700274</v>
      </c>
      <c r="J69" s="23">
        <f t="shared" si="2"/>
        <v>6.7455000000000001E-2</v>
      </c>
      <c r="K69" s="23">
        <f t="shared" si="3"/>
        <v>2.2440991908299724E-2</v>
      </c>
      <c r="L69" s="23">
        <f t="shared" si="4"/>
        <v>1.4999999999999999E-2</v>
      </c>
      <c r="M69" s="23">
        <f t="shared" si="5"/>
        <v>1.2559008091700276E-2</v>
      </c>
      <c r="N69" s="1"/>
      <c r="O69" s="2">
        <f t="shared" si="6"/>
        <v>108</v>
      </c>
      <c r="P69" s="2">
        <f t="shared" si="13"/>
        <v>35.929540079999562</v>
      </c>
      <c r="Q69" s="2">
        <f t="shared" si="14"/>
        <v>24.016010673782521</v>
      </c>
      <c r="R69" s="2">
        <f t="shared" si="15"/>
        <v>20.107818158826326</v>
      </c>
      <c r="T69" s="26">
        <f t="shared" si="7"/>
        <v>67.454999999999998</v>
      </c>
      <c r="U69" s="26">
        <f t="shared" si="8"/>
        <v>22.440991908299726</v>
      </c>
      <c r="V69" s="26">
        <f t="shared" si="9"/>
        <v>15</v>
      </c>
      <c r="W69" s="26">
        <f t="shared" si="10"/>
        <v>12.559008091700276</v>
      </c>
      <c r="X69" s="27"/>
      <c r="Y69" s="26">
        <f t="shared" si="11"/>
        <v>147.55900809170026</v>
      </c>
      <c r="AA69" s="1"/>
      <c r="AB69" s="1"/>
      <c r="AF69" s="2"/>
      <c r="AG69" s="2"/>
      <c r="AH69" s="1"/>
      <c r="AI69" s="1"/>
      <c r="AM69" s="1"/>
      <c r="AO69" s="17"/>
      <c r="AS69" s="2"/>
      <c r="AU69" s="1"/>
      <c r="AV69" s="1"/>
      <c r="AX69" s="1"/>
      <c r="AZ69" s="1"/>
      <c r="BA69" s="2"/>
      <c r="BB69" s="2"/>
      <c r="BC69" s="1"/>
      <c r="BD69" s="2"/>
      <c r="BF69" s="18"/>
      <c r="BG69" s="18"/>
      <c r="BH69" s="18"/>
      <c r="BI69" s="17"/>
      <c r="BJ69" s="2"/>
      <c r="BL69" s="18"/>
      <c r="BM69" s="18"/>
      <c r="BO69" s="2"/>
      <c r="BP69" s="1"/>
      <c r="BR69" s="18"/>
      <c r="BS69" s="2"/>
      <c r="BT69" s="1"/>
      <c r="BU69" s="2"/>
      <c r="BV69" s="1"/>
      <c r="BW69" s="1"/>
      <c r="BX69" s="1"/>
      <c r="BY69" s="2"/>
      <c r="BZ69" s="1"/>
      <c r="CA69" s="1"/>
      <c r="CB69" s="1"/>
      <c r="CC69" s="2"/>
      <c r="CD69" s="1"/>
      <c r="CE69" s="1"/>
      <c r="CF69" s="2"/>
      <c r="CG69" s="20"/>
      <c r="CH69" s="1"/>
      <c r="CI69" s="1"/>
      <c r="CJ69" s="18"/>
      <c r="CK69" s="18"/>
      <c r="CL69" s="18"/>
      <c r="CN69" s="1"/>
      <c r="CR69" s="1"/>
      <c r="CV69" s="18"/>
    </row>
    <row r="70" spans="1:100" x14ac:dyDescent="0.2">
      <c r="A70">
        <v>56</v>
      </c>
      <c r="B70" s="17">
        <f t="shared" si="12"/>
        <v>6.8704166666666673</v>
      </c>
      <c r="C70" s="17">
        <v>0.12491666666666656</v>
      </c>
      <c r="D70" s="17">
        <v>13.386161175087267</v>
      </c>
      <c r="E70" s="17">
        <v>9.0633935558576711E-2</v>
      </c>
      <c r="F70" s="17">
        <v>2.3347331263885494</v>
      </c>
      <c r="G70" s="17">
        <v>1.5</v>
      </c>
      <c r="H70" s="17">
        <v>1.1652668736114506</v>
      </c>
      <c r="J70" s="23">
        <f t="shared" si="2"/>
        <v>6.8704166666666677E-2</v>
      </c>
      <c r="K70" s="23">
        <f t="shared" si="3"/>
        <v>2.3347331263885492E-2</v>
      </c>
      <c r="L70" s="23">
        <f t="shared" si="4"/>
        <v>1.4999999999999999E-2</v>
      </c>
      <c r="M70" s="23">
        <f t="shared" si="5"/>
        <v>1.1652668736114508E-2</v>
      </c>
      <c r="N70" s="1"/>
      <c r="O70" s="2">
        <f t="shared" si="6"/>
        <v>110.00000000000001</v>
      </c>
      <c r="P70" s="2">
        <f t="shared" si="13"/>
        <v>37.380650455854024</v>
      </c>
      <c r="Q70" s="2">
        <f t="shared" si="14"/>
        <v>24.016010673782521</v>
      </c>
      <c r="R70" s="2">
        <f t="shared" si="15"/>
        <v>18.656707782971861</v>
      </c>
      <c r="T70" s="26">
        <f t="shared" si="7"/>
        <v>68.70416666666668</v>
      </c>
      <c r="U70" s="26">
        <f t="shared" si="8"/>
        <v>23.347331263885494</v>
      </c>
      <c r="V70" s="26">
        <f t="shared" si="9"/>
        <v>15</v>
      </c>
      <c r="W70" s="26">
        <f t="shared" si="10"/>
        <v>11.652668736114508</v>
      </c>
      <c r="X70" s="27"/>
      <c r="Y70" s="26">
        <f t="shared" si="11"/>
        <v>146.65266873611449</v>
      </c>
      <c r="AA70" s="1"/>
      <c r="AB70" s="1"/>
      <c r="AF70" s="2"/>
      <c r="AG70" s="2"/>
      <c r="AH70" s="1"/>
      <c r="AI70" s="1"/>
      <c r="AM70" s="1"/>
      <c r="AO70" s="17"/>
      <c r="AS70" s="2"/>
      <c r="AU70" s="1"/>
      <c r="AV70" s="1"/>
      <c r="AX70" s="1"/>
      <c r="AZ70" s="1"/>
      <c r="BA70" s="2"/>
      <c r="BB70" s="2"/>
      <c r="BC70" s="1"/>
      <c r="BD70" s="2"/>
      <c r="BF70" s="18"/>
      <c r="BG70" s="18"/>
      <c r="BH70" s="18"/>
      <c r="BI70" s="17"/>
      <c r="BJ70" s="2"/>
      <c r="BL70" s="18"/>
      <c r="BM70" s="18"/>
      <c r="BO70" s="2"/>
      <c r="BP70" s="1"/>
      <c r="BR70" s="18"/>
      <c r="BS70" s="2"/>
      <c r="BT70" s="1"/>
      <c r="BU70" s="2"/>
      <c r="BV70" s="1"/>
      <c r="BW70" s="1"/>
      <c r="BX70" s="1"/>
      <c r="BY70" s="2"/>
      <c r="BZ70" s="1"/>
      <c r="CA70" s="1"/>
      <c r="CB70" s="1"/>
      <c r="CC70" s="2"/>
      <c r="CD70" s="1"/>
      <c r="CE70" s="1"/>
      <c r="CF70" s="2"/>
      <c r="CG70" s="20"/>
      <c r="CH70" s="1"/>
      <c r="CI70" s="1"/>
      <c r="CJ70" s="18"/>
      <c r="CK70" s="18"/>
      <c r="CL70" s="18"/>
      <c r="CN70" s="1"/>
      <c r="CR70" s="1"/>
      <c r="CV70" s="18"/>
    </row>
    <row r="71" spans="1:100" x14ac:dyDescent="0.2">
      <c r="A71">
        <v>57</v>
      </c>
      <c r="B71" s="17">
        <f t="shared" si="12"/>
        <v>6.9953333333333338</v>
      </c>
      <c r="C71" s="17">
        <v>0.12491666666666656</v>
      </c>
      <c r="D71" s="17">
        <v>13.510324601267854</v>
      </c>
      <c r="E71" s="17">
        <v>9.2850099620144816E-2</v>
      </c>
      <c r="F71" s="17">
        <v>2.4275832260086943</v>
      </c>
      <c r="G71" s="17">
        <v>1.5</v>
      </c>
      <c r="H71" s="17">
        <v>1.0724167739913057</v>
      </c>
      <c r="J71" s="23">
        <f t="shared" si="2"/>
        <v>6.995333333333334E-2</v>
      </c>
      <c r="K71" s="23">
        <f t="shared" si="3"/>
        <v>2.4275832260086942E-2</v>
      </c>
      <c r="L71" s="23">
        <f t="shared" si="4"/>
        <v>1.4999999999999999E-2</v>
      </c>
      <c r="M71" s="23">
        <f t="shared" si="5"/>
        <v>1.0724167739913058E-2</v>
      </c>
      <c r="N71" s="1"/>
      <c r="O71" s="2">
        <f t="shared" si="6"/>
        <v>112.00000000000001</v>
      </c>
      <c r="P71" s="2">
        <f t="shared" si="13"/>
        <v>38.867243111546806</v>
      </c>
      <c r="Q71" s="2">
        <f t="shared" si="14"/>
        <v>24.016010673782521</v>
      </c>
      <c r="R71" s="2">
        <f t="shared" si="15"/>
        <v>17.170115127279079</v>
      </c>
      <c r="T71" s="26">
        <f t="shared" si="7"/>
        <v>69.953333333333333</v>
      </c>
      <c r="U71" s="26">
        <f t="shared" si="8"/>
        <v>24.275832260086943</v>
      </c>
      <c r="V71" s="26">
        <f t="shared" si="9"/>
        <v>15</v>
      </c>
      <c r="W71" s="26">
        <f t="shared" si="10"/>
        <v>10.724167739913058</v>
      </c>
      <c r="X71" s="27"/>
      <c r="Y71" s="26">
        <f t="shared" si="11"/>
        <v>145.72416773991307</v>
      </c>
      <c r="AA71" s="1"/>
      <c r="AB71" s="1"/>
      <c r="AF71" s="2"/>
      <c r="AG71" s="2"/>
      <c r="AH71" s="1"/>
      <c r="AI71" s="1"/>
      <c r="AM71" s="1"/>
      <c r="AO71" s="17"/>
      <c r="AS71" s="2"/>
      <c r="AU71" s="1"/>
      <c r="AV71" s="1"/>
      <c r="AX71" s="1"/>
      <c r="AZ71" s="1"/>
      <c r="BA71" s="2"/>
      <c r="BB71" s="2"/>
      <c r="BC71" s="1"/>
      <c r="BD71" s="2"/>
      <c r="BF71" s="18"/>
      <c r="BG71" s="18"/>
      <c r="BH71" s="18"/>
      <c r="BI71" s="17"/>
      <c r="BJ71" s="2"/>
      <c r="BL71" s="18"/>
      <c r="BM71" s="18"/>
      <c r="BO71" s="2"/>
      <c r="BP71" s="1"/>
      <c r="BR71" s="18"/>
      <c r="BS71" s="2"/>
      <c r="BT71" s="1"/>
      <c r="BU71" s="2"/>
      <c r="BV71" s="1"/>
      <c r="BW71" s="1"/>
      <c r="BX71" s="1"/>
      <c r="BY71" s="2"/>
      <c r="BZ71" s="1"/>
      <c r="CA71" s="1"/>
      <c r="CB71" s="1"/>
      <c r="CC71" s="2"/>
      <c r="CD71" s="1"/>
      <c r="CE71" s="1"/>
      <c r="CF71" s="2"/>
      <c r="CG71" s="20"/>
      <c r="CH71" s="1"/>
      <c r="CI71" s="1"/>
      <c r="CJ71" s="18"/>
      <c r="CK71" s="18"/>
      <c r="CL71" s="18"/>
      <c r="CN71" s="1"/>
      <c r="CR71" s="1"/>
      <c r="CV71" s="18"/>
    </row>
    <row r="72" spans="1:100" x14ac:dyDescent="0.2">
      <c r="A72">
        <v>58</v>
      </c>
      <c r="B72" s="17">
        <f t="shared" si="12"/>
        <v>7.1202500000000004</v>
      </c>
      <c r="C72" s="17">
        <v>0.12491666666666656</v>
      </c>
      <c r="D72" s="17">
        <v>13.639583699271688</v>
      </c>
      <c r="E72" s="17">
        <v>9.5102712602744957E-2</v>
      </c>
      <c r="F72" s="17">
        <v>2.5226859386114393</v>
      </c>
      <c r="G72" s="17">
        <v>2.2000000000000002</v>
      </c>
      <c r="H72" s="17">
        <v>1.6773140613885609</v>
      </c>
      <c r="J72" s="23">
        <f t="shared" si="2"/>
        <v>7.1202500000000002E-2</v>
      </c>
      <c r="K72" s="23">
        <f t="shared" si="3"/>
        <v>2.5226859386114395E-2</v>
      </c>
      <c r="L72" s="23">
        <f t="shared" si="4"/>
        <v>2.2000000000000002E-2</v>
      </c>
      <c r="M72" s="23">
        <f t="shared" si="5"/>
        <v>1.6773140613885608E-2</v>
      </c>
      <c r="N72" s="1"/>
      <c r="O72" s="2">
        <f t="shared" si="6"/>
        <v>114</v>
      </c>
      <c r="P72" s="2">
        <f t="shared" si="13"/>
        <v>40.389901618862275</v>
      </c>
      <c r="Q72" s="2">
        <f t="shared" si="14"/>
        <v>35.223482321547699</v>
      </c>
      <c r="R72" s="2">
        <f t="shared" si="15"/>
        <v>26.854928267728791</v>
      </c>
      <c r="T72" s="26">
        <f t="shared" si="7"/>
        <v>71.202500000000001</v>
      </c>
      <c r="U72" s="26">
        <f t="shared" si="8"/>
        <v>25.226859386114395</v>
      </c>
      <c r="V72" s="26">
        <f t="shared" si="9"/>
        <v>22.000000000000004</v>
      </c>
      <c r="W72" s="26">
        <f t="shared" si="10"/>
        <v>16.773140613885609</v>
      </c>
      <c r="X72" s="27"/>
      <c r="Y72" s="26">
        <f t="shared" si="11"/>
        <v>144.7731406138856</v>
      </c>
      <c r="AA72" s="1"/>
      <c r="AB72" s="1"/>
      <c r="AF72" s="2"/>
      <c r="AG72" s="2"/>
      <c r="AH72" s="1"/>
      <c r="AI72" s="1"/>
      <c r="AM72" s="1"/>
      <c r="AO72" s="17"/>
      <c r="AS72" s="2"/>
      <c r="AU72" s="1"/>
      <c r="AV72" s="1"/>
      <c r="AX72" s="1"/>
      <c r="AZ72" s="1"/>
      <c r="BA72" s="2"/>
      <c r="BB72" s="2"/>
      <c r="BC72" s="1"/>
      <c r="BD72" s="2"/>
      <c r="BF72" s="18"/>
      <c r="BG72" s="18"/>
      <c r="BH72" s="18"/>
      <c r="BI72" s="17"/>
      <c r="BJ72" s="2"/>
      <c r="BL72" s="18"/>
      <c r="BM72" s="18"/>
      <c r="BO72" s="2"/>
      <c r="BP72" s="1"/>
      <c r="BR72" s="18"/>
      <c r="BS72" s="2"/>
      <c r="BT72" s="1"/>
      <c r="BU72" s="2"/>
      <c r="BV72" s="1"/>
      <c r="BW72" s="1"/>
      <c r="BX72" s="1"/>
      <c r="BY72" s="2"/>
      <c r="BZ72" s="1"/>
      <c r="CA72" s="1"/>
      <c r="CB72" s="1"/>
      <c r="CC72" s="2"/>
      <c r="CD72" s="1"/>
      <c r="CE72" s="1"/>
      <c r="CF72" s="2"/>
      <c r="CG72" s="20"/>
      <c r="CH72" s="1"/>
      <c r="CI72" s="1"/>
      <c r="CJ72" s="18"/>
      <c r="CK72" s="18"/>
      <c r="CL72" s="18"/>
      <c r="CN72" s="1"/>
      <c r="CR72" s="1"/>
      <c r="CV72" s="18"/>
    </row>
    <row r="73" spans="1:100" x14ac:dyDescent="0.2">
      <c r="A73">
        <v>59</v>
      </c>
      <c r="B73" s="17">
        <f t="shared" si="12"/>
        <v>7.245166666666667</v>
      </c>
      <c r="C73" s="17">
        <v>0.12491666666666656</v>
      </c>
      <c r="D73" s="17">
        <v>13.774133467353048</v>
      </c>
      <c r="E73" s="17">
        <v>9.7393081323531819E-2</v>
      </c>
      <c r="F73" s="17">
        <v>2.6200790199349711</v>
      </c>
      <c r="G73" s="17">
        <v>2.2000000000000002</v>
      </c>
      <c r="H73" s="17">
        <v>1.5799209800650291</v>
      </c>
      <c r="J73" s="23">
        <f t="shared" si="2"/>
        <v>7.2451666666666664E-2</v>
      </c>
      <c r="K73" s="23">
        <f t="shared" si="3"/>
        <v>2.6200790199349712E-2</v>
      </c>
      <c r="L73" s="23">
        <f t="shared" si="4"/>
        <v>2.2000000000000002E-2</v>
      </c>
      <c r="M73" s="23">
        <f t="shared" si="5"/>
        <v>1.5799209800650291E-2</v>
      </c>
      <c r="N73" s="1"/>
      <c r="O73" s="2">
        <f t="shared" si="6"/>
        <v>116</v>
      </c>
      <c r="P73" s="2">
        <f t="shared" si="13"/>
        <v>41.949230472607944</v>
      </c>
      <c r="Q73" s="2">
        <f t="shared" si="14"/>
        <v>35.223482321547699</v>
      </c>
      <c r="R73" s="2">
        <f t="shared" si="15"/>
        <v>25.295599413983119</v>
      </c>
      <c r="T73" s="26">
        <f t="shared" si="7"/>
        <v>72.451666666666668</v>
      </c>
      <c r="U73" s="26">
        <f t="shared" si="8"/>
        <v>26.200790199349711</v>
      </c>
      <c r="V73" s="26">
        <f t="shared" si="9"/>
        <v>22.000000000000004</v>
      </c>
      <c r="W73" s="26">
        <f t="shared" si="10"/>
        <v>15.79920980065029</v>
      </c>
      <c r="X73" s="27"/>
      <c r="Y73" s="26">
        <f t="shared" si="11"/>
        <v>143.79920980065029</v>
      </c>
      <c r="AA73" s="1"/>
      <c r="AB73" s="1"/>
      <c r="AF73" s="2"/>
      <c r="AG73" s="2"/>
      <c r="AH73" s="1"/>
      <c r="AI73" s="1"/>
      <c r="AM73" s="1"/>
      <c r="AO73" s="17"/>
      <c r="AS73" s="2"/>
      <c r="AU73" s="1"/>
      <c r="AV73" s="1"/>
      <c r="AX73" s="1"/>
      <c r="AZ73" s="1"/>
      <c r="BA73" s="2"/>
      <c r="BB73" s="2"/>
      <c r="BC73" s="1"/>
      <c r="BD73" s="2"/>
      <c r="BF73" s="18"/>
      <c r="BG73" s="18"/>
      <c r="BH73" s="18"/>
      <c r="BI73" s="17"/>
      <c r="BJ73" s="2"/>
      <c r="BL73" s="18"/>
      <c r="BM73" s="18"/>
      <c r="BO73" s="2"/>
      <c r="BP73" s="1"/>
      <c r="BR73" s="18"/>
      <c r="BS73" s="2"/>
      <c r="BT73" s="1"/>
      <c r="BU73" s="2"/>
      <c r="BV73" s="1"/>
      <c r="BW73" s="1"/>
      <c r="BX73" s="1"/>
      <c r="BY73" s="2"/>
      <c r="BZ73" s="1"/>
      <c r="CA73" s="1"/>
      <c r="CB73" s="1"/>
      <c r="CC73" s="2"/>
      <c r="CD73" s="1"/>
      <c r="CE73" s="1"/>
      <c r="CF73" s="2"/>
      <c r="CG73" s="20"/>
      <c r="CH73" s="1"/>
      <c r="CI73" s="1"/>
      <c r="CJ73" s="18"/>
      <c r="CK73" s="18"/>
      <c r="CL73" s="18"/>
      <c r="CN73" s="1"/>
      <c r="CR73" s="1"/>
      <c r="CV73" s="18"/>
    </row>
    <row r="74" spans="1:100" x14ac:dyDescent="0.2">
      <c r="A74">
        <v>60</v>
      </c>
      <c r="B74" s="17">
        <f t="shared" si="12"/>
        <v>7.3700833333333335</v>
      </c>
      <c r="C74" s="17">
        <v>0.12491666666666656</v>
      </c>
      <c r="D74" s="17">
        <v>13.914176009687377</v>
      </c>
      <c r="E74" s="17">
        <v>9.9722562148561136E-2</v>
      </c>
      <c r="F74" s="17">
        <v>2.7198015820835324</v>
      </c>
      <c r="G74" s="17">
        <v>2.2000000000000002</v>
      </c>
      <c r="H74" s="17">
        <v>1.4801984179164678</v>
      </c>
      <c r="J74" s="23">
        <f t="shared" si="2"/>
        <v>7.370083333333334E-2</v>
      </c>
      <c r="K74" s="23">
        <f t="shared" si="3"/>
        <v>2.7198015820835322E-2</v>
      </c>
      <c r="L74" s="23">
        <f t="shared" si="4"/>
        <v>2.2000000000000002E-2</v>
      </c>
      <c r="M74" s="23">
        <f t="shared" si="5"/>
        <v>1.480198417916468E-2</v>
      </c>
      <c r="N74" s="1"/>
      <c r="O74" s="2">
        <f t="shared" si="6"/>
        <v>118.00000000000001</v>
      </c>
      <c r="P74" s="2">
        <f t="shared" si="13"/>
        <v>43.545855883925803</v>
      </c>
      <c r="Q74" s="2">
        <f t="shared" si="14"/>
        <v>35.223482321547699</v>
      </c>
      <c r="R74" s="2">
        <f t="shared" si="15"/>
        <v>23.698974002665267</v>
      </c>
      <c r="T74" s="26">
        <f t="shared" si="7"/>
        <v>73.700833333333335</v>
      </c>
      <c r="U74" s="26">
        <f t="shared" si="8"/>
        <v>27.198015820835323</v>
      </c>
      <c r="V74" s="26">
        <f t="shared" si="9"/>
        <v>22.000000000000004</v>
      </c>
      <c r="W74" s="26">
        <f t="shared" si="10"/>
        <v>14.80198417916468</v>
      </c>
      <c r="X74" s="27"/>
      <c r="Y74" s="26">
        <f t="shared" si="11"/>
        <v>142.80198417916466</v>
      </c>
      <c r="AA74" s="1"/>
      <c r="AB74" s="1"/>
      <c r="AF74" s="2"/>
      <c r="AG74" s="2"/>
      <c r="AH74" s="1"/>
      <c r="AI74" s="1"/>
      <c r="AM74" s="1"/>
      <c r="AO74" s="17"/>
      <c r="AS74" s="2"/>
      <c r="AU74" s="1"/>
      <c r="AV74" s="1"/>
      <c r="AX74" s="1"/>
      <c r="AZ74" s="1"/>
      <c r="BA74" s="2"/>
      <c r="BB74" s="2"/>
      <c r="BC74" s="1"/>
      <c r="BD74" s="2"/>
      <c r="BF74" s="18"/>
      <c r="BG74" s="18"/>
      <c r="BH74" s="18"/>
      <c r="BI74" s="17"/>
      <c r="BJ74" s="2"/>
      <c r="BL74" s="18"/>
      <c r="BM74" s="18"/>
      <c r="BO74" s="2"/>
      <c r="BP74" s="1"/>
      <c r="BR74" s="18"/>
      <c r="BS74" s="2"/>
      <c r="BT74" s="1"/>
      <c r="BU74" s="2"/>
      <c r="BV74" s="1"/>
      <c r="BW74" s="1"/>
      <c r="BX74" s="1"/>
      <c r="BY74" s="2"/>
      <c r="BZ74" s="1"/>
      <c r="CA74" s="1"/>
      <c r="CB74" s="1"/>
      <c r="CC74" s="2"/>
      <c r="CD74" s="1"/>
      <c r="CE74" s="1"/>
      <c r="CF74" s="2"/>
      <c r="CG74" s="20"/>
      <c r="CH74" s="1"/>
      <c r="CI74" s="1"/>
      <c r="CJ74" s="18"/>
      <c r="CK74" s="18"/>
      <c r="CL74" s="18"/>
      <c r="CN74" s="1"/>
      <c r="CR74" s="1"/>
      <c r="CV74" s="18"/>
    </row>
    <row r="75" spans="1:100" x14ac:dyDescent="0.2">
      <c r="A75">
        <v>61</v>
      </c>
      <c r="B75" s="17">
        <f t="shared" si="12"/>
        <v>7.495000000000001</v>
      </c>
      <c r="C75" s="17">
        <v>0.12491666666666656</v>
      </c>
      <c r="D75" s="17">
        <v>14.059920883028495</v>
      </c>
      <c r="E75" s="17">
        <v>0.10209256381996935</v>
      </c>
      <c r="F75" s="17">
        <v>2.8218941459035016</v>
      </c>
      <c r="G75" s="17">
        <v>2.2000000000000002</v>
      </c>
      <c r="H75" s="17">
        <v>1.3781058540964986</v>
      </c>
      <c r="J75" s="23">
        <f t="shared" si="2"/>
        <v>7.4950000000000017E-2</v>
      </c>
      <c r="K75" s="23">
        <f t="shared" si="3"/>
        <v>2.8218941459035016E-2</v>
      </c>
      <c r="L75" s="23">
        <f t="shared" si="4"/>
        <v>2.2000000000000002E-2</v>
      </c>
      <c r="M75" s="23">
        <f t="shared" si="5"/>
        <v>1.3781058540964987E-2</v>
      </c>
      <c r="N75" s="1"/>
      <c r="O75" s="2">
        <f t="shared" si="6"/>
        <v>120.00000000000003</v>
      </c>
      <c r="P75" s="2">
        <f t="shared" si="13"/>
        <v>45.180426618868601</v>
      </c>
      <c r="Q75" s="2">
        <f t="shared" si="14"/>
        <v>35.223482321547699</v>
      </c>
      <c r="R75" s="2">
        <f t="shared" si="15"/>
        <v>22.064403267722462</v>
      </c>
      <c r="T75" s="26">
        <f t="shared" si="7"/>
        <v>74.950000000000017</v>
      </c>
      <c r="U75" s="26">
        <f t="shared" si="8"/>
        <v>28.218941459035015</v>
      </c>
      <c r="V75" s="26">
        <f t="shared" si="9"/>
        <v>22.000000000000004</v>
      </c>
      <c r="W75" s="26">
        <f t="shared" si="10"/>
        <v>13.781058540964986</v>
      </c>
      <c r="X75" s="27"/>
      <c r="Y75" s="26">
        <f t="shared" si="11"/>
        <v>141.78105854096498</v>
      </c>
      <c r="AA75" s="1"/>
      <c r="AB75" s="1"/>
      <c r="AF75" s="2"/>
      <c r="AG75" s="2"/>
      <c r="AH75" s="1"/>
      <c r="AI75" s="1"/>
      <c r="AM75" s="1"/>
      <c r="AO75" s="17"/>
      <c r="AS75" s="2"/>
      <c r="AU75" s="1"/>
      <c r="AV75" s="1"/>
      <c r="AX75" s="1"/>
      <c r="AZ75" s="1"/>
      <c r="BA75" s="2"/>
      <c r="BB75" s="2"/>
      <c r="BC75" s="1"/>
      <c r="BD75" s="2"/>
      <c r="BF75" s="18"/>
      <c r="BG75" s="18"/>
      <c r="BH75" s="18"/>
      <c r="BI75" s="17"/>
      <c r="BJ75" s="2"/>
      <c r="BL75" s="18"/>
      <c r="BM75" s="18"/>
      <c r="BO75" s="2"/>
      <c r="BP75" s="1"/>
      <c r="BR75" s="18"/>
      <c r="BS75" s="2"/>
      <c r="BT75" s="1"/>
      <c r="BU75" s="2"/>
      <c r="BV75" s="1"/>
      <c r="BW75" s="1"/>
      <c r="BX75" s="1"/>
      <c r="BY75" s="2"/>
      <c r="BZ75" s="1"/>
      <c r="CA75" s="1"/>
      <c r="CB75" s="1"/>
      <c r="CC75" s="2"/>
      <c r="CD75" s="1"/>
      <c r="CE75" s="1"/>
      <c r="CF75" s="2"/>
      <c r="CG75" s="20"/>
      <c r="CH75" s="1"/>
      <c r="CI75" s="1"/>
      <c r="CJ75" s="18"/>
      <c r="CK75" s="18"/>
      <c r="CL75" s="18"/>
      <c r="CN75" s="1"/>
      <c r="CR75" s="1"/>
      <c r="CV75" s="18"/>
    </row>
    <row r="76" spans="1:100" x14ac:dyDescent="0.2">
      <c r="A76">
        <v>62</v>
      </c>
      <c r="B76" s="17">
        <f t="shared" si="12"/>
        <v>7.6199166666666676</v>
      </c>
      <c r="C76" s="17">
        <v>0.12491666666666656</v>
      </c>
      <c r="D76" s="17">
        <v>14.211585475662499</v>
      </c>
      <c r="E76" s="17">
        <v>0.10450455047212211</v>
      </c>
      <c r="F76" s="17">
        <v>2.9263986963756237</v>
      </c>
      <c r="G76" s="17">
        <v>2.2000000000000002</v>
      </c>
      <c r="H76" s="17">
        <v>1.2736013036243765</v>
      </c>
      <c r="J76" s="23">
        <f t="shared" si="2"/>
        <v>7.6199166666666679E-2</v>
      </c>
      <c r="K76" s="23">
        <f t="shared" si="3"/>
        <v>2.9263986963756237E-2</v>
      </c>
      <c r="L76" s="23">
        <f t="shared" si="4"/>
        <v>2.2000000000000002E-2</v>
      </c>
      <c r="M76" s="23">
        <f t="shared" si="5"/>
        <v>1.2736013036243766E-2</v>
      </c>
      <c r="N76" s="1"/>
      <c r="O76" s="2">
        <f t="shared" si="6"/>
        <v>122.00000000000001</v>
      </c>
      <c r="P76" s="2">
        <f t="shared" si="13"/>
        <v>46.853614885266822</v>
      </c>
      <c r="Q76" s="2">
        <f t="shared" si="14"/>
        <v>35.223482321547699</v>
      </c>
      <c r="R76" s="2">
        <f t="shared" si="15"/>
        <v>20.391215001324241</v>
      </c>
      <c r="T76" s="26">
        <f t="shared" si="7"/>
        <v>76.199166666666684</v>
      </c>
      <c r="U76" s="26">
        <f t="shared" si="8"/>
        <v>29.263986963756238</v>
      </c>
      <c r="V76" s="26">
        <f t="shared" si="9"/>
        <v>22.000000000000004</v>
      </c>
      <c r="W76" s="26">
        <f t="shared" si="10"/>
        <v>12.736013036243765</v>
      </c>
      <c r="X76" s="27"/>
      <c r="Y76" s="26">
        <f t="shared" si="11"/>
        <v>140.73601303624378</v>
      </c>
      <c r="AA76" s="1"/>
      <c r="AB76" s="1"/>
      <c r="AF76" s="2"/>
      <c r="AG76" s="2"/>
      <c r="AH76" s="1"/>
      <c r="AI76" s="1"/>
      <c r="AM76" s="1"/>
      <c r="AO76" s="17"/>
      <c r="AS76" s="2"/>
      <c r="AU76" s="1"/>
      <c r="AV76" s="1"/>
      <c r="AX76" s="1"/>
      <c r="BA76" s="2"/>
      <c r="BB76" s="2"/>
      <c r="BD76" s="2"/>
      <c r="BF76" s="18"/>
      <c r="BG76" s="18"/>
      <c r="BH76" s="18"/>
      <c r="BI76" s="17"/>
      <c r="BJ76" s="2"/>
      <c r="BL76" s="18"/>
      <c r="BM76" s="18"/>
      <c r="BO76" s="2"/>
      <c r="BS76" s="2"/>
      <c r="BT76" s="1"/>
      <c r="BV76" s="1"/>
      <c r="BW76" s="1"/>
      <c r="BX76" s="1"/>
      <c r="BY76" s="2"/>
      <c r="CA76" s="1"/>
      <c r="CB76" s="1"/>
      <c r="CC76" s="2"/>
      <c r="CE76" s="1"/>
      <c r="CF76" s="2"/>
      <c r="CH76" s="1"/>
      <c r="CI76" s="1"/>
      <c r="CJ76" s="18"/>
      <c r="CK76" s="18"/>
      <c r="CL76" s="18"/>
      <c r="CN76" s="1"/>
      <c r="CR76" s="1"/>
      <c r="CV76" s="18"/>
    </row>
    <row r="77" spans="1:100" x14ac:dyDescent="0.2">
      <c r="A77">
        <v>63</v>
      </c>
      <c r="B77" s="17">
        <f t="shared" si="12"/>
        <v>7.7448333333333341</v>
      </c>
      <c r="C77" s="17">
        <v>0.12491666666666656</v>
      </c>
      <c r="D77" s="17">
        <v>14.369395420563666</v>
      </c>
      <c r="E77" s="17">
        <v>0.10696004485043471</v>
      </c>
      <c r="F77" s="17">
        <v>3.0333587412260585</v>
      </c>
      <c r="G77" s="17">
        <v>2.2000000000000002</v>
      </c>
      <c r="H77" s="17">
        <v>1.1666412587739416</v>
      </c>
      <c r="J77" s="23">
        <f t="shared" si="2"/>
        <v>7.7448333333333341E-2</v>
      </c>
      <c r="K77" s="23">
        <f t="shared" si="3"/>
        <v>3.0333587412260585E-2</v>
      </c>
      <c r="L77" s="23">
        <f t="shared" si="4"/>
        <v>2.2000000000000002E-2</v>
      </c>
      <c r="M77" s="23">
        <f t="shared" si="5"/>
        <v>1.1666412587739417E-2</v>
      </c>
      <c r="N77" s="1"/>
      <c r="O77" s="2">
        <f t="shared" si="6"/>
        <v>124.00000000000001</v>
      </c>
      <c r="P77" s="2">
        <f t="shared" si="13"/>
        <v>48.566117271131027</v>
      </c>
      <c r="Q77" s="2">
        <f t="shared" si="14"/>
        <v>35.223482321547699</v>
      </c>
      <c r="R77" s="2">
        <f t="shared" si="15"/>
        <v>18.678712615460039</v>
      </c>
      <c r="T77" s="26">
        <f t="shared" si="7"/>
        <v>77.448333333333338</v>
      </c>
      <c r="U77" s="26">
        <f t="shared" si="8"/>
        <v>30.333587412260584</v>
      </c>
      <c r="V77" s="26">
        <f t="shared" si="9"/>
        <v>22.000000000000004</v>
      </c>
      <c r="W77" s="26">
        <f t="shared" si="10"/>
        <v>11.666412587739417</v>
      </c>
      <c r="X77" s="27"/>
      <c r="Y77" s="26">
        <f t="shared" si="11"/>
        <v>139.66641258773942</v>
      </c>
      <c r="AA77" s="1"/>
      <c r="AB77" s="1"/>
      <c r="AF77" s="2"/>
      <c r="AG77" s="2"/>
      <c r="AH77" s="1"/>
      <c r="AI77" s="1"/>
      <c r="AM77" s="1"/>
      <c r="AO77" s="17"/>
      <c r="AS77" s="2"/>
      <c r="AU77" s="1"/>
      <c r="AV77" s="1"/>
      <c r="AX77" s="1"/>
      <c r="BA77" s="2"/>
      <c r="BB77" s="2"/>
      <c r="BI77" s="17"/>
      <c r="BJ77" s="2"/>
      <c r="BL77" s="18"/>
      <c r="BM77" s="18"/>
      <c r="BO77" s="2"/>
      <c r="BS77" s="2"/>
      <c r="BT77" s="1"/>
      <c r="BV77" s="1"/>
      <c r="BW77" s="1"/>
      <c r="BX77" s="1"/>
      <c r="BY77" s="2"/>
      <c r="CA77" s="1"/>
      <c r="CB77" s="1"/>
      <c r="CC77" s="2"/>
      <c r="CE77" s="1"/>
      <c r="CF77" s="2"/>
      <c r="CH77" s="1"/>
      <c r="CI77" s="1"/>
      <c r="CJ77" s="18"/>
      <c r="CK77" s="18"/>
      <c r="CL77" s="18"/>
      <c r="CN77" s="1"/>
      <c r="CR77" s="1"/>
      <c r="CV77" s="18"/>
    </row>
    <row r="78" spans="1:100" x14ac:dyDescent="0.2">
      <c r="A78">
        <v>64</v>
      </c>
      <c r="B78" s="17">
        <f t="shared" si="12"/>
        <v>7.8697500000000007</v>
      </c>
      <c r="C78" s="17">
        <v>0.12491666666666656</v>
      </c>
      <c r="D78" s="17">
        <v>14.533585044800244</v>
      </c>
      <c r="E78" s="17">
        <v>0.10946063174788222</v>
      </c>
      <c r="F78" s="17">
        <v>3.1428193729739409</v>
      </c>
      <c r="G78" s="17">
        <v>2.2000000000000002</v>
      </c>
      <c r="H78" s="17">
        <v>1.0571806270260593</v>
      </c>
      <c r="J78" s="23">
        <f t="shared" si="2"/>
        <v>7.8697500000000004E-2</v>
      </c>
      <c r="K78" s="23">
        <f t="shared" si="3"/>
        <v>3.1428193729739408E-2</v>
      </c>
      <c r="L78" s="23">
        <f t="shared" si="4"/>
        <v>2.2000000000000002E-2</v>
      </c>
      <c r="M78" s="23">
        <f t="shared" si="5"/>
        <v>1.0571806270260595E-2</v>
      </c>
      <c r="N78" s="1"/>
      <c r="O78" s="2">
        <f t="shared" si="6"/>
        <v>126</v>
      </c>
      <c r="P78" s="2">
        <f t="shared" si="13"/>
        <v>50.318655738075101</v>
      </c>
      <c r="Q78" s="2">
        <f t="shared" si="14"/>
        <v>35.223482321547699</v>
      </c>
      <c r="R78" s="2">
        <f t="shared" si="15"/>
        <v>16.926174148515962</v>
      </c>
      <c r="T78" s="26">
        <f t="shared" si="7"/>
        <v>78.697500000000005</v>
      </c>
      <c r="U78" s="26">
        <f t="shared" si="8"/>
        <v>31.428193729739409</v>
      </c>
      <c r="V78" s="26">
        <f t="shared" si="9"/>
        <v>22.000000000000004</v>
      </c>
      <c r="W78" s="26">
        <f t="shared" si="10"/>
        <v>10.571806270260595</v>
      </c>
      <c r="X78" s="27"/>
      <c r="Y78" s="26">
        <f t="shared" si="11"/>
        <v>138.57180627026059</v>
      </c>
      <c r="AA78" s="1"/>
      <c r="AB78" s="1"/>
      <c r="AF78" s="2"/>
      <c r="AG78" s="2"/>
      <c r="AH78" s="1"/>
      <c r="AI78" s="1"/>
      <c r="AM78" s="1"/>
      <c r="AO78" s="17"/>
      <c r="AS78" s="2"/>
      <c r="AU78" s="1"/>
      <c r="AV78" s="1"/>
      <c r="AX78" s="1"/>
      <c r="BA78" s="2"/>
      <c r="BB78" s="2"/>
      <c r="BD78" s="2"/>
      <c r="BF78" s="18"/>
      <c r="BG78" s="18"/>
      <c r="BH78" s="18"/>
      <c r="BI78" s="17"/>
      <c r="BJ78" s="2"/>
      <c r="BL78" s="18"/>
      <c r="BM78" s="18"/>
      <c r="BO78" s="2"/>
      <c r="BS78" s="2"/>
      <c r="BT78" s="1"/>
      <c r="BV78" s="1"/>
      <c r="BW78" s="1"/>
      <c r="BX78" s="1"/>
      <c r="BY78" s="2"/>
      <c r="CA78" s="1"/>
      <c r="CB78" s="1"/>
      <c r="CC78" s="2"/>
      <c r="CE78" s="1"/>
      <c r="CF78" s="2"/>
      <c r="CH78" s="1"/>
      <c r="CI78" s="1"/>
      <c r="CJ78" s="18"/>
      <c r="CK78" s="18"/>
      <c r="CL78" s="18"/>
      <c r="CN78" s="1"/>
      <c r="CR78" s="1"/>
      <c r="CV78" s="18"/>
    </row>
    <row r="79" spans="1:100" x14ac:dyDescent="0.2">
      <c r="A79">
        <v>65</v>
      </c>
      <c r="B79" s="17">
        <f t="shared" si="12"/>
        <v>7.9946666666666673</v>
      </c>
      <c r="C79" s="17">
        <v>0.12491666666666656</v>
      </c>
      <c r="D79" s="17">
        <v>14.704397857387113</v>
      </c>
      <c r="E79" s="17">
        <v>0.11200796167547397</v>
      </c>
      <c r="F79" s="17">
        <v>3.254827334649415</v>
      </c>
      <c r="G79" s="17">
        <v>2.2000000000000002</v>
      </c>
      <c r="H79" s="17">
        <v>0.94517266535058519</v>
      </c>
      <c r="J79" s="23">
        <f t="shared" si="2"/>
        <v>7.9946666666666666E-2</v>
      </c>
      <c r="K79" s="23">
        <f t="shared" si="3"/>
        <v>3.2548273346494148E-2</v>
      </c>
      <c r="L79" s="23">
        <f t="shared" si="4"/>
        <v>2.2000000000000002E-2</v>
      </c>
      <c r="M79" s="23">
        <f t="shared" si="5"/>
        <v>9.4517266535058542E-3</v>
      </c>
      <c r="N79" s="1"/>
      <c r="O79" s="2">
        <f t="shared" si="6"/>
        <v>128</v>
      </c>
      <c r="P79" s="2">
        <f t="shared" si="13"/>
        <v>52.111978673506307</v>
      </c>
      <c r="Q79" s="2">
        <f t="shared" si="14"/>
        <v>35.223482321547699</v>
      </c>
      <c r="R79" s="2">
        <f t="shared" si="15"/>
        <v>15.132851213084757</v>
      </c>
      <c r="T79" s="26">
        <f t="shared" si="7"/>
        <v>79.946666666666673</v>
      </c>
      <c r="U79" s="26">
        <f t="shared" si="8"/>
        <v>32.548273346494149</v>
      </c>
      <c r="V79" s="26">
        <f t="shared" si="9"/>
        <v>22.000000000000004</v>
      </c>
      <c r="W79" s="26">
        <f t="shared" si="10"/>
        <v>9.4517266535058546</v>
      </c>
      <c r="X79" s="27"/>
      <c r="Y79" s="26">
        <f t="shared" si="11"/>
        <v>137.45172665350586</v>
      </c>
      <c r="AA79" s="1"/>
      <c r="AB79" s="1"/>
      <c r="AF79" s="2"/>
      <c r="AG79" s="2"/>
      <c r="AH79" s="1"/>
      <c r="AI79" s="1"/>
      <c r="AM79" s="1"/>
      <c r="AO79" s="17"/>
      <c r="AS79" s="2"/>
      <c r="AU79" s="1"/>
      <c r="AV79" s="1"/>
      <c r="AX79" s="1"/>
      <c r="BA79" s="2"/>
      <c r="BB79" s="2"/>
      <c r="BD79" s="2"/>
      <c r="BF79" s="18"/>
      <c r="BG79" s="18"/>
      <c r="BH79" s="18"/>
      <c r="BI79" s="17"/>
      <c r="BJ79" s="2"/>
      <c r="BL79" s="18"/>
      <c r="BM79" s="18"/>
      <c r="BO79" s="2"/>
      <c r="BS79" s="2"/>
      <c r="BT79" s="1"/>
      <c r="BV79" s="1"/>
      <c r="BW79" s="1"/>
      <c r="BX79" s="1"/>
      <c r="BY79" s="2"/>
      <c r="CA79" s="1"/>
      <c r="CB79" s="1"/>
      <c r="CC79" s="2"/>
      <c r="CE79" s="1"/>
      <c r="CF79" s="2"/>
      <c r="CH79" s="1"/>
      <c r="CI79" s="1"/>
      <c r="CJ79" s="18"/>
      <c r="CK79" s="18"/>
      <c r="CL79" s="18"/>
      <c r="CN79" s="1"/>
      <c r="CR79" s="1"/>
      <c r="CV79" s="18"/>
    </row>
    <row r="80" spans="1:100" x14ac:dyDescent="0.2">
      <c r="A80">
        <v>66</v>
      </c>
      <c r="B80" s="17">
        <f t="shared" si="12"/>
        <v>8.1195833333333347</v>
      </c>
      <c r="C80" s="17">
        <v>0.12491666666666656</v>
      </c>
      <c r="D80" s="17">
        <v>14.88208707796173</v>
      </c>
      <c r="E80" s="17">
        <v>0.11460375478453382</v>
      </c>
      <c r="F80" s="17">
        <v>3.3694310894339488</v>
      </c>
      <c r="G80" s="17">
        <v>3</v>
      </c>
      <c r="H80" s="17">
        <v>1.6305689105660512</v>
      </c>
      <c r="J80" s="23">
        <f t="shared" ref="J80:J135" si="16">B80/100</f>
        <v>8.1195833333333342E-2</v>
      </c>
      <c r="K80" s="23">
        <f t="shared" ref="K80:K135" si="17">F80/100</f>
        <v>3.369431089433949E-2</v>
      </c>
      <c r="L80" s="23">
        <f t="shared" ref="L80:L135" si="18">G80/100</f>
        <v>0.03</v>
      </c>
      <c r="M80" s="23">
        <f t="shared" ref="M80:M135" si="19">0.02-(K80-L80)</f>
        <v>1.630568910566051E-2</v>
      </c>
      <c r="N80" s="1"/>
      <c r="O80" s="2">
        <f t="shared" ref="O80:O135" si="20">J80/$K$2</f>
        <v>130.00000000000003</v>
      </c>
      <c r="P80" s="2">
        <f t="shared" si="13"/>
        <v>53.946862005613596</v>
      </c>
      <c r="Q80" s="2">
        <f t="shared" si="14"/>
        <v>48.032021347565042</v>
      </c>
      <c r="R80" s="2">
        <f t="shared" si="15"/>
        <v>26.106506906994813</v>
      </c>
      <c r="T80" s="26">
        <f t="shared" ref="T80:T135" si="21">J80*1000</f>
        <v>81.19583333333334</v>
      </c>
      <c r="U80" s="26">
        <f t="shared" ref="U80:U135" si="22">K80*1000</f>
        <v>33.694310894339488</v>
      </c>
      <c r="V80" s="26">
        <f t="shared" ref="V80:V135" si="23">L80*1000</f>
        <v>30</v>
      </c>
      <c r="W80" s="26">
        <f t="shared" ref="W80:W135" si="24">M80*1000</f>
        <v>16.305689105660509</v>
      </c>
      <c r="X80" s="27"/>
      <c r="Y80" s="26">
        <f t="shared" ref="Y80:Y135" si="25">170-U80</f>
        <v>136.30568910566052</v>
      </c>
      <c r="AA80" s="1"/>
      <c r="AB80" s="1"/>
      <c r="AF80" s="2"/>
      <c r="AG80" s="2"/>
      <c r="AH80" s="1"/>
      <c r="AI80" s="1"/>
      <c r="AM80" s="1"/>
      <c r="AO80" s="17"/>
      <c r="AS80" s="2"/>
      <c r="AU80" s="1"/>
      <c r="AV80" s="1"/>
      <c r="AX80" s="1"/>
      <c r="BA80" s="2"/>
      <c r="BB80" s="2"/>
      <c r="BD80" s="2"/>
      <c r="BF80" s="18"/>
      <c r="BG80" s="18"/>
      <c r="BH80" s="18"/>
      <c r="BI80" s="17"/>
      <c r="BJ80" s="2"/>
      <c r="BL80" s="18"/>
      <c r="BM80" s="18"/>
      <c r="BO80" s="2"/>
      <c r="BP80" s="1"/>
      <c r="BS80" s="2"/>
      <c r="BT80" s="1"/>
      <c r="BV80" s="1"/>
      <c r="BW80" s="1"/>
      <c r="BX80" s="1"/>
      <c r="BY80" s="2"/>
      <c r="CA80" s="1"/>
      <c r="CB80" s="1"/>
      <c r="CC80" s="2"/>
      <c r="CE80" s="1"/>
      <c r="CF80" s="2"/>
      <c r="CH80" s="1"/>
      <c r="CI80" s="1"/>
      <c r="CJ80" s="18"/>
      <c r="CK80" s="18"/>
      <c r="CL80" s="18"/>
      <c r="CN80" s="1"/>
      <c r="CR80" s="1"/>
      <c r="CV80" s="18"/>
    </row>
    <row r="81" spans="1:100" x14ac:dyDescent="0.2">
      <c r="A81">
        <v>67</v>
      </c>
      <c r="B81" s="17">
        <f t="shared" ref="B81:B135" si="26">$E$4*$E$5*A80</f>
        <v>8.2445000000000004</v>
      </c>
      <c r="C81" s="17">
        <v>0.12491666666666745</v>
      </c>
      <c r="D81" s="17">
        <v>15.066916208871712</v>
      </c>
      <c r="E81" s="17">
        <v>0.11724980506023729</v>
      </c>
      <c r="F81" s="17">
        <v>3.4866808944941861</v>
      </c>
      <c r="G81" s="17">
        <v>3</v>
      </c>
      <c r="H81" s="17">
        <v>1.5133191055058139</v>
      </c>
      <c r="J81" s="23">
        <f t="shared" si="16"/>
        <v>8.2445000000000004E-2</v>
      </c>
      <c r="K81" s="23">
        <f t="shared" si="17"/>
        <v>3.486680894494186E-2</v>
      </c>
      <c r="L81" s="23">
        <f t="shared" si="18"/>
        <v>0.03</v>
      </c>
      <c r="M81" s="23">
        <f t="shared" si="19"/>
        <v>1.5133191055058139E-2</v>
      </c>
      <c r="N81" s="1"/>
      <c r="O81" s="2">
        <f t="shared" si="20"/>
        <v>132</v>
      </c>
      <c r="P81" s="2">
        <f t="shared" si="13"/>
        <v>55.824110385497306</v>
      </c>
      <c r="Q81" s="2">
        <f t="shared" si="14"/>
        <v>48.032021347565042</v>
      </c>
      <c r="R81" s="2">
        <f t="shared" si="15"/>
        <v>24.229258527111096</v>
      </c>
      <c r="T81" s="26">
        <f t="shared" si="21"/>
        <v>82.445000000000007</v>
      </c>
      <c r="U81" s="26">
        <f t="shared" si="22"/>
        <v>34.866808944941859</v>
      </c>
      <c r="V81" s="26">
        <f t="shared" si="23"/>
        <v>30</v>
      </c>
      <c r="W81" s="26">
        <f t="shared" si="24"/>
        <v>15.133191055058139</v>
      </c>
      <c r="X81" s="27"/>
      <c r="Y81" s="26">
        <f t="shared" si="25"/>
        <v>135.13319105505815</v>
      </c>
      <c r="AA81" s="1"/>
      <c r="AB81" s="1"/>
      <c r="AF81" s="2"/>
      <c r="AG81" s="2"/>
      <c r="AH81" s="1"/>
      <c r="AI81" s="1"/>
      <c r="AM81" s="1"/>
      <c r="AO81" s="17"/>
      <c r="AS81" s="2"/>
      <c r="AU81" s="1"/>
      <c r="AV81" s="1"/>
      <c r="AX81" s="1"/>
      <c r="BA81" s="2"/>
      <c r="BB81" s="2"/>
      <c r="BD81" s="2"/>
      <c r="BF81" s="18"/>
      <c r="BG81" s="18"/>
      <c r="BH81" s="18"/>
      <c r="BI81" s="17"/>
      <c r="BJ81" s="2"/>
      <c r="BL81" s="18"/>
      <c r="BM81" s="18"/>
      <c r="BO81" s="2"/>
      <c r="BP81" s="1"/>
      <c r="BS81" s="2"/>
      <c r="BT81" s="1"/>
      <c r="BV81" s="1"/>
      <c r="BW81" s="1"/>
      <c r="BX81" s="1"/>
      <c r="BY81" s="2"/>
      <c r="CA81" s="1"/>
      <c r="CB81" s="1"/>
      <c r="CC81" s="2"/>
      <c r="CE81" s="1"/>
      <c r="CF81" s="2"/>
      <c r="CH81" s="1"/>
      <c r="CI81" s="1"/>
      <c r="CJ81" s="18"/>
      <c r="CK81" s="18"/>
      <c r="CL81" s="18"/>
      <c r="CN81" s="1"/>
      <c r="CR81" s="1"/>
      <c r="CV81" s="18"/>
    </row>
    <row r="82" spans="1:100" x14ac:dyDescent="0.2">
      <c r="A82">
        <v>68</v>
      </c>
      <c r="B82" s="17">
        <f t="shared" si="26"/>
        <v>8.3694166666666678</v>
      </c>
      <c r="C82" s="17">
        <v>0.12491666666666745</v>
      </c>
      <c r="D82" s="17">
        <v>15.25915965350231</v>
      </c>
      <c r="E82" s="17">
        <v>0.1199479848077233</v>
      </c>
      <c r="F82" s="17">
        <v>3.6066288793019092</v>
      </c>
      <c r="G82" s="17">
        <v>3</v>
      </c>
      <c r="H82" s="17">
        <v>1.3933711206980908</v>
      </c>
      <c r="J82" s="23">
        <f t="shared" si="16"/>
        <v>8.3694166666666681E-2</v>
      </c>
      <c r="K82" s="23">
        <f t="shared" si="17"/>
        <v>3.606628879301909E-2</v>
      </c>
      <c r="L82" s="23">
        <f t="shared" si="18"/>
        <v>0.03</v>
      </c>
      <c r="M82" s="23">
        <f t="shared" si="19"/>
        <v>1.393371120698091E-2</v>
      </c>
      <c r="N82" s="1"/>
      <c r="O82" s="2">
        <f t="shared" si="20"/>
        <v>134.00000000000003</v>
      </c>
      <c r="P82" s="2">
        <f t="shared" si="13"/>
        <v>57.744558441124624</v>
      </c>
      <c r="Q82" s="2">
        <f t="shared" si="14"/>
        <v>48.032021347565042</v>
      </c>
      <c r="R82" s="2">
        <f t="shared" si="15"/>
        <v>22.308810471483778</v>
      </c>
      <c r="T82" s="26">
        <f t="shared" si="21"/>
        <v>83.694166666666675</v>
      </c>
      <c r="U82" s="26">
        <f t="shared" si="22"/>
        <v>36.066288793019091</v>
      </c>
      <c r="V82" s="26">
        <f t="shared" si="23"/>
        <v>30</v>
      </c>
      <c r="W82" s="26">
        <f t="shared" si="24"/>
        <v>13.933711206980909</v>
      </c>
      <c r="X82" s="27"/>
      <c r="Y82" s="26">
        <f t="shared" si="25"/>
        <v>133.93371120698092</v>
      </c>
      <c r="AA82" s="1"/>
      <c r="AB82" s="1"/>
      <c r="AF82" s="2"/>
      <c r="AG82" s="2"/>
      <c r="AH82" s="1"/>
      <c r="AI82" s="1"/>
      <c r="AM82" s="1"/>
      <c r="AO82" s="17"/>
      <c r="AS82" s="2"/>
      <c r="AU82" s="1"/>
      <c r="AV82" s="1"/>
      <c r="AX82" s="1"/>
      <c r="BA82" s="2"/>
      <c r="BB82" s="2"/>
      <c r="BD82" s="2"/>
      <c r="BF82" s="18"/>
      <c r="BG82" s="18"/>
      <c r="BH82" s="18"/>
      <c r="BI82" s="17"/>
      <c r="BJ82" s="2"/>
      <c r="BL82" s="18"/>
      <c r="BM82" s="18"/>
      <c r="BO82" s="2"/>
      <c r="BP82" s="1"/>
      <c r="BS82" s="2"/>
      <c r="BT82" s="1"/>
      <c r="BV82" s="1"/>
      <c r="BW82" s="1"/>
      <c r="BX82" s="1"/>
      <c r="BY82" s="2"/>
      <c r="CA82" s="1"/>
      <c r="CB82" s="1"/>
      <c r="CC82" s="2"/>
      <c r="CE82" s="1"/>
      <c r="CF82" s="2"/>
      <c r="CH82" s="1"/>
      <c r="CI82" s="1"/>
      <c r="CJ82" s="18"/>
      <c r="CK82" s="18"/>
      <c r="CL82" s="18"/>
      <c r="CN82" s="1"/>
      <c r="CR82" s="1"/>
      <c r="CV82" s="18"/>
    </row>
    <row r="83" spans="1:100" x14ac:dyDescent="0.2">
      <c r="A83">
        <v>69</v>
      </c>
      <c r="B83" s="17">
        <f t="shared" si="26"/>
        <v>8.4943333333333335</v>
      </c>
      <c r="C83" s="17">
        <v>0.12491666666666745</v>
      </c>
      <c r="D83" s="17">
        <v>15.459103383946704</v>
      </c>
      <c r="E83" s="17">
        <v>0.12270024945416384</v>
      </c>
      <c r="F83" s="17">
        <v>3.7293291287560733</v>
      </c>
      <c r="G83" s="17">
        <v>3</v>
      </c>
      <c r="H83" s="17">
        <v>1.2706708712439267</v>
      </c>
      <c r="J83" s="23">
        <f t="shared" si="16"/>
        <v>8.4943333333333329E-2</v>
      </c>
      <c r="K83" s="23">
        <f t="shared" si="17"/>
        <v>3.7293291287560731E-2</v>
      </c>
      <c r="L83" s="23">
        <f t="shared" si="18"/>
        <v>0.03</v>
      </c>
      <c r="M83" s="23">
        <f t="shared" si="19"/>
        <v>1.2706708712439268E-2</v>
      </c>
      <c r="N83" s="1"/>
      <c r="O83" s="2">
        <f t="shared" si="20"/>
        <v>136</v>
      </c>
      <c r="P83" s="2">
        <f t="shared" si="13"/>
        <v>59.709072108169281</v>
      </c>
      <c r="Q83" s="2">
        <f t="shared" si="14"/>
        <v>48.032021347565042</v>
      </c>
      <c r="R83" s="2">
        <f t="shared" si="15"/>
        <v>20.344296804439121</v>
      </c>
      <c r="T83" s="26">
        <f t="shared" si="21"/>
        <v>84.943333333333328</v>
      </c>
      <c r="U83" s="26">
        <f t="shared" si="22"/>
        <v>37.293291287560734</v>
      </c>
      <c r="V83" s="26">
        <f t="shared" si="23"/>
        <v>30</v>
      </c>
      <c r="W83" s="26">
        <f t="shared" si="24"/>
        <v>12.706708712439267</v>
      </c>
      <c r="X83" s="27"/>
      <c r="Y83" s="26">
        <f t="shared" si="25"/>
        <v>132.70670871243925</v>
      </c>
      <c r="AA83" s="1"/>
      <c r="AB83" s="1"/>
      <c r="AF83" s="2"/>
      <c r="AG83" s="2"/>
      <c r="AH83" s="1"/>
      <c r="AI83" s="1"/>
      <c r="AM83" s="1"/>
      <c r="AO83" s="17"/>
      <c r="AS83" s="2"/>
      <c r="AU83" s="1"/>
      <c r="AV83" s="1"/>
      <c r="AX83" s="1"/>
      <c r="BA83" s="2"/>
      <c r="BB83" s="2"/>
      <c r="BD83" s="2"/>
      <c r="BF83" s="18"/>
      <c r="BG83" s="18"/>
      <c r="BH83" s="18"/>
      <c r="BI83" s="17"/>
      <c r="BJ83" s="2"/>
      <c r="BL83" s="18"/>
      <c r="BM83" s="18"/>
      <c r="BO83" s="2"/>
      <c r="BP83" s="1"/>
      <c r="BS83" s="2"/>
      <c r="BT83" s="1"/>
      <c r="BV83" s="1"/>
      <c r="BW83" s="1"/>
      <c r="BX83" s="1"/>
      <c r="BY83" s="2"/>
      <c r="CA83" s="1"/>
      <c r="CB83" s="1"/>
      <c r="CC83" s="2"/>
      <c r="CE83" s="1"/>
      <c r="CF83" s="2"/>
      <c r="CH83" s="1"/>
      <c r="CI83" s="1"/>
      <c r="CJ83" s="18"/>
      <c r="CK83" s="18"/>
      <c r="CL83" s="18"/>
      <c r="CN83" s="1"/>
      <c r="CR83" s="1"/>
      <c r="CV83" s="18"/>
    </row>
    <row r="84" spans="1:100" x14ac:dyDescent="0.2">
      <c r="A84">
        <v>70</v>
      </c>
      <c r="B84" s="17">
        <f t="shared" si="26"/>
        <v>8.619250000000001</v>
      </c>
      <c r="C84" s="17">
        <v>0.12491666666666745</v>
      </c>
      <c r="D84" s="17">
        <v>15.667045661430322</v>
      </c>
      <c r="E84" s="17">
        <v>0.12550864269229817</v>
      </c>
      <c r="F84" s="17">
        <v>3.8548377714483713</v>
      </c>
      <c r="G84" s="17">
        <v>3</v>
      </c>
      <c r="H84" s="17">
        <v>1.1451622285516287</v>
      </c>
      <c r="J84" s="23">
        <f t="shared" si="16"/>
        <v>8.6192500000000005E-2</v>
      </c>
      <c r="K84" s="23">
        <f t="shared" si="17"/>
        <v>3.854837771448371E-2</v>
      </c>
      <c r="L84" s="23">
        <f t="shared" si="18"/>
        <v>0.03</v>
      </c>
      <c r="M84" s="23">
        <f t="shared" si="19"/>
        <v>1.1451622285516289E-2</v>
      </c>
      <c r="N84" s="1"/>
      <c r="O84" s="2">
        <f t="shared" si="20"/>
        <v>138</v>
      </c>
      <c r="P84" s="2">
        <f t="shared" si="13"/>
        <v>61.71855004320274</v>
      </c>
      <c r="Q84" s="2">
        <f t="shared" si="14"/>
        <v>48.032021347565042</v>
      </c>
      <c r="R84" s="2">
        <f t="shared" si="15"/>
        <v>18.334818869405666</v>
      </c>
      <c r="T84" s="26">
        <f t="shared" si="21"/>
        <v>86.19250000000001</v>
      </c>
      <c r="U84" s="26">
        <f t="shared" si="22"/>
        <v>38.548377714483713</v>
      </c>
      <c r="V84" s="26">
        <f t="shared" si="23"/>
        <v>30</v>
      </c>
      <c r="W84" s="26">
        <f t="shared" si="24"/>
        <v>11.45162228551629</v>
      </c>
      <c r="X84" s="27"/>
      <c r="Y84" s="26">
        <f t="shared" si="25"/>
        <v>131.45162228551629</v>
      </c>
      <c r="AA84" s="1"/>
      <c r="AB84" s="1"/>
      <c r="AF84" s="2"/>
      <c r="AG84" s="2"/>
      <c r="AH84" s="1"/>
      <c r="AI84" s="1"/>
      <c r="AM84" s="1"/>
      <c r="AO84" s="17"/>
      <c r="AS84" s="2"/>
      <c r="AU84" s="1"/>
      <c r="AV84" s="1"/>
      <c r="AX84" s="1"/>
      <c r="BA84" s="2"/>
      <c r="BB84" s="2"/>
      <c r="BD84" s="2"/>
      <c r="BF84" s="18"/>
      <c r="BG84" s="18"/>
      <c r="BH84" s="18"/>
      <c r="BI84" s="17"/>
      <c r="BJ84" s="2"/>
      <c r="BL84" s="18"/>
      <c r="BM84" s="18"/>
      <c r="BO84" s="2"/>
      <c r="BP84" s="1"/>
      <c r="BS84" s="2"/>
      <c r="BT84" s="1"/>
      <c r="BV84" s="1"/>
      <c r="BW84" s="1"/>
      <c r="BX84" s="1"/>
      <c r="BY84" s="2"/>
      <c r="CA84" s="1"/>
      <c r="CB84" s="1"/>
      <c r="CC84" s="2"/>
      <c r="CE84" s="1"/>
      <c r="CF84" s="2"/>
      <c r="CH84" s="1"/>
      <c r="CI84" s="1"/>
      <c r="CJ84" s="18"/>
      <c r="CK84" s="18"/>
      <c r="CL84" s="18"/>
      <c r="CN84" s="1"/>
      <c r="CR84" s="1"/>
      <c r="CV84" s="18"/>
    </row>
    <row r="85" spans="1:100" x14ac:dyDescent="0.2">
      <c r="A85">
        <v>71</v>
      </c>
      <c r="B85" s="17">
        <f t="shared" si="26"/>
        <v>8.7441666666666666</v>
      </c>
      <c r="C85" s="17">
        <v>0.12491666666666745</v>
      </c>
      <c r="D85" s="17">
        <v>15.883297813261047</v>
      </c>
      <c r="E85" s="17">
        <v>0.12837530199364672</v>
      </c>
      <c r="F85" s="17">
        <v>3.9832130734420179</v>
      </c>
      <c r="G85" s="17">
        <v>3</v>
      </c>
      <c r="H85" s="17">
        <v>1.0167869265579821</v>
      </c>
      <c r="J85" s="23">
        <f t="shared" si="16"/>
        <v>8.7441666666666668E-2</v>
      </c>
      <c r="K85" s="23">
        <f t="shared" si="17"/>
        <v>3.9832130734420178E-2</v>
      </c>
      <c r="L85" s="23">
        <f t="shared" si="18"/>
        <v>0.03</v>
      </c>
      <c r="M85" s="23">
        <f t="shared" si="19"/>
        <v>1.0167869265579822E-2</v>
      </c>
      <c r="N85" s="1"/>
      <c r="O85" s="2">
        <f t="shared" si="20"/>
        <v>140</v>
      </c>
      <c r="P85" s="2">
        <f t="shared" si="13"/>
        <v>63.773925125155721</v>
      </c>
      <c r="Q85" s="2">
        <f t="shared" si="14"/>
        <v>48.032021347565042</v>
      </c>
      <c r="R85" s="2">
        <f t="shared" si="15"/>
        <v>16.279443787452681</v>
      </c>
      <c r="T85" s="26">
        <f t="shared" si="21"/>
        <v>87.441666666666663</v>
      </c>
      <c r="U85" s="26">
        <f t="shared" si="22"/>
        <v>39.832130734420176</v>
      </c>
      <c r="V85" s="26">
        <f t="shared" si="23"/>
        <v>30</v>
      </c>
      <c r="W85" s="26">
        <f t="shared" si="24"/>
        <v>10.167869265579821</v>
      </c>
      <c r="X85" s="27"/>
      <c r="Y85" s="26">
        <f t="shared" si="25"/>
        <v>130.16786926557984</v>
      </c>
      <c r="AA85" s="1"/>
      <c r="AB85" s="1"/>
      <c r="AF85" s="2"/>
      <c r="AG85" s="2"/>
      <c r="AH85" s="1"/>
      <c r="AI85" s="1"/>
      <c r="AM85" s="1"/>
      <c r="AO85" s="17"/>
      <c r="AS85" s="2"/>
      <c r="AU85" s="1"/>
      <c r="AV85" s="1"/>
      <c r="AX85" s="1"/>
      <c r="BA85" s="2"/>
      <c r="BB85" s="2"/>
      <c r="BD85" s="2"/>
      <c r="BF85" s="18"/>
      <c r="BG85" s="18"/>
      <c r="BH85" s="18"/>
      <c r="BI85" s="17"/>
      <c r="BJ85" s="2"/>
      <c r="BL85" s="18"/>
      <c r="BM85" s="18"/>
      <c r="BO85" s="2"/>
      <c r="BP85" s="1"/>
      <c r="BS85" s="2"/>
      <c r="BT85" s="1"/>
      <c r="BV85" s="1"/>
      <c r="BW85" s="1"/>
      <c r="BX85" s="1"/>
      <c r="BY85" s="2"/>
      <c r="CA85" s="1"/>
      <c r="CB85" s="1"/>
      <c r="CC85" s="2"/>
      <c r="CE85" s="1"/>
      <c r="CF85" s="2"/>
      <c r="CH85" s="1"/>
      <c r="CI85" s="1"/>
      <c r="CJ85" s="18"/>
      <c r="CK85" s="18"/>
      <c r="CL85" s="18"/>
      <c r="CN85" s="1"/>
      <c r="CR85" s="1"/>
      <c r="CV85" s="18"/>
    </row>
    <row r="86" spans="1:100" x14ac:dyDescent="0.2">
      <c r="A86">
        <v>72</v>
      </c>
      <c r="B86" s="17">
        <f t="shared" si="26"/>
        <v>8.8690833333333341</v>
      </c>
      <c r="C86" s="17">
        <v>0.12491666666666745</v>
      </c>
      <c r="D86" s="17">
        <v>16.108185070441795</v>
      </c>
      <c r="E86" s="17">
        <v>0.13130246452220903</v>
      </c>
      <c r="F86" s="17">
        <v>4.1145155379642269</v>
      </c>
      <c r="G86" s="17">
        <v>3</v>
      </c>
      <c r="H86" s="17">
        <v>0.88548446203577313</v>
      </c>
      <c r="J86" s="23">
        <f t="shared" si="16"/>
        <v>8.8690833333333344E-2</v>
      </c>
      <c r="K86" s="23">
        <f t="shared" si="17"/>
        <v>4.1145155379642272E-2</v>
      </c>
      <c r="L86" s="23">
        <f t="shared" si="18"/>
        <v>0.03</v>
      </c>
      <c r="M86" s="23">
        <f t="shared" si="19"/>
        <v>8.8548446203577276E-3</v>
      </c>
      <c r="N86" s="1"/>
      <c r="O86" s="2">
        <f t="shared" si="20"/>
        <v>142.00000000000003</v>
      </c>
      <c r="P86" s="2">
        <f t="shared" si="13"/>
        <v>65.876166051461936</v>
      </c>
      <c r="Q86" s="2">
        <f t="shared" si="14"/>
        <v>48.032021347565042</v>
      </c>
      <c r="R86" s="2">
        <f t="shared" si="15"/>
        <v>14.177202861146462</v>
      </c>
      <c r="T86" s="26">
        <f t="shared" si="21"/>
        <v>88.690833333333345</v>
      </c>
      <c r="U86" s="26">
        <f t="shared" si="22"/>
        <v>41.145155379642269</v>
      </c>
      <c r="V86" s="26">
        <f t="shared" si="23"/>
        <v>30</v>
      </c>
      <c r="W86" s="26">
        <f t="shared" si="24"/>
        <v>8.8548446203577278</v>
      </c>
      <c r="X86" s="27"/>
      <c r="Y86" s="26">
        <f t="shared" si="25"/>
        <v>128.85484462035774</v>
      </c>
      <c r="AA86" s="1"/>
      <c r="AB86" s="1"/>
      <c r="AF86" s="2"/>
      <c r="AG86" s="2"/>
      <c r="AH86" s="1"/>
      <c r="AI86" s="1"/>
      <c r="AM86" s="1"/>
      <c r="AO86" s="17"/>
      <c r="AS86" s="2"/>
      <c r="AU86" s="1"/>
      <c r="AV86" s="1"/>
      <c r="AX86" s="1"/>
      <c r="BA86" s="2"/>
      <c r="BB86" s="2"/>
      <c r="BF86" s="18"/>
      <c r="BG86" s="18"/>
      <c r="BI86" s="17"/>
      <c r="BJ86" s="2"/>
      <c r="BL86" s="18"/>
      <c r="BM86" s="18"/>
      <c r="BO86" s="2"/>
      <c r="BP86" s="1"/>
      <c r="BS86" s="2"/>
      <c r="BT86" s="1"/>
      <c r="BV86" s="1"/>
      <c r="BW86" s="1"/>
      <c r="BX86" s="1"/>
      <c r="BY86" s="2"/>
      <c r="CA86" s="1"/>
      <c r="CB86" s="1"/>
      <c r="CC86" s="2"/>
      <c r="CE86" s="1"/>
      <c r="CF86" s="2"/>
      <c r="CH86" s="1"/>
      <c r="CI86" s="1"/>
      <c r="CJ86" s="18"/>
      <c r="CK86" s="18"/>
      <c r="CL86" s="18"/>
      <c r="CN86" s="1"/>
      <c r="CR86" s="1"/>
      <c r="CV86" s="18"/>
    </row>
    <row r="87" spans="1:100" x14ac:dyDescent="0.2">
      <c r="A87">
        <v>73</v>
      </c>
      <c r="B87" s="17">
        <f t="shared" si="26"/>
        <v>8.9939999999999998</v>
      </c>
      <c r="C87" s="17">
        <v>0.12491666666666745</v>
      </c>
      <c r="D87" s="17">
        <v>16.342047470582866</v>
      </c>
      <c r="E87" s="17">
        <v>0.13429247348265777</v>
      </c>
      <c r="F87" s="17">
        <v>4.2488080114468847</v>
      </c>
      <c r="G87" s="17">
        <v>3</v>
      </c>
      <c r="H87" s="17">
        <v>0.75119198855311531</v>
      </c>
      <c r="J87" s="23">
        <f t="shared" si="16"/>
        <v>8.9939999999999992E-2</v>
      </c>
      <c r="K87" s="23">
        <f t="shared" si="17"/>
        <v>4.2488080114468849E-2</v>
      </c>
      <c r="L87" s="23">
        <f t="shared" si="18"/>
        <v>0.03</v>
      </c>
      <c r="M87" s="23">
        <f t="shared" si="19"/>
        <v>7.5119198855311507E-3</v>
      </c>
      <c r="N87" s="1"/>
      <c r="O87" s="2">
        <f t="shared" si="20"/>
        <v>144</v>
      </c>
      <c r="P87" s="2">
        <f t="shared" si="13"/>
        <v>68.026279035840716</v>
      </c>
      <c r="Q87" s="2">
        <f t="shared" si="14"/>
        <v>48.032021347565042</v>
      </c>
      <c r="R87" s="2">
        <f t="shared" si="15"/>
        <v>12.027089876767686</v>
      </c>
      <c r="T87" s="26">
        <f t="shared" si="21"/>
        <v>89.94</v>
      </c>
      <c r="U87" s="26">
        <f t="shared" si="22"/>
        <v>42.48808011446885</v>
      </c>
      <c r="V87" s="26">
        <f t="shared" si="23"/>
        <v>30</v>
      </c>
      <c r="W87" s="26">
        <f t="shared" si="24"/>
        <v>7.5119198855311504</v>
      </c>
      <c r="X87" s="27"/>
      <c r="Y87" s="26">
        <f t="shared" si="25"/>
        <v>127.51191988553114</v>
      </c>
      <c r="AA87" s="1"/>
      <c r="AB87" s="1"/>
      <c r="AF87" s="2"/>
      <c r="AG87" s="2"/>
      <c r="AH87" s="1"/>
      <c r="AI87" s="1"/>
      <c r="AM87" s="1"/>
      <c r="AO87" s="17"/>
      <c r="AS87" s="2"/>
      <c r="AU87" s="1"/>
      <c r="AV87" s="1"/>
      <c r="AX87" s="1"/>
      <c r="BA87" s="2"/>
      <c r="BB87" s="2"/>
      <c r="BD87" s="2"/>
      <c r="BF87" s="18"/>
      <c r="BG87" s="18"/>
      <c r="BH87" s="18"/>
      <c r="BI87" s="17"/>
      <c r="BJ87" s="2"/>
      <c r="BL87" s="18"/>
      <c r="BM87" s="18"/>
      <c r="BO87" s="2"/>
      <c r="BP87" s="1"/>
      <c r="BS87" s="2"/>
      <c r="BT87" s="1"/>
      <c r="BV87" s="1"/>
      <c r="BW87" s="1"/>
      <c r="BX87" s="1"/>
      <c r="BY87" s="2"/>
      <c r="CA87" s="1"/>
      <c r="CB87" s="1"/>
      <c r="CC87" s="2"/>
      <c r="CE87" s="1"/>
      <c r="CF87" s="2"/>
      <c r="CH87" s="1"/>
      <c r="CI87" s="1"/>
      <c r="CJ87" s="18"/>
      <c r="CK87" s="18"/>
      <c r="CL87" s="18"/>
      <c r="CN87" s="1"/>
      <c r="CR87" s="1"/>
      <c r="CV87" s="18"/>
    </row>
    <row r="88" spans="1:100" x14ac:dyDescent="0.2">
      <c r="A88">
        <v>74</v>
      </c>
      <c r="B88" s="17">
        <f t="shared" si="26"/>
        <v>9.1189166666666672</v>
      </c>
      <c r="C88" s="17">
        <v>0.12491666666666745</v>
      </c>
      <c r="D88" s="17">
        <v>16.585240831160263</v>
      </c>
      <c r="E88" s="17">
        <v>0.13734778494045699</v>
      </c>
      <c r="F88" s="17">
        <v>4.3861557963873414</v>
      </c>
      <c r="G88" s="17">
        <v>4</v>
      </c>
      <c r="H88" s="17">
        <v>1.6138442036126586</v>
      </c>
      <c r="J88" s="23">
        <f t="shared" si="16"/>
        <v>9.1189166666666668E-2</v>
      </c>
      <c r="K88" s="23">
        <f t="shared" si="17"/>
        <v>4.3861557963873414E-2</v>
      </c>
      <c r="L88" s="23">
        <f t="shared" si="18"/>
        <v>0.04</v>
      </c>
      <c r="M88" s="23">
        <f t="shared" si="19"/>
        <v>1.6138442036126587E-2</v>
      </c>
      <c r="N88" s="1"/>
      <c r="O88" s="2">
        <f t="shared" si="20"/>
        <v>146</v>
      </c>
      <c r="P88" s="2">
        <f t="shared" si="13"/>
        <v>70.225309615274313</v>
      </c>
      <c r="Q88" s="2">
        <f t="shared" si="14"/>
        <v>64.042695130086727</v>
      </c>
      <c r="R88" s="2">
        <f t="shared" si="15"/>
        <v>25.838733079855778</v>
      </c>
      <c r="T88" s="26">
        <f t="shared" si="21"/>
        <v>91.189166666666665</v>
      </c>
      <c r="U88" s="26">
        <f t="shared" si="22"/>
        <v>43.861557963873416</v>
      </c>
      <c r="V88" s="26">
        <f t="shared" si="23"/>
        <v>40</v>
      </c>
      <c r="W88" s="26">
        <f t="shared" si="24"/>
        <v>16.138442036126587</v>
      </c>
      <c r="X88" s="27"/>
      <c r="Y88" s="26">
        <f t="shared" si="25"/>
        <v>126.13844203612658</v>
      </c>
      <c r="AA88" s="1"/>
      <c r="AB88" s="1"/>
      <c r="AF88" s="2"/>
      <c r="AG88" s="2"/>
      <c r="AH88" s="1"/>
      <c r="AI88" s="1"/>
      <c r="AM88" s="1"/>
      <c r="AO88" s="17"/>
      <c r="AS88" s="2"/>
      <c r="AU88" s="1"/>
      <c r="AV88" s="1"/>
      <c r="AX88" s="1"/>
      <c r="BA88" s="2"/>
      <c r="BB88" s="2"/>
      <c r="BD88" s="2"/>
      <c r="BF88" s="18"/>
      <c r="BG88" s="18"/>
      <c r="BH88" s="18"/>
      <c r="BI88" s="17"/>
      <c r="BJ88" s="2"/>
      <c r="BL88" s="18"/>
      <c r="BM88" s="18"/>
      <c r="BO88" s="2"/>
      <c r="BP88" s="1"/>
      <c r="BS88" s="2"/>
      <c r="BT88" s="1"/>
      <c r="BV88" s="1"/>
      <c r="BW88" s="1"/>
      <c r="BX88" s="1"/>
      <c r="BY88" s="2"/>
      <c r="CA88" s="1"/>
      <c r="CB88" s="1"/>
      <c r="CC88" s="2"/>
      <c r="CE88" s="1"/>
      <c r="CF88" s="2"/>
      <c r="CH88" s="1"/>
      <c r="CI88" s="1"/>
      <c r="CJ88" s="18"/>
      <c r="CK88" s="18"/>
      <c r="CL88" s="18"/>
      <c r="CN88" s="1"/>
      <c r="CR88" s="1"/>
      <c r="CV88" s="18"/>
    </row>
    <row r="89" spans="1:100" x14ac:dyDescent="0.2">
      <c r="A89">
        <v>75</v>
      </c>
      <c r="B89" s="17">
        <f t="shared" si="26"/>
        <v>9.2438333333333347</v>
      </c>
      <c r="C89" s="17">
        <v>0.12491666666666745</v>
      </c>
      <c r="D89" s="17">
        <v>16.838137798818721</v>
      </c>
      <c r="E89" s="17">
        <v>0.14047097515512316</v>
      </c>
      <c r="F89" s="17">
        <v>4.5266267715424648</v>
      </c>
      <c r="G89" s="17">
        <v>4</v>
      </c>
      <c r="H89" s="17">
        <v>1.4733732284575352</v>
      </c>
      <c r="J89" s="23">
        <f t="shared" si="16"/>
        <v>9.2438333333333345E-2</v>
      </c>
      <c r="K89" s="23">
        <f t="shared" si="17"/>
        <v>4.5266267715424649E-2</v>
      </c>
      <c r="L89" s="23">
        <f t="shared" si="18"/>
        <v>0.04</v>
      </c>
      <c r="M89" s="23">
        <f t="shared" si="19"/>
        <v>1.4733732284575352E-2</v>
      </c>
      <c r="N89" s="1"/>
      <c r="O89" s="2">
        <f t="shared" si="20"/>
        <v>148.00000000000003</v>
      </c>
      <c r="P89" s="2">
        <f t="shared" si="13"/>
        <v>72.474344574395701</v>
      </c>
      <c r="Q89" s="2">
        <f t="shared" si="14"/>
        <v>64.042695130086727</v>
      </c>
      <c r="R89" s="2">
        <f t="shared" si="15"/>
        <v>23.589698120734386</v>
      </c>
      <c r="T89" s="26">
        <f t="shared" si="21"/>
        <v>92.438333333333347</v>
      </c>
      <c r="U89" s="26">
        <f t="shared" si="22"/>
        <v>45.266267715424647</v>
      </c>
      <c r="V89" s="26">
        <f t="shared" si="23"/>
        <v>40</v>
      </c>
      <c r="W89" s="26">
        <f t="shared" si="24"/>
        <v>14.733732284575352</v>
      </c>
      <c r="X89" s="27"/>
      <c r="Y89" s="26">
        <f t="shared" si="25"/>
        <v>124.73373228457535</v>
      </c>
      <c r="AA89" s="1"/>
      <c r="AB89" s="1"/>
      <c r="AF89" s="2"/>
      <c r="AG89" s="2"/>
      <c r="AH89" s="1"/>
      <c r="AI89" s="1"/>
      <c r="AM89" s="1"/>
      <c r="AO89" s="17"/>
      <c r="AS89" s="2"/>
      <c r="AU89" s="1"/>
      <c r="AV89" s="1"/>
      <c r="AX89" s="1"/>
      <c r="BA89" s="2"/>
      <c r="BB89" s="2"/>
      <c r="BD89" s="2"/>
      <c r="BF89" s="18"/>
      <c r="BG89" s="18"/>
      <c r="BH89" s="18"/>
      <c r="BI89" s="17"/>
      <c r="BJ89" s="2"/>
      <c r="BL89" s="18"/>
      <c r="BM89" s="18"/>
      <c r="BO89" s="2"/>
      <c r="BP89" s="1"/>
      <c r="BS89" s="2"/>
      <c r="BT89" s="1"/>
      <c r="BV89" s="1"/>
      <c r="BW89" s="1"/>
      <c r="BX89" s="1"/>
      <c r="BY89" s="2"/>
      <c r="CA89" s="1"/>
      <c r="CB89" s="1"/>
      <c r="CC89" s="2"/>
      <c r="CE89" s="1"/>
      <c r="CF89" s="2"/>
      <c r="CH89" s="1"/>
      <c r="CI89" s="1"/>
      <c r="CJ89" s="18"/>
      <c r="CK89" s="18"/>
      <c r="CL89" s="18"/>
      <c r="CN89" s="1"/>
      <c r="CR89" s="1"/>
      <c r="CV89" s="18"/>
    </row>
    <row r="90" spans="1:100" x14ac:dyDescent="0.2">
      <c r="A90">
        <v>76</v>
      </c>
      <c r="B90" s="17">
        <f t="shared" si="26"/>
        <v>9.3687500000000004</v>
      </c>
      <c r="C90" s="17">
        <v>0.12491666666666745</v>
      </c>
      <c r="D90" s="17">
        <v>17.101128980946793</v>
      </c>
      <c r="E90" s="17">
        <v>0.1436647484721541</v>
      </c>
      <c r="F90" s="17">
        <v>4.6702915200146187</v>
      </c>
      <c r="G90" s="17">
        <v>4</v>
      </c>
      <c r="H90" s="17">
        <v>1.3297084799853813</v>
      </c>
      <c r="J90" s="23">
        <f t="shared" si="16"/>
        <v>9.3687500000000007E-2</v>
      </c>
      <c r="K90" s="23">
        <f t="shared" si="17"/>
        <v>4.6702915200146189E-2</v>
      </c>
      <c r="L90" s="23">
        <f t="shared" si="18"/>
        <v>0.04</v>
      </c>
      <c r="M90" s="23">
        <f t="shared" si="19"/>
        <v>1.3297084799853812E-2</v>
      </c>
      <c r="N90" s="1"/>
      <c r="O90" s="2">
        <f t="shared" si="20"/>
        <v>150</v>
      </c>
      <c r="P90" s="2">
        <f t="shared" si="13"/>
        <v>74.774513996231391</v>
      </c>
      <c r="Q90" s="2">
        <f t="shared" si="14"/>
        <v>64.042695130086727</v>
      </c>
      <c r="R90" s="2">
        <f t="shared" si="15"/>
        <v>21.2895286988987</v>
      </c>
      <c r="T90" s="26">
        <f t="shared" si="21"/>
        <v>93.6875</v>
      </c>
      <c r="U90" s="26">
        <f t="shared" si="22"/>
        <v>46.702915200146187</v>
      </c>
      <c r="V90" s="26">
        <f t="shared" si="23"/>
        <v>40</v>
      </c>
      <c r="W90" s="26">
        <f t="shared" si="24"/>
        <v>13.297084799853812</v>
      </c>
      <c r="X90" s="27"/>
      <c r="Y90" s="26">
        <f t="shared" si="25"/>
        <v>123.29708479985382</v>
      </c>
      <c r="AA90" s="1"/>
      <c r="AB90" s="1"/>
      <c r="AF90" s="2"/>
      <c r="AG90" s="2"/>
      <c r="AH90" s="1"/>
      <c r="AI90" s="1"/>
      <c r="AM90" s="1"/>
      <c r="AO90" s="17"/>
      <c r="AS90" s="2"/>
      <c r="AU90" s="1"/>
      <c r="AV90" s="1"/>
      <c r="AX90" s="1"/>
      <c r="BA90" s="2"/>
      <c r="BB90" s="2"/>
      <c r="BD90" s="2"/>
      <c r="BF90" s="18"/>
      <c r="BG90" s="18"/>
      <c r="BH90" s="18"/>
      <c r="BI90" s="17"/>
      <c r="BJ90" s="2"/>
      <c r="BL90" s="18"/>
      <c r="BM90" s="18"/>
      <c r="BO90" s="2"/>
      <c r="BP90" s="1"/>
      <c r="BS90" s="2"/>
      <c r="BT90" s="1"/>
      <c r="BV90" s="1"/>
      <c r="BW90" s="1"/>
      <c r="BX90" s="1"/>
      <c r="BY90" s="2"/>
      <c r="CA90" s="1"/>
      <c r="CB90" s="1"/>
      <c r="CC90" s="2"/>
      <c r="CE90" s="1"/>
      <c r="CF90" s="2"/>
      <c r="CH90" s="1"/>
      <c r="CI90" s="1"/>
      <c r="CJ90" s="18"/>
      <c r="CK90" s="18"/>
      <c r="CL90" s="18"/>
      <c r="CN90" s="1"/>
      <c r="CR90" s="1"/>
      <c r="CV90" s="18"/>
    </row>
    <row r="91" spans="1:100" x14ac:dyDescent="0.2">
      <c r="A91">
        <v>77</v>
      </c>
      <c r="B91" s="17">
        <f t="shared" si="26"/>
        <v>9.4936666666666678</v>
      </c>
      <c r="C91" s="17">
        <v>0.12491666666666745</v>
      </c>
      <c r="D91" s="17">
        <v>17.374624166509314</v>
      </c>
      <c r="E91" s="17">
        <v>0.14693194582398184</v>
      </c>
      <c r="F91" s="17">
        <v>4.8172234658386008</v>
      </c>
      <c r="G91" s="17">
        <v>4</v>
      </c>
      <c r="H91" s="17">
        <v>1.1827765341613992</v>
      </c>
      <c r="J91" s="23">
        <f t="shared" si="16"/>
        <v>9.4936666666666683E-2</v>
      </c>
      <c r="K91" s="23">
        <f t="shared" si="17"/>
        <v>4.8172234658386007E-2</v>
      </c>
      <c r="L91" s="23">
        <f t="shared" si="18"/>
        <v>0.04</v>
      </c>
      <c r="M91" s="23">
        <f t="shared" si="19"/>
        <v>1.1827765341613995E-2</v>
      </c>
      <c r="N91" s="1"/>
      <c r="O91" s="2">
        <f t="shared" si="20"/>
        <v>152.00000000000003</v>
      </c>
      <c r="P91" s="2">
        <f t="shared" si="13"/>
        <v>77.126993449050318</v>
      </c>
      <c r="Q91" s="2">
        <f t="shared" si="14"/>
        <v>64.042695130086727</v>
      </c>
      <c r="R91" s="2">
        <f t="shared" si="15"/>
        <v>18.937049246079777</v>
      </c>
      <c r="T91" s="26">
        <f t="shared" si="21"/>
        <v>94.936666666666682</v>
      </c>
      <c r="U91" s="26">
        <f t="shared" si="22"/>
        <v>48.17223465838601</v>
      </c>
      <c r="V91" s="26">
        <f t="shared" si="23"/>
        <v>40</v>
      </c>
      <c r="W91" s="26">
        <f t="shared" si="24"/>
        <v>11.827765341613995</v>
      </c>
      <c r="X91" s="27"/>
      <c r="Y91" s="26">
        <f t="shared" si="25"/>
        <v>121.827765341614</v>
      </c>
      <c r="AA91" s="1"/>
      <c r="AB91" s="1"/>
      <c r="AF91" s="2"/>
      <c r="AG91" s="2"/>
      <c r="AH91" s="1"/>
      <c r="AI91" s="1"/>
      <c r="AM91" s="1"/>
      <c r="AO91" s="17"/>
      <c r="AS91" s="2"/>
      <c r="AU91" s="1"/>
      <c r="AV91" s="1"/>
      <c r="AX91" s="1"/>
      <c r="BA91" s="2"/>
      <c r="BB91" s="2"/>
      <c r="BD91" s="2"/>
      <c r="BF91" s="18"/>
      <c r="BG91" s="18"/>
      <c r="BH91" s="18"/>
      <c r="BI91" s="17"/>
      <c r="BJ91" s="2"/>
      <c r="BL91" s="18"/>
      <c r="BM91" s="18"/>
      <c r="BO91" s="2"/>
      <c r="BP91" s="1"/>
      <c r="BS91" s="2"/>
      <c r="BT91" s="1"/>
      <c r="BV91" s="1"/>
      <c r="BW91" s="1"/>
      <c r="BX91" s="1"/>
      <c r="BY91" s="2"/>
      <c r="CA91" s="1"/>
      <c r="CB91" s="1"/>
      <c r="CC91" s="2"/>
      <c r="CE91" s="1"/>
      <c r="CF91" s="2"/>
      <c r="CH91" s="1"/>
      <c r="CI91" s="1"/>
      <c r="CJ91" s="18"/>
      <c r="CK91" s="18"/>
      <c r="CL91" s="18"/>
      <c r="CN91" s="1"/>
      <c r="CR91" s="1"/>
      <c r="CV91" s="18"/>
    </row>
    <row r="92" spans="1:100" x14ac:dyDescent="0.2">
      <c r="A92">
        <v>78</v>
      </c>
      <c r="B92" s="17">
        <f t="shared" si="26"/>
        <v>9.6185833333333335</v>
      </c>
      <c r="C92" s="17">
        <v>0.12491666666666745</v>
      </c>
      <c r="D92" s="17">
        <v>17.659053643868472</v>
      </c>
      <c r="E92" s="17">
        <v>0.15027555389546204</v>
      </c>
      <c r="F92" s="17">
        <v>4.9674990197340625</v>
      </c>
      <c r="G92" s="17">
        <v>4</v>
      </c>
      <c r="H92" s="17">
        <v>1.0325009802659375</v>
      </c>
      <c r="J92" s="23">
        <f t="shared" si="16"/>
        <v>9.6185833333333332E-2</v>
      </c>
      <c r="K92" s="23">
        <f t="shared" si="17"/>
        <v>4.9674990197340625E-2</v>
      </c>
      <c r="L92" s="23">
        <f t="shared" si="18"/>
        <v>0.04</v>
      </c>
      <c r="M92" s="23">
        <f t="shared" si="19"/>
        <v>1.0325009802659376E-2</v>
      </c>
      <c r="N92" s="1"/>
      <c r="O92" s="2">
        <f t="shared" si="20"/>
        <v>154</v>
      </c>
      <c r="P92" s="2">
        <f t="shared" si="13"/>
        <v>79.533006319958304</v>
      </c>
      <c r="Q92" s="2">
        <f t="shared" si="14"/>
        <v>64.042695130086727</v>
      </c>
      <c r="R92" s="2">
        <f t="shared" si="15"/>
        <v>16.531036375171784</v>
      </c>
      <c r="T92" s="26">
        <f t="shared" si="21"/>
        <v>96.185833333333335</v>
      </c>
      <c r="U92" s="26">
        <f t="shared" si="22"/>
        <v>49.674990197340627</v>
      </c>
      <c r="V92" s="26">
        <f t="shared" si="23"/>
        <v>40</v>
      </c>
      <c r="W92" s="26">
        <f t="shared" si="24"/>
        <v>10.325009802659377</v>
      </c>
      <c r="X92" s="27"/>
      <c r="Y92" s="26">
        <f t="shared" si="25"/>
        <v>120.32500980265937</v>
      </c>
      <c r="AA92" s="1"/>
      <c r="AB92" s="1"/>
      <c r="AF92" s="2"/>
      <c r="AG92" s="2"/>
      <c r="AH92" s="1"/>
      <c r="AI92" s="1"/>
      <c r="AM92" s="1"/>
      <c r="AO92" s="17"/>
      <c r="AS92" s="2"/>
      <c r="AU92" s="1"/>
      <c r="AV92" s="1"/>
      <c r="AX92" s="1"/>
      <c r="BA92" s="2"/>
      <c r="BB92" s="2"/>
      <c r="BD92" s="2"/>
      <c r="BF92" s="18"/>
      <c r="BG92" s="18"/>
      <c r="BH92" s="18"/>
      <c r="BI92" s="17"/>
      <c r="BJ92" s="2"/>
      <c r="BL92" s="18"/>
      <c r="BM92" s="18"/>
      <c r="BO92" s="2"/>
      <c r="BP92" s="1"/>
      <c r="BS92" s="2"/>
      <c r="BT92" s="1"/>
      <c r="BV92" s="1"/>
      <c r="BW92" s="1"/>
      <c r="BX92" s="1"/>
      <c r="BY92" s="2"/>
      <c r="CA92" s="1"/>
      <c r="CB92" s="1"/>
      <c r="CC92" s="2"/>
      <c r="CE92" s="1"/>
      <c r="CF92" s="2"/>
      <c r="CH92" s="1"/>
      <c r="CI92" s="1"/>
      <c r="CJ92" s="18"/>
      <c r="CK92" s="18"/>
      <c r="CL92" s="18"/>
      <c r="CN92" s="1"/>
      <c r="CR92" s="1"/>
      <c r="CV92" s="18"/>
    </row>
    <row r="93" spans="1:100" x14ac:dyDescent="0.2">
      <c r="A93">
        <v>79</v>
      </c>
      <c r="B93" s="17">
        <f t="shared" si="26"/>
        <v>9.7435000000000009</v>
      </c>
      <c r="C93" s="17">
        <v>0.12491666666666745</v>
      </c>
      <c r="D93" s="17">
        <v>17.954869624185573</v>
      </c>
      <c r="E93" s="17">
        <v>0.15369871501563001</v>
      </c>
      <c r="F93" s="17">
        <v>5.1211977347496926</v>
      </c>
      <c r="G93" s="17">
        <v>4</v>
      </c>
      <c r="H93" s="17">
        <v>0.87880226525030736</v>
      </c>
      <c r="J93" s="23">
        <f t="shared" si="16"/>
        <v>9.7435000000000008E-2</v>
      </c>
      <c r="K93" s="23">
        <f t="shared" si="17"/>
        <v>5.1211977347496926E-2</v>
      </c>
      <c r="L93" s="23">
        <f t="shared" si="18"/>
        <v>0.04</v>
      </c>
      <c r="M93" s="23">
        <f t="shared" si="19"/>
        <v>8.7880226525030754E-3</v>
      </c>
      <c r="N93" s="1"/>
      <c r="O93" s="2">
        <f t="shared" si="20"/>
        <v>156</v>
      </c>
      <c r="P93" s="2">
        <f t="shared" si="13"/>
        <v>81.993826306866325</v>
      </c>
      <c r="Q93" s="2">
        <f t="shared" si="14"/>
        <v>64.042695130086727</v>
      </c>
      <c r="R93" s="2">
        <f t="shared" si="15"/>
        <v>14.070216388263763</v>
      </c>
      <c r="T93" s="26">
        <f t="shared" si="21"/>
        <v>97.435000000000002</v>
      </c>
      <c r="U93" s="26">
        <f t="shared" si="22"/>
        <v>51.211977347496926</v>
      </c>
      <c r="V93" s="26">
        <f t="shared" si="23"/>
        <v>40</v>
      </c>
      <c r="W93" s="26">
        <f t="shared" si="24"/>
        <v>8.7880226525030753</v>
      </c>
      <c r="X93" s="27"/>
      <c r="Y93" s="26">
        <f t="shared" si="25"/>
        <v>118.78802265250307</v>
      </c>
      <c r="AA93" s="1"/>
      <c r="AB93" s="1"/>
      <c r="AF93" s="2"/>
      <c r="AG93" s="2"/>
      <c r="AH93" s="1"/>
      <c r="AI93" s="1"/>
      <c r="AM93" s="1"/>
      <c r="AO93" s="17"/>
      <c r="AS93" s="2"/>
      <c r="AU93" s="1"/>
      <c r="AV93" s="1"/>
      <c r="AX93" s="1"/>
      <c r="BA93" s="2"/>
      <c r="BB93" s="2"/>
      <c r="BD93" s="2"/>
      <c r="BF93" s="18"/>
      <c r="BG93" s="18"/>
      <c r="BH93" s="18"/>
      <c r="BI93" s="17"/>
      <c r="BJ93" s="2"/>
      <c r="BL93" s="18"/>
      <c r="BM93" s="18"/>
      <c r="BO93" s="2"/>
      <c r="BP93" s="1"/>
      <c r="BS93" s="2"/>
      <c r="BT93" s="1"/>
      <c r="BV93" s="1"/>
      <c r="BW93" s="1"/>
      <c r="BX93" s="1"/>
      <c r="BY93" s="2"/>
      <c r="CA93" s="1"/>
      <c r="CB93" s="1"/>
      <c r="CC93" s="2"/>
      <c r="CE93" s="1"/>
      <c r="CF93" s="2"/>
      <c r="CH93" s="1"/>
      <c r="CI93" s="1"/>
      <c r="CJ93" s="18"/>
      <c r="CK93" s="18"/>
      <c r="CL93" s="18"/>
      <c r="CN93" s="1"/>
      <c r="CR93" s="1"/>
      <c r="CV93" s="18"/>
    </row>
    <row r="94" spans="1:100" x14ac:dyDescent="0.2">
      <c r="A94">
        <v>80</v>
      </c>
      <c r="B94" s="17">
        <f t="shared" si="26"/>
        <v>9.8684166666666666</v>
      </c>
      <c r="C94" s="17">
        <v>0.12491666666666745</v>
      </c>
      <c r="D94" s="17">
        <v>18.262547779992733</v>
      </c>
      <c r="E94" s="17">
        <v>0.15720473784390188</v>
      </c>
      <c r="F94" s="17">
        <v>5.2784024725935943</v>
      </c>
      <c r="G94" s="17">
        <v>4</v>
      </c>
      <c r="H94" s="17">
        <v>0.7215975274064057</v>
      </c>
      <c r="J94" s="23">
        <f t="shared" si="16"/>
        <v>9.868416666666667E-2</v>
      </c>
      <c r="K94" s="23">
        <f t="shared" si="17"/>
        <v>5.2784024725935942E-2</v>
      </c>
      <c r="L94" s="23">
        <f t="shared" si="18"/>
        <v>0.04</v>
      </c>
      <c r="M94" s="23">
        <f t="shared" si="19"/>
        <v>7.2159752740640591E-3</v>
      </c>
      <c r="N94" s="1"/>
      <c r="O94" s="2">
        <f t="shared" si="20"/>
        <v>158</v>
      </c>
      <c r="P94" s="2">
        <f t="shared" si="13"/>
        <v>84.510780081551871</v>
      </c>
      <c r="Q94" s="2">
        <f t="shared" si="14"/>
        <v>64.042695130086727</v>
      </c>
      <c r="R94" s="2">
        <f t="shared" si="15"/>
        <v>11.553262613578214</v>
      </c>
      <c r="T94" s="26">
        <f t="shared" si="21"/>
        <v>98.68416666666667</v>
      </c>
      <c r="U94" s="26">
        <f t="shared" si="22"/>
        <v>52.784024725935943</v>
      </c>
      <c r="V94" s="26">
        <f t="shared" si="23"/>
        <v>40</v>
      </c>
      <c r="W94" s="26">
        <f t="shared" si="24"/>
        <v>7.2159752740640588</v>
      </c>
      <c r="X94" s="27"/>
      <c r="Y94" s="26">
        <f t="shared" si="25"/>
        <v>117.21597527406405</v>
      </c>
      <c r="AA94" s="1"/>
      <c r="AB94" s="1"/>
      <c r="AF94" s="2"/>
      <c r="AG94" s="2"/>
      <c r="AH94" s="1"/>
      <c r="AI94" s="1"/>
      <c r="AM94" s="1"/>
      <c r="AO94" s="17"/>
      <c r="AS94" s="2"/>
      <c r="AU94" s="1"/>
      <c r="AV94" s="1"/>
      <c r="AX94" s="1"/>
      <c r="BA94" s="2"/>
      <c r="BB94" s="2"/>
      <c r="BD94" s="2"/>
      <c r="BF94" s="18"/>
      <c r="BG94" s="18"/>
      <c r="BH94" s="18"/>
      <c r="BI94" s="17"/>
      <c r="BJ94" s="2"/>
      <c r="BL94" s="18"/>
      <c r="BM94" s="18"/>
      <c r="BO94" s="2"/>
      <c r="BP94" s="1"/>
      <c r="BS94" s="2"/>
      <c r="BT94" s="1"/>
      <c r="BV94" s="1"/>
      <c r="BW94" s="1"/>
      <c r="BX94" s="1"/>
      <c r="BY94" s="2"/>
      <c r="CA94" s="1"/>
      <c r="CB94" s="1"/>
      <c r="CC94" s="2"/>
      <c r="CE94" s="1"/>
      <c r="CF94" s="2"/>
      <c r="CH94" s="1"/>
      <c r="CI94" s="1"/>
      <c r="CJ94" s="18"/>
      <c r="CK94" s="18"/>
      <c r="CL94" s="18"/>
      <c r="CN94" s="1"/>
      <c r="CR94" s="1"/>
      <c r="CV94" s="18"/>
    </row>
    <row r="95" spans="1:100" x14ac:dyDescent="0.2">
      <c r="A95">
        <v>81</v>
      </c>
      <c r="B95" s="17">
        <f t="shared" si="26"/>
        <v>9.9933333333333341</v>
      </c>
      <c r="C95" s="17">
        <v>0.12491666666666745</v>
      </c>
      <c r="D95" s="17">
        <v>18.582588909593873</v>
      </c>
      <c r="E95" s="17">
        <v>0.16079710892665719</v>
      </c>
      <c r="F95" s="17">
        <v>5.4391995815202518</v>
      </c>
      <c r="G95" s="17">
        <v>4</v>
      </c>
      <c r="H95" s="17">
        <v>0.56080041847974815</v>
      </c>
      <c r="J95" s="23">
        <f t="shared" si="16"/>
        <v>9.9933333333333346E-2</v>
      </c>
      <c r="K95" s="23">
        <f t="shared" si="17"/>
        <v>5.4391995815202515E-2</v>
      </c>
      <c r="L95" s="23">
        <f t="shared" si="18"/>
        <v>0.04</v>
      </c>
      <c r="M95" s="23">
        <f t="shared" si="19"/>
        <v>5.6080041847974861E-3</v>
      </c>
      <c r="N95" s="1"/>
      <c r="O95" s="2">
        <f t="shared" si="20"/>
        <v>160.00000000000003</v>
      </c>
      <c r="P95" s="2">
        <f t="shared" ref="P95:P135" si="27">K95/$K$2</f>
        <v>87.085250137749185</v>
      </c>
      <c r="Q95" s="2">
        <f t="shared" ref="Q95:Q135" si="28">L95/$K$2</f>
        <v>64.042695130086727</v>
      </c>
      <c r="R95" s="2">
        <f t="shared" ref="R95:R135" si="29">M95/$K$2</f>
        <v>8.9787925573808991</v>
      </c>
      <c r="T95" s="26">
        <f t="shared" si="21"/>
        <v>99.933333333333351</v>
      </c>
      <c r="U95" s="26">
        <f t="shared" si="22"/>
        <v>54.391995815202513</v>
      </c>
      <c r="V95" s="26">
        <f t="shared" si="23"/>
        <v>40</v>
      </c>
      <c r="W95" s="26">
        <f t="shared" si="24"/>
        <v>5.608004184797486</v>
      </c>
      <c r="X95" s="27"/>
      <c r="Y95" s="26">
        <f t="shared" si="25"/>
        <v>115.60800418479749</v>
      </c>
      <c r="AA95" s="1"/>
      <c r="AB95" s="1"/>
      <c r="AF95" s="2"/>
      <c r="AG95" s="2"/>
      <c r="AH95" s="1"/>
      <c r="AI95" s="1"/>
      <c r="AM95" s="1"/>
      <c r="AO95" s="17"/>
      <c r="AS95" s="2"/>
      <c r="AU95" s="1"/>
      <c r="AV95" s="1"/>
      <c r="AX95" s="1"/>
      <c r="BA95" s="2"/>
      <c r="BB95" s="2"/>
      <c r="BD95" s="2"/>
      <c r="BF95" s="18"/>
      <c r="BG95" s="18"/>
      <c r="BH95" s="18"/>
      <c r="BI95" s="17"/>
      <c r="BJ95" s="2"/>
      <c r="BL95" s="18"/>
      <c r="BM95" s="18"/>
      <c r="BO95" s="2"/>
      <c r="BP95" s="1"/>
      <c r="BQ95" s="1"/>
      <c r="BS95" s="2"/>
      <c r="BT95" s="1"/>
      <c r="BV95" s="1"/>
      <c r="BW95" s="1"/>
      <c r="BX95" s="1"/>
      <c r="BY95" s="2"/>
      <c r="CA95" s="1"/>
      <c r="CB95" s="1"/>
      <c r="CC95" s="2"/>
      <c r="CE95" s="1"/>
      <c r="CF95" s="2"/>
      <c r="CH95" s="1"/>
      <c r="CI95" s="1"/>
      <c r="CJ95" s="18"/>
      <c r="CK95" s="18"/>
      <c r="CL95" s="18"/>
      <c r="CN95" s="1"/>
      <c r="CR95" s="1"/>
      <c r="CV95" s="18"/>
    </row>
    <row r="96" spans="1:100" x14ac:dyDescent="0.2">
      <c r="A96">
        <v>82</v>
      </c>
      <c r="B96" s="17">
        <f t="shared" si="26"/>
        <v>10.118250000000002</v>
      </c>
      <c r="C96" s="17">
        <v>0.12491666666666745</v>
      </c>
      <c r="D96" s="17">
        <v>18.915520739180611</v>
      </c>
      <c r="E96" s="17">
        <v>0.16447950520831428</v>
      </c>
      <c r="F96" s="17">
        <v>5.6036790867285662</v>
      </c>
      <c r="G96" s="17">
        <v>5.5</v>
      </c>
      <c r="H96" s="17">
        <v>1.8963209132714338</v>
      </c>
      <c r="J96" s="23">
        <f t="shared" si="16"/>
        <v>0.10118250000000001</v>
      </c>
      <c r="K96" s="23">
        <f t="shared" si="17"/>
        <v>5.6036790867285663E-2</v>
      </c>
      <c r="L96" s="23">
        <f t="shared" si="18"/>
        <v>5.5E-2</v>
      </c>
      <c r="M96" s="23">
        <f t="shared" si="19"/>
        <v>1.8963209132714338E-2</v>
      </c>
      <c r="N96" s="1"/>
      <c r="O96" s="2">
        <f t="shared" si="20"/>
        <v>162.00000000000003</v>
      </c>
      <c r="P96" s="2">
        <f t="shared" si="27"/>
        <v>89.718677839550097</v>
      </c>
      <c r="Q96" s="2">
        <f t="shared" si="28"/>
        <v>88.058705803869245</v>
      </c>
      <c r="R96" s="2">
        <f t="shared" si="29"/>
        <v>30.361375529362515</v>
      </c>
      <c r="T96" s="26">
        <f t="shared" si="21"/>
        <v>101.1825</v>
      </c>
      <c r="U96" s="26">
        <f t="shared" si="22"/>
        <v>56.03679086728566</v>
      </c>
      <c r="V96" s="26">
        <f t="shared" si="23"/>
        <v>55</v>
      </c>
      <c r="W96" s="26">
        <f t="shared" si="24"/>
        <v>18.963209132714336</v>
      </c>
      <c r="X96" s="27"/>
      <c r="Y96" s="26">
        <f t="shared" si="25"/>
        <v>113.96320913271434</v>
      </c>
      <c r="AA96" s="1"/>
      <c r="AB96" s="1"/>
      <c r="AF96" s="2"/>
      <c r="AG96" s="2"/>
      <c r="AH96" s="1"/>
      <c r="AI96" s="1"/>
      <c r="AM96" s="1"/>
      <c r="AO96" s="17"/>
      <c r="AS96" s="2"/>
      <c r="AU96" s="1"/>
      <c r="AV96" s="1"/>
      <c r="AX96" s="1"/>
      <c r="BA96" s="2"/>
      <c r="BB96" s="2"/>
      <c r="BD96" s="2"/>
      <c r="BF96" s="18"/>
      <c r="BG96" s="18"/>
      <c r="BH96" s="18"/>
      <c r="BI96" s="17"/>
      <c r="BJ96" s="2"/>
      <c r="BL96" s="18"/>
      <c r="BM96" s="18"/>
      <c r="BO96" s="2"/>
      <c r="BP96" s="1"/>
      <c r="BQ96" s="1"/>
      <c r="BS96" s="2"/>
      <c r="BT96" s="1"/>
      <c r="BV96" s="1"/>
      <c r="BW96" s="1"/>
      <c r="BX96" s="1"/>
      <c r="BY96" s="2"/>
      <c r="CA96" s="1"/>
      <c r="CB96" s="1"/>
      <c r="CC96" s="2"/>
      <c r="CE96" s="1"/>
      <c r="CF96" s="2"/>
      <c r="CH96" s="1"/>
      <c r="CI96" s="1"/>
      <c r="CJ96" s="18"/>
      <c r="CK96" s="18"/>
      <c r="CL96" s="18"/>
      <c r="CN96" s="1"/>
      <c r="CR96" s="1"/>
      <c r="CV96" s="18"/>
    </row>
    <row r="97" spans="1:100" x14ac:dyDescent="0.2">
      <c r="A97">
        <v>83</v>
      </c>
      <c r="B97" s="17">
        <f t="shared" si="26"/>
        <v>10.243166666666667</v>
      </c>
      <c r="C97" s="17">
        <v>0.12491666666666745</v>
      </c>
      <c r="D97" s="17">
        <v>19.261899875942252</v>
      </c>
      <c r="E97" s="17">
        <v>0.16825580759091616</v>
      </c>
      <c r="F97" s="17">
        <v>5.7719348943194824</v>
      </c>
      <c r="G97" s="17">
        <v>5.5</v>
      </c>
      <c r="H97" s="17">
        <v>1.7280651056805176</v>
      </c>
      <c r="J97" s="23">
        <f t="shared" si="16"/>
        <v>0.10243166666666667</v>
      </c>
      <c r="K97" s="23">
        <f t="shared" si="17"/>
        <v>5.7719348943194825E-2</v>
      </c>
      <c r="L97" s="23">
        <f t="shared" si="18"/>
        <v>5.5E-2</v>
      </c>
      <c r="M97" s="23">
        <f t="shared" si="19"/>
        <v>1.7280651056805176E-2</v>
      </c>
      <c r="N97" s="1"/>
      <c r="O97" s="2">
        <f t="shared" si="20"/>
        <v>164</v>
      </c>
      <c r="P97" s="2">
        <f t="shared" si="27"/>
        <v>92.412566686902991</v>
      </c>
      <c r="Q97" s="2">
        <f t="shared" si="28"/>
        <v>88.058705803869245</v>
      </c>
      <c r="R97" s="2">
        <f t="shared" si="29"/>
        <v>27.667486682009621</v>
      </c>
      <c r="T97" s="26">
        <f t="shared" si="21"/>
        <v>102.43166666666667</v>
      </c>
      <c r="U97" s="26">
        <f t="shared" si="22"/>
        <v>57.719348943194824</v>
      </c>
      <c r="V97" s="26">
        <f t="shared" si="23"/>
        <v>55</v>
      </c>
      <c r="W97" s="26">
        <f t="shared" si="24"/>
        <v>17.280651056805176</v>
      </c>
      <c r="X97" s="27"/>
      <c r="Y97" s="26">
        <f t="shared" si="25"/>
        <v>112.28065105680517</v>
      </c>
      <c r="AA97" s="1"/>
      <c r="AB97" s="1"/>
      <c r="AF97" s="2"/>
      <c r="AG97" s="2"/>
      <c r="AH97" s="1"/>
      <c r="AI97" s="1"/>
      <c r="AM97" s="1"/>
      <c r="AO97" s="17"/>
      <c r="AS97" s="2"/>
      <c r="AU97" s="1"/>
      <c r="AV97" s="1"/>
      <c r="AX97" s="1"/>
      <c r="BA97" s="2"/>
      <c r="BB97" s="2"/>
      <c r="BD97" s="2"/>
      <c r="BF97" s="18"/>
      <c r="BG97" s="18"/>
      <c r="BH97" s="18"/>
      <c r="BI97" s="17"/>
      <c r="BJ97" s="2"/>
      <c r="BL97" s="18"/>
      <c r="BM97" s="18"/>
      <c r="BO97" s="2"/>
      <c r="BP97" s="1"/>
      <c r="BQ97" s="1"/>
      <c r="BS97" s="2"/>
      <c r="BT97" s="1"/>
      <c r="BV97" s="1"/>
      <c r="BW97" s="1"/>
      <c r="BX97" s="1"/>
      <c r="BY97" s="2"/>
      <c r="CA97" s="1"/>
      <c r="CB97" s="1"/>
      <c r="CC97" s="2"/>
      <c r="CE97" s="1"/>
      <c r="CF97" s="2"/>
      <c r="CH97" s="1"/>
      <c r="CI97" s="1"/>
      <c r="CJ97" s="18"/>
      <c r="CK97" s="18"/>
      <c r="CL97" s="18"/>
      <c r="CN97" s="1"/>
      <c r="CR97" s="1"/>
      <c r="CV97" s="18"/>
    </row>
    <row r="98" spans="1:100" x14ac:dyDescent="0.2">
      <c r="A98">
        <v>84</v>
      </c>
      <c r="B98" s="17">
        <f t="shared" si="26"/>
        <v>10.368083333333335</v>
      </c>
      <c r="C98" s="17">
        <v>0.12491666666666745</v>
      </c>
      <c r="D98" s="17">
        <v>19.622313926971458</v>
      </c>
      <c r="E98" s="17">
        <v>0.17213011564644223</v>
      </c>
      <c r="F98" s="17">
        <v>5.9440650099659242</v>
      </c>
      <c r="G98" s="17">
        <v>5.5</v>
      </c>
      <c r="H98" s="17">
        <v>1.5559349900340758</v>
      </c>
      <c r="J98" s="23">
        <f t="shared" si="16"/>
        <v>0.10368083333333335</v>
      </c>
      <c r="K98" s="23">
        <f t="shared" si="17"/>
        <v>5.9440650099659244E-2</v>
      </c>
      <c r="L98" s="23">
        <f t="shared" si="18"/>
        <v>5.5E-2</v>
      </c>
      <c r="M98" s="23">
        <f t="shared" si="19"/>
        <v>1.5559349900340757E-2</v>
      </c>
      <c r="N98" s="1"/>
      <c r="O98" s="2">
        <f t="shared" si="20"/>
        <v>166.00000000000003</v>
      </c>
      <c r="P98" s="2">
        <f t="shared" si="27"/>
        <v>95.168485816665907</v>
      </c>
      <c r="Q98" s="2">
        <f t="shared" si="28"/>
        <v>88.058705803869245</v>
      </c>
      <c r="R98" s="2">
        <f t="shared" si="29"/>
        <v>24.911567552246709</v>
      </c>
      <c r="T98" s="26">
        <f t="shared" si="21"/>
        <v>103.68083333333335</v>
      </c>
      <c r="U98" s="26">
        <f t="shared" si="22"/>
        <v>59.440650099659244</v>
      </c>
      <c r="V98" s="26">
        <f t="shared" si="23"/>
        <v>55</v>
      </c>
      <c r="W98" s="26">
        <f t="shared" si="24"/>
        <v>15.559349900340758</v>
      </c>
      <c r="X98" s="27"/>
      <c r="Y98" s="26">
        <f t="shared" si="25"/>
        <v>110.55934990034075</v>
      </c>
      <c r="AA98" s="1"/>
      <c r="AB98" s="1"/>
      <c r="AF98" s="2"/>
      <c r="AG98" s="2"/>
      <c r="AH98" s="1"/>
      <c r="AI98" s="1"/>
      <c r="AM98" s="1"/>
      <c r="AO98" s="17"/>
      <c r="AS98" s="2"/>
      <c r="AU98" s="1"/>
      <c r="AV98" s="1"/>
      <c r="AX98" s="1"/>
      <c r="BA98" s="2"/>
      <c r="BB98" s="2"/>
      <c r="BD98" s="2"/>
      <c r="BF98" s="18"/>
      <c r="BG98" s="18"/>
      <c r="BH98" s="18"/>
      <c r="BI98" s="17"/>
      <c r="BJ98" s="2"/>
      <c r="BL98" s="18"/>
      <c r="BM98" s="18"/>
      <c r="BO98" s="2"/>
      <c r="BP98" s="1"/>
      <c r="BQ98" s="1"/>
      <c r="BS98" s="2"/>
      <c r="BT98" s="1"/>
      <c r="BV98" s="1"/>
      <c r="BW98" s="1"/>
      <c r="BX98" s="1"/>
      <c r="BY98" s="2"/>
      <c r="CA98" s="1"/>
      <c r="CB98" s="1"/>
      <c r="CC98" s="2"/>
      <c r="CE98" s="1"/>
      <c r="CF98" s="2"/>
      <c r="CH98" s="1"/>
      <c r="CI98" s="1"/>
      <c r="CJ98" s="18"/>
      <c r="CK98" s="18"/>
      <c r="CL98" s="18"/>
      <c r="CN98" s="1"/>
      <c r="CR98" s="1"/>
      <c r="CV98" s="18"/>
    </row>
    <row r="99" spans="1:100" x14ac:dyDescent="0.2">
      <c r="A99">
        <v>85</v>
      </c>
      <c r="B99" s="17">
        <f t="shared" si="26"/>
        <v>10.493</v>
      </c>
      <c r="C99" s="17">
        <v>0.12491666666666745</v>
      </c>
      <c r="D99" s="17">
        <v>19.997383800561714</v>
      </c>
      <c r="E99" s="17">
        <v>0.17610676359887231</v>
      </c>
      <c r="F99" s="17">
        <v>6.1201717735647962</v>
      </c>
      <c r="G99" s="17">
        <v>5.5</v>
      </c>
      <c r="H99" s="17">
        <v>1.3798282264352038</v>
      </c>
      <c r="J99" s="23">
        <f t="shared" si="16"/>
        <v>0.10493000000000001</v>
      </c>
      <c r="K99" s="23">
        <f t="shared" si="17"/>
        <v>6.1201717735647962E-2</v>
      </c>
      <c r="L99" s="23">
        <f t="shared" si="18"/>
        <v>5.5E-2</v>
      </c>
      <c r="M99" s="23">
        <f t="shared" si="19"/>
        <v>1.3798282264352039E-2</v>
      </c>
      <c r="N99" s="1"/>
      <c r="O99" s="2">
        <f t="shared" si="20"/>
        <v>168.00000000000003</v>
      </c>
      <c r="P99" s="2">
        <f t="shared" si="27"/>
        <v>97.988073759543099</v>
      </c>
      <c r="Q99" s="2">
        <f t="shared" si="28"/>
        <v>88.058705803869245</v>
      </c>
      <c r="R99" s="2">
        <f t="shared" si="29"/>
        <v>22.09197960936951</v>
      </c>
      <c r="T99" s="26">
        <f t="shared" si="21"/>
        <v>104.93</v>
      </c>
      <c r="U99" s="26">
        <f t="shared" si="22"/>
        <v>61.201717735647961</v>
      </c>
      <c r="V99" s="26">
        <f t="shared" si="23"/>
        <v>55</v>
      </c>
      <c r="W99" s="26">
        <f t="shared" si="24"/>
        <v>13.798282264352039</v>
      </c>
      <c r="X99" s="27"/>
      <c r="Y99" s="26">
        <f t="shared" si="25"/>
        <v>108.79828226435204</v>
      </c>
      <c r="AA99" s="1"/>
      <c r="AB99" s="1"/>
      <c r="AF99" s="2"/>
      <c r="AG99" s="2"/>
      <c r="AH99" s="1"/>
      <c r="AI99" s="1"/>
      <c r="AM99" s="1"/>
      <c r="AO99" s="17"/>
      <c r="AS99" s="2"/>
      <c r="AU99" s="1"/>
      <c r="AV99" s="1"/>
      <c r="AX99" s="1"/>
      <c r="BA99" s="2"/>
      <c r="BB99" s="2"/>
      <c r="BD99" s="2"/>
      <c r="BF99" s="18"/>
      <c r="BG99" s="18"/>
      <c r="BH99" s="18"/>
      <c r="BI99" s="17"/>
      <c r="BJ99" s="2"/>
      <c r="BL99" s="18"/>
      <c r="BM99" s="18"/>
      <c r="BO99" s="2"/>
      <c r="BP99" s="1"/>
      <c r="BQ99" s="1"/>
      <c r="BS99" s="2"/>
      <c r="BT99" s="1"/>
      <c r="BV99" s="1"/>
      <c r="BW99" s="1"/>
      <c r="BX99" s="1"/>
      <c r="BY99" s="2"/>
      <c r="CA99" s="1"/>
      <c r="CB99" s="1"/>
      <c r="CC99" s="2"/>
      <c r="CE99" s="1"/>
      <c r="CF99" s="2"/>
      <c r="CH99" s="1"/>
      <c r="CI99" s="1"/>
      <c r="CJ99" s="18"/>
      <c r="CK99" s="18"/>
      <c r="CL99" s="18"/>
      <c r="CN99" s="1"/>
      <c r="CR99" s="1"/>
      <c r="CV99" s="18"/>
    </row>
    <row r="100" spans="1:100" x14ac:dyDescent="0.2">
      <c r="A100">
        <v>86</v>
      </c>
      <c r="B100" s="17">
        <f t="shared" si="26"/>
        <v>10.617916666666668</v>
      </c>
      <c r="C100" s="17">
        <v>0.12491666666666745</v>
      </c>
      <c r="D100" s="17">
        <v>20.387766208424001</v>
      </c>
      <c r="E100" s="17">
        <v>0.18019033770605458</v>
      </c>
      <c r="F100" s="17">
        <v>6.300362111270851</v>
      </c>
      <c r="G100" s="17">
        <v>5.5</v>
      </c>
      <c r="H100" s="17">
        <v>1.199637888729149</v>
      </c>
      <c r="J100" s="23">
        <f t="shared" si="16"/>
        <v>0.10617916666666667</v>
      </c>
      <c r="K100" s="23">
        <f t="shared" si="17"/>
        <v>6.3003621112708505E-2</v>
      </c>
      <c r="L100" s="23">
        <f t="shared" si="18"/>
        <v>5.5E-2</v>
      </c>
      <c r="M100" s="23">
        <f t="shared" si="19"/>
        <v>1.1996378887291496E-2</v>
      </c>
      <c r="N100" s="1"/>
      <c r="O100" s="2">
        <f t="shared" si="20"/>
        <v>170</v>
      </c>
      <c r="P100" s="2">
        <f t="shared" si="27"/>
        <v>100.87304247531715</v>
      </c>
      <c r="Q100" s="2">
        <f t="shared" si="28"/>
        <v>88.058705803869245</v>
      </c>
      <c r="R100" s="2">
        <f t="shared" si="29"/>
        <v>19.207010893595456</v>
      </c>
      <c r="T100" s="26">
        <f t="shared" si="21"/>
        <v>106.17916666666667</v>
      </c>
      <c r="U100" s="26">
        <f t="shared" si="22"/>
        <v>63.003621112708508</v>
      </c>
      <c r="V100" s="26">
        <f t="shared" si="23"/>
        <v>55</v>
      </c>
      <c r="W100" s="26">
        <f t="shared" si="24"/>
        <v>11.996378887291495</v>
      </c>
      <c r="X100" s="27"/>
      <c r="Y100" s="26">
        <f t="shared" si="25"/>
        <v>106.99637888729148</v>
      </c>
      <c r="AA100" s="1"/>
      <c r="AB100" s="1"/>
      <c r="AF100" s="2"/>
      <c r="AG100" s="2"/>
      <c r="AH100" s="1"/>
      <c r="AI100" s="1"/>
      <c r="AM100" s="1"/>
      <c r="AO100" s="17"/>
      <c r="AS100" s="2"/>
      <c r="AU100" s="1"/>
      <c r="AV100" s="1"/>
      <c r="AX100" s="1"/>
      <c r="BA100" s="2"/>
      <c r="BB100" s="2"/>
      <c r="BD100" s="2"/>
      <c r="BF100" s="18"/>
      <c r="BG100" s="18"/>
      <c r="BH100" s="18"/>
      <c r="BI100" s="17"/>
      <c r="BJ100" s="2"/>
      <c r="BL100" s="18"/>
      <c r="BM100" s="18"/>
      <c r="BO100" s="2"/>
      <c r="BP100" s="1"/>
      <c r="BQ100" s="1"/>
      <c r="BS100" s="2"/>
      <c r="BT100" s="1"/>
      <c r="BV100" s="1"/>
      <c r="BW100" s="1"/>
      <c r="BX100" s="1"/>
      <c r="BY100" s="2"/>
      <c r="CA100" s="1"/>
      <c r="CB100" s="1"/>
      <c r="CC100" s="2"/>
      <c r="CE100" s="1"/>
      <c r="CF100" s="2"/>
      <c r="CH100" s="1"/>
      <c r="CI100" s="1"/>
      <c r="CJ100" s="18"/>
      <c r="CK100" s="18"/>
      <c r="CL100" s="18"/>
      <c r="CN100" s="1"/>
      <c r="CR100" s="1"/>
      <c r="CV100" s="18"/>
    </row>
    <row r="101" spans="1:100" x14ac:dyDescent="0.2">
      <c r="A101">
        <v>87</v>
      </c>
      <c r="B101" s="17">
        <f t="shared" si="26"/>
        <v>10.742833333333333</v>
      </c>
      <c r="C101" s="17">
        <v>0.12491666666666745</v>
      </c>
      <c r="D101" s="17">
        <v>20.794156389639454</v>
      </c>
      <c r="E101" s="17">
        <v>0.18438569518762507</v>
      </c>
      <c r="F101" s="17">
        <v>6.4847478064584765</v>
      </c>
      <c r="G101" s="17">
        <v>5.5</v>
      </c>
      <c r="H101" s="17">
        <v>1.0152521935415235</v>
      </c>
      <c r="J101" s="23">
        <f t="shared" si="16"/>
        <v>0.10742833333333333</v>
      </c>
      <c r="K101" s="23">
        <f t="shared" si="17"/>
        <v>6.4847478064584768E-2</v>
      </c>
      <c r="L101" s="23">
        <f t="shared" si="18"/>
        <v>5.5E-2</v>
      </c>
      <c r="M101" s="23">
        <f t="shared" si="19"/>
        <v>1.0152521935415233E-2</v>
      </c>
      <c r="N101" s="1"/>
      <c r="O101" s="2">
        <f t="shared" si="20"/>
        <v>172</v>
      </c>
      <c r="P101" s="2">
        <f t="shared" si="27"/>
        <v>103.82518169112971</v>
      </c>
      <c r="Q101" s="2">
        <f t="shared" si="28"/>
        <v>88.058705803869245</v>
      </c>
      <c r="R101" s="2">
        <f t="shared" si="29"/>
        <v>16.254871677782894</v>
      </c>
      <c r="T101" s="26">
        <f t="shared" si="21"/>
        <v>107.42833333333333</v>
      </c>
      <c r="U101" s="26">
        <f t="shared" si="22"/>
        <v>64.847478064584763</v>
      </c>
      <c r="V101" s="26">
        <f t="shared" si="23"/>
        <v>55</v>
      </c>
      <c r="W101" s="26">
        <f t="shared" si="24"/>
        <v>10.152521935415233</v>
      </c>
      <c r="X101" s="27"/>
      <c r="Y101" s="26">
        <f t="shared" si="25"/>
        <v>105.15252193541524</v>
      </c>
      <c r="AA101" s="1"/>
      <c r="AB101" s="1"/>
      <c r="AF101" s="2"/>
      <c r="AG101" s="2"/>
      <c r="AH101" s="1"/>
      <c r="AI101" s="1"/>
      <c r="AM101" s="1"/>
      <c r="AO101" s="17"/>
      <c r="AS101" s="2"/>
      <c r="AU101" s="1"/>
      <c r="AV101" s="1"/>
      <c r="AX101" s="1"/>
      <c r="BA101" s="2"/>
      <c r="BB101" s="2"/>
      <c r="BD101" s="2"/>
      <c r="BF101" s="18"/>
      <c r="BG101" s="18"/>
      <c r="BH101" s="18"/>
      <c r="BI101" s="17"/>
      <c r="BJ101" s="2"/>
      <c r="BL101" s="18"/>
      <c r="BM101" s="18"/>
      <c r="BO101" s="2"/>
      <c r="BP101" s="1"/>
      <c r="BQ101" s="1"/>
      <c r="BS101" s="2"/>
      <c r="BT101" s="1"/>
      <c r="BV101" s="1"/>
      <c r="BW101" s="1"/>
      <c r="BX101" s="1"/>
      <c r="BY101" s="2"/>
      <c r="CA101" s="1"/>
      <c r="CB101" s="1"/>
      <c r="CC101" s="2"/>
      <c r="CE101" s="1"/>
      <c r="CF101" s="2"/>
      <c r="CH101" s="1"/>
      <c r="CI101" s="1"/>
      <c r="CJ101" s="18"/>
      <c r="CK101" s="18"/>
      <c r="CL101" s="18"/>
      <c r="CN101" s="1"/>
      <c r="CR101" s="1"/>
      <c r="CV101" s="18"/>
    </row>
    <row r="102" spans="1:100" x14ac:dyDescent="0.2">
      <c r="A102">
        <v>88</v>
      </c>
      <c r="B102" s="17">
        <f t="shared" si="26"/>
        <v>10.867750000000001</v>
      </c>
      <c r="C102" s="17">
        <v>0.12491666666666745</v>
      </c>
      <c r="D102" s="17">
        <v>21.217291079679054</v>
      </c>
      <c r="E102" s="17">
        <v>0.18869798486246731</v>
      </c>
      <c r="F102" s="17">
        <v>6.673445791320944</v>
      </c>
      <c r="G102" s="17">
        <v>5.5</v>
      </c>
      <c r="H102" s="17">
        <v>0.82655420867905605</v>
      </c>
      <c r="J102" s="23">
        <f t="shared" si="16"/>
        <v>0.10867750000000001</v>
      </c>
      <c r="K102" s="23">
        <f t="shared" si="17"/>
        <v>6.6734457913209436E-2</v>
      </c>
      <c r="L102" s="23">
        <f t="shared" si="18"/>
        <v>5.5E-2</v>
      </c>
      <c r="M102" s="23">
        <f t="shared" si="19"/>
        <v>8.265542086790565E-3</v>
      </c>
      <c r="N102" s="1"/>
      <c r="O102" s="2">
        <f t="shared" si="20"/>
        <v>174.00000000000003</v>
      </c>
      <c r="P102" s="2">
        <f t="shared" si="27"/>
        <v>106.84636357018189</v>
      </c>
      <c r="Q102" s="2">
        <f t="shared" si="28"/>
        <v>88.058705803869245</v>
      </c>
      <c r="R102" s="2">
        <f t="shared" si="29"/>
        <v>13.233689798730724</v>
      </c>
      <c r="T102" s="26">
        <f t="shared" si="21"/>
        <v>108.67750000000001</v>
      </c>
      <c r="U102" s="26">
        <f t="shared" si="22"/>
        <v>66.73445791320944</v>
      </c>
      <c r="V102" s="26">
        <f t="shared" si="23"/>
        <v>55</v>
      </c>
      <c r="W102" s="26">
        <f t="shared" si="24"/>
        <v>8.2655420867905658</v>
      </c>
      <c r="X102" s="27"/>
      <c r="Y102" s="26">
        <f t="shared" si="25"/>
        <v>103.26554208679056</v>
      </c>
      <c r="AA102" s="1"/>
      <c r="AB102" s="1"/>
      <c r="AF102" s="2"/>
      <c r="AG102" s="2"/>
      <c r="AH102" s="1"/>
      <c r="AI102" s="1"/>
      <c r="AM102" s="1"/>
      <c r="AO102" s="17"/>
      <c r="AS102" s="2"/>
      <c r="AU102" s="1"/>
      <c r="AV102" s="1"/>
      <c r="AX102" s="1"/>
      <c r="BA102" s="2"/>
      <c r="BB102" s="2"/>
      <c r="BD102" s="2"/>
      <c r="BF102" s="18"/>
      <c r="BG102" s="18"/>
      <c r="BH102" s="18"/>
      <c r="BI102" s="17"/>
      <c r="BJ102" s="2"/>
      <c r="BL102" s="18"/>
      <c r="BM102" s="18"/>
      <c r="BO102" s="2"/>
      <c r="BP102" s="1"/>
      <c r="BQ102" s="1"/>
      <c r="BS102" s="2"/>
      <c r="BT102" s="1"/>
      <c r="BV102" s="1"/>
      <c r="BW102" s="1"/>
      <c r="BX102" s="1"/>
      <c r="BY102" s="2"/>
      <c r="CA102" s="1"/>
      <c r="CB102" s="1"/>
      <c r="CC102" s="2"/>
      <c r="CE102" s="1"/>
      <c r="CF102" s="2"/>
      <c r="CH102" s="1"/>
      <c r="CI102" s="1"/>
      <c r="CJ102" s="18"/>
      <c r="CK102" s="18"/>
      <c r="CL102" s="18"/>
      <c r="CN102" s="1"/>
      <c r="CR102" s="1"/>
      <c r="CV102" s="18"/>
    </row>
    <row r="103" spans="1:100" x14ac:dyDescent="0.2">
      <c r="A103">
        <v>89</v>
      </c>
      <c r="B103" s="17">
        <f t="shared" si="26"/>
        <v>10.992666666666668</v>
      </c>
      <c r="C103" s="17">
        <v>0.12491666666666745</v>
      </c>
      <c r="D103" s="17">
        <v>21.657951750727772</v>
      </c>
      <c r="E103" s="17">
        <v>0.19313266967955689</v>
      </c>
      <c r="F103" s="17">
        <v>6.8665784610005005</v>
      </c>
      <c r="G103" s="17">
        <v>5.5</v>
      </c>
      <c r="H103" s="17">
        <v>0.63342153899949949</v>
      </c>
      <c r="J103" s="23">
        <f t="shared" si="16"/>
        <v>0.10992666666666669</v>
      </c>
      <c r="K103" s="23">
        <f t="shared" si="17"/>
        <v>6.8665784610004998E-2</v>
      </c>
      <c r="L103" s="23">
        <f t="shared" si="18"/>
        <v>5.5E-2</v>
      </c>
      <c r="M103" s="23">
        <f t="shared" si="19"/>
        <v>6.3342153899950022E-3</v>
      </c>
      <c r="N103" s="1"/>
      <c r="O103" s="2">
        <f t="shared" si="20"/>
        <v>176.00000000000003</v>
      </c>
      <c r="P103" s="2">
        <f t="shared" si="27"/>
        <v>109.93854774116878</v>
      </c>
      <c r="Q103" s="2">
        <f t="shared" si="28"/>
        <v>88.058705803869245</v>
      </c>
      <c r="R103" s="2">
        <f t="shared" si="29"/>
        <v>10.141505627743832</v>
      </c>
      <c r="T103" s="26">
        <f t="shared" si="21"/>
        <v>109.92666666666669</v>
      </c>
      <c r="U103" s="26">
        <f t="shared" si="22"/>
        <v>68.665784610005005</v>
      </c>
      <c r="V103" s="26">
        <f t="shared" si="23"/>
        <v>55</v>
      </c>
      <c r="W103" s="26">
        <f t="shared" si="24"/>
        <v>6.334215389995002</v>
      </c>
      <c r="X103" s="27"/>
      <c r="Y103" s="26">
        <f t="shared" si="25"/>
        <v>101.33421538999499</v>
      </c>
      <c r="AA103" s="1"/>
      <c r="AB103" s="1"/>
      <c r="AF103" s="2"/>
      <c r="AG103" s="2"/>
      <c r="AH103" s="1"/>
      <c r="AI103" s="1"/>
      <c r="AM103" s="1"/>
      <c r="AO103" s="17"/>
      <c r="AS103" s="2"/>
      <c r="AU103" s="1"/>
      <c r="AV103" s="1"/>
      <c r="AX103" s="1"/>
      <c r="BA103" s="2"/>
      <c r="BB103" s="2"/>
      <c r="BD103" s="2"/>
      <c r="BF103" s="18"/>
      <c r="BG103" s="18"/>
      <c r="BH103" s="18"/>
      <c r="BI103" s="17"/>
      <c r="BJ103" s="2"/>
      <c r="BL103" s="18"/>
      <c r="BM103" s="18"/>
      <c r="BO103" s="2"/>
      <c r="BP103" s="1"/>
      <c r="BQ103" s="1"/>
      <c r="BS103" s="2"/>
      <c r="BT103" s="1"/>
      <c r="BV103" s="1"/>
      <c r="BW103" s="1"/>
      <c r="BX103" s="1"/>
      <c r="BY103" s="2"/>
      <c r="CA103" s="1"/>
      <c r="CB103" s="1"/>
      <c r="CC103" s="2"/>
      <c r="CE103" s="1"/>
      <c r="CF103" s="2"/>
      <c r="CH103" s="1"/>
      <c r="CI103" s="1"/>
      <c r="CJ103" s="18"/>
      <c r="CK103" s="18"/>
      <c r="CL103" s="18"/>
      <c r="CN103" s="1"/>
      <c r="CR103" s="1"/>
      <c r="CV103" s="18"/>
    </row>
    <row r="104" spans="1:100" x14ac:dyDescent="0.2">
      <c r="A104">
        <v>90</v>
      </c>
      <c r="B104" s="17">
        <f t="shared" si="26"/>
        <v>11.117583333333334</v>
      </c>
      <c r="C104" s="17">
        <v>0.12491666666666745</v>
      </c>
      <c r="D104" s="17">
        <v>22.116968152860068</v>
      </c>
      <c r="E104" s="17">
        <v>0.19769555134896177</v>
      </c>
      <c r="F104" s="17">
        <v>7.0642740123494621</v>
      </c>
      <c r="G104" s="17">
        <v>7</v>
      </c>
      <c r="H104" s="17">
        <v>1.9357259876505379</v>
      </c>
      <c r="J104" s="23">
        <f t="shared" si="16"/>
        <v>0.11117583333333333</v>
      </c>
      <c r="K104" s="23">
        <f t="shared" si="17"/>
        <v>7.0642740123494627E-2</v>
      </c>
      <c r="L104" s="23">
        <f t="shared" si="18"/>
        <v>7.0000000000000007E-2</v>
      </c>
      <c r="M104" s="23">
        <f t="shared" si="19"/>
        <v>1.935725987650538E-2</v>
      </c>
      <c r="N104" s="1"/>
      <c r="O104" s="2">
        <f t="shared" si="20"/>
        <v>178</v>
      </c>
      <c r="P104" s="2">
        <f t="shared" si="27"/>
        <v>113.10378672207278</v>
      </c>
      <c r="Q104" s="2">
        <f t="shared" si="28"/>
        <v>112.07471647765178</v>
      </c>
      <c r="R104" s="2">
        <f t="shared" si="29"/>
        <v>30.992277320622357</v>
      </c>
      <c r="T104" s="26">
        <f t="shared" si="21"/>
        <v>111.17583333333333</v>
      </c>
      <c r="U104" s="26">
        <f t="shared" si="22"/>
        <v>70.642740123494633</v>
      </c>
      <c r="V104" s="26">
        <f t="shared" si="23"/>
        <v>70</v>
      </c>
      <c r="W104" s="26">
        <f t="shared" si="24"/>
        <v>19.357259876505381</v>
      </c>
      <c r="X104" s="27"/>
      <c r="Y104" s="26">
        <f t="shared" si="25"/>
        <v>99.357259876505367</v>
      </c>
      <c r="AA104" s="1"/>
      <c r="AB104" s="1"/>
      <c r="AF104" s="2"/>
      <c r="AG104" s="2"/>
      <c r="AH104" s="1"/>
      <c r="AI104" s="1"/>
      <c r="AM104" s="1"/>
      <c r="AO104" s="17"/>
      <c r="AS104" s="2"/>
      <c r="AU104" s="1"/>
      <c r="AV104" s="1"/>
      <c r="AX104" s="1"/>
      <c r="BA104" s="2"/>
      <c r="BB104" s="2"/>
      <c r="BF104" s="18"/>
      <c r="BG104" s="18"/>
      <c r="BI104" s="17"/>
      <c r="BJ104" s="2"/>
      <c r="BL104" s="18"/>
      <c r="BM104" s="18"/>
      <c r="BO104" s="2"/>
      <c r="BP104" s="1"/>
      <c r="BQ104" s="1"/>
      <c r="BS104" s="2"/>
      <c r="BT104" s="1"/>
      <c r="BV104" s="1"/>
      <c r="BW104" s="1"/>
      <c r="BX104" s="1"/>
      <c r="BY104" s="2"/>
      <c r="CA104" s="1"/>
      <c r="CB104" s="1"/>
      <c r="CC104" s="2"/>
      <c r="CE104" s="1"/>
      <c r="CF104" s="2"/>
      <c r="CH104" s="1"/>
      <c r="CI104" s="1"/>
      <c r="CJ104" s="18"/>
      <c r="CK104" s="18"/>
      <c r="CL104" s="18"/>
      <c r="CN104" s="1"/>
      <c r="CR104" s="1"/>
      <c r="CV104" s="18"/>
    </row>
    <row r="105" spans="1:100" x14ac:dyDescent="0.2">
      <c r="A105">
        <v>91</v>
      </c>
      <c r="B105" s="17">
        <f t="shared" si="26"/>
        <v>11.242500000000001</v>
      </c>
      <c r="C105" s="17">
        <v>0.12491666666666745</v>
      </c>
      <c r="D105" s="17">
        <v>22.595222189367338</v>
      </c>
      <c r="E105" s="17">
        <v>0.20239279730590207</v>
      </c>
      <c r="F105" s="17">
        <v>7.2666668096553639</v>
      </c>
      <c r="G105" s="17">
        <v>7</v>
      </c>
      <c r="H105" s="17">
        <v>1.7333331903446361</v>
      </c>
      <c r="J105" s="23">
        <f t="shared" si="16"/>
        <v>0.11242500000000001</v>
      </c>
      <c r="K105" s="23">
        <f t="shared" si="17"/>
        <v>7.2666668096553644E-2</v>
      </c>
      <c r="L105" s="23">
        <f t="shared" si="18"/>
        <v>7.0000000000000007E-2</v>
      </c>
      <c r="M105" s="23">
        <f t="shared" si="19"/>
        <v>1.7333331903446363E-2</v>
      </c>
      <c r="N105" s="1"/>
      <c r="O105" s="2">
        <f t="shared" si="20"/>
        <v>180.00000000000003</v>
      </c>
      <c r="P105" s="2">
        <f t="shared" si="27"/>
        <v>116.34423177566961</v>
      </c>
      <c r="Q105" s="2">
        <f t="shared" si="28"/>
        <v>112.07471647765178</v>
      </c>
      <c r="R105" s="2">
        <f t="shared" si="29"/>
        <v>27.751832267025531</v>
      </c>
      <c r="T105" s="26">
        <f t="shared" si="21"/>
        <v>112.42500000000001</v>
      </c>
      <c r="U105" s="26">
        <f t="shared" si="22"/>
        <v>72.66666809655365</v>
      </c>
      <c r="V105" s="26">
        <f t="shared" si="23"/>
        <v>70</v>
      </c>
      <c r="W105" s="26">
        <f t="shared" si="24"/>
        <v>17.333331903446364</v>
      </c>
      <c r="X105" s="27"/>
      <c r="Y105" s="26">
        <f t="shared" si="25"/>
        <v>97.33333190344635</v>
      </c>
      <c r="AA105" s="1"/>
      <c r="AB105" s="1"/>
      <c r="AF105" s="2"/>
      <c r="AG105" s="2"/>
      <c r="AH105" s="1"/>
      <c r="AI105" s="1"/>
      <c r="AM105" s="1"/>
      <c r="AO105" s="17"/>
      <c r="AS105" s="2"/>
      <c r="AU105" s="1"/>
      <c r="AV105" s="1"/>
      <c r="AX105" s="1"/>
      <c r="BA105" s="2"/>
      <c r="BB105" s="2"/>
      <c r="BD105" s="2"/>
      <c r="BF105" s="18"/>
      <c r="BG105" s="18"/>
      <c r="BH105" s="18"/>
      <c r="BI105" s="17"/>
      <c r="BJ105" s="2"/>
      <c r="BL105" s="18"/>
      <c r="BM105" s="18"/>
      <c r="BO105" s="2"/>
      <c r="BP105" s="1"/>
      <c r="BQ105" s="1"/>
      <c r="BS105" s="2"/>
      <c r="BT105" s="1"/>
      <c r="BV105" s="1"/>
      <c r="BW105" s="1"/>
      <c r="BX105" s="1"/>
      <c r="BY105" s="2"/>
      <c r="CA105" s="1"/>
      <c r="CB105" s="1"/>
      <c r="CC105" s="2"/>
      <c r="CE105" s="1"/>
      <c r="CF105" s="2"/>
      <c r="CH105" s="1"/>
      <c r="CI105" s="1"/>
      <c r="CJ105" s="18"/>
      <c r="CK105" s="18"/>
      <c r="CL105" s="18"/>
      <c r="CN105" s="1"/>
      <c r="CR105" s="1"/>
      <c r="CV105" s="18"/>
    </row>
    <row r="106" spans="1:100" x14ac:dyDescent="0.2">
      <c r="A106">
        <v>92</v>
      </c>
      <c r="B106" s="17">
        <f t="shared" si="26"/>
        <v>11.367416666666667</v>
      </c>
      <c r="C106" s="17">
        <v>0.12491666666666745</v>
      </c>
      <c r="D106" s="17">
        <v>23.093652163834928</v>
      </c>
      <c r="E106" s="17">
        <v>0.2072309702709326</v>
      </c>
      <c r="F106" s="17">
        <v>7.4738977799262969</v>
      </c>
      <c r="G106" s="17">
        <v>7</v>
      </c>
      <c r="H106" s="17">
        <v>1.5261022200737031</v>
      </c>
      <c r="J106" s="23">
        <f t="shared" si="16"/>
        <v>0.11367416666666667</v>
      </c>
      <c r="K106" s="23">
        <f t="shared" si="17"/>
        <v>7.4738977799262973E-2</v>
      </c>
      <c r="L106" s="23">
        <f t="shared" si="18"/>
        <v>7.0000000000000007E-2</v>
      </c>
      <c r="M106" s="23">
        <f t="shared" si="19"/>
        <v>1.5261022200737034E-2</v>
      </c>
      <c r="N106" s="1"/>
      <c r="O106" s="2">
        <f t="shared" si="20"/>
        <v>182</v>
      </c>
      <c r="P106" s="2">
        <f t="shared" si="27"/>
        <v>119.66213923831296</v>
      </c>
      <c r="Q106" s="2">
        <f t="shared" si="28"/>
        <v>112.07471647765178</v>
      </c>
      <c r="R106" s="2">
        <f t="shared" si="29"/>
        <v>24.433924804382176</v>
      </c>
      <c r="T106" s="26">
        <f t="shared" si="21"/>
        <v>113.67416666666668</v>
      </c>
      <c r="U106" s="26">
        <f t="shared" si="22"/>
        <v>74.738977799262969</v>
      </c>
      <c r="V106" s="26">
        <f t="shared" si="23"/>
        <v>70</v>
      </c>
      <c r="W106" s="26">
        <f t="shared" si="24"/>
        <v>15.261022200737033</v>
      </c>
      <c r="X106" s="27"/>
      <c r="Y106" s="26">
        <f t="shared" si="25"/>
        <v>95.261022200737031</v>
      </c>
      <c r="AA106" s="1"/>
      <c r="AB106" s="1"/>
      <c r="AF106" s="2"/>
      <c r="AG106" s="2"/>
      <c r="AH106" s="1"/>
      <c r="AI106" s="1"/>
      <c r="AM106" s="1"/>
      <c r="AO106" s="17"/>
      <c r="AS106" s="2"/>
      <c r="AU106" s="1"/>
      <c r="AV106" s="1"/>
      <c r="AX106" s="1"/>
      <c r="BA106" s="2"/>
      <c r="BB106" s="2"/>
      <c r="BD106" s="2"/>
      <c r="BF106" s="18"/>
      <c r="BG106" s="18"/>
      <c r="BH106" s="18"/>
      <c r="BI106" s="17"/>
      <c r="BJ106" s="2"/>
      <c r="BL106" s="18"/>
      <c r="BM106" s="18"/>
      <c r="BO106" s="2"/>
      <c r="BP106" s="1"/>
      <c r="BQ106" s="1"/>
      <c r="BS106" s="2"/>
      <c r="BT106" s="1"/>
      <c r="BV106" s="1"/>
      <c r="BW106" s="1"/>
      <c r="BX106" s="1"/>
      <c r="BY106" s="2"/>
      <c r="CA106" s="1"/>
      <c r="CB106" s="1"/>
      <c r="CC106" s="2"/>
      <c r="CE106" s="1"/>
      <c r="CF106" s="2"/>
      <c r="CH106" s="1"/>
      <c r="CI106" s="1"/>
      <c r="CJ106" s="18"/>
      <c r="CK106" s="18"/>
      <c r="CL106" s="18"/>
      <c r="CN106" s="1"/>
      <c r="CR106" s="1"/>
      <c r="CV106" s="18"/>
    </row>
    <row r="107" spans="1:100" x14ac:dyDescent="0.2">
      <c r="A107">
        <v>93</v>
      </c>
      <c r="B107" s="17">
        <f t="shared" si="26"/>
        <v>11.492333333333335</v>
      </c>
      <c r="C107" s="17">
        <v>0.12491666666666745</v>
      </c>
      <c r="D107" s="17">
        <v>23.613257441550378</v>
      </c>
      <c r="E107" s="17">
        <v>0.21221706070347832</v>
      </c>
      <c r="F107" s="17">
        <v>7.6861148406297755</v>
      </c>
      <c r="G107" s="17">
        <v>7</v>
      </c>
      <c r="H107" s="17">
        <v>1.3138851593702245</v>
      </c>
      <c r="J107" s="23">
        <f t="shared" si="16"/>
        <v>0.11492333333333335</v>
      </c>
      <c r="K107" s="23">
        <f t="shared" si="17"/>
        <v>7.686114840629775E-2</v>
      </c>
      <c r="L107" s="23">
        <f t="shared" si="18"/>
        <v>7.0000000000000007E-2</v>
      </c>
      <c r="M107" s="23">
        <f t="shared" si="19"/>
        <v>1.3138851593702257E-2</v>
      </c>
      <c r="N107" s="1"/>
      <c r="O107" s="2">
        <f t="shared" si="20"/>
        <v>184.00000000000003</v>
      </c>
      <c r="P107" s="2">
        <f t="shared" si="27"/>
        <v>123.05987736832195</v>
      </c>
      <c r="Q107" s="2">
        <f t="shared" si="28"/>
        <v>112.07471647765178</v>
      </c>
      <c r="R107" s="2">
        <f t="shared" si="29"/>
        <v>21.036186674373194</v>
      </c>
      <c r="T107" s="26">
        <f t="shared" si="21"/>
        <v>114.92333333333335</v>
      </c>
      <c r="U107" s="26">
        <f t="shared" si="22"/>
        <v>76.861148406297744</v>
      </c>
      <c r="V107" s="26">
        <f t="shared" si="23"/>
        <v>70</v>
      </c>
      <c r="W107" s="26">
        <f t="shared" si="24"/>
        <v>13.138851593702258</v>
      </c>
      <c r="X107" s="27"/>
      <c r="Y107" s="26">
        <f t="shared" si="25"/>
        <v>93.138851593702256</v>
      </c>
      <c r="AA107" s="1"/>
      <c r="AB107" s="1"/>
      <c r="AF107" s="2"/>
      <c r="AG107" s="2"/>
      <c r="AH107" s="1"/>
      <c r="AI107" s="1"/>
      <c r="AM107" s="1"/>
      <c r="AO107" s="17"/>
      <c r="AS107" s="2"/>
      <c r="AU107" s="1"/>
      <c r="AV107" s="1"/>
      <c r="AX107" s="1"/>
      <c r="BA107" s="2"/>
      <c r="BB107" s="2"/>
      <c r="BD107" s="2"/>
      <c r="BF107" s="18"/>
      <c r="BG107" s="18"/>
      <c r="BH107" s="18"/>
      <c r="BI107" s="17"/>
      <c r="BJ107" s="2"/>
      <c r="BL107" s="18"/>
      <c r="BM107" s="18"/>
      <c r="BO107" s="2"/>
      <c r="BP107" s="1"/>
      <c r="BQ107" s="1"/>
      <c r="BS107" s="2"/>
      <c r="BT107" s="1"/>
      <c r="BV107" s="1"/>
      <c r="BW107" s="1"/>
      <c r="BX107" s="1"/>
      <c r="BY107" s="2"/>
      <c r="CA107" s="1"/>
      <c r="CB107" s="1"/>
      <c r="CC107" s="2"/>
      <c r="CE107" s="1"/>
      <c r="CF107" s="2"/>
      <c r="CH107" s="1"/>
      <c r="CI107" s="1"/>
      <c r="CJ107" s="18"/>
      <c r="CK107" s="18"/>
      <c r="CL107" s="18"/>
      <c r="CN107" s="1"/>
      <c r="CR107" s="1"/>
      <c r="CV107" s="18"/>
    </row>
    <row r="108" spans="1:100" x14ac:dyDescent="0.2">
      <c r="A108">
        <v>94</v>
      </c>
      <c r="B108" s="17">
        <f t="shared" si="26"/>
        <v>11.61725</v>
      </c>
      <c r="C108" s="17">
        <v>0.12491666666666745</v>
      </c>
      <c r="D108" s="17">
        <v>24.155103573453466</v>
      </c>
      <c r="E108" s="17">
        <v>0.21735852248598311</v>
      </c>
      <c r="F108" s="17">
        <v>7.9034733631157588</v>
      </c>
      <c r="G108" s="17">
        <v>7</v>
      </c>
      <c r="H108" s="17">
        <v>1.0965266368842412</v>
      </c>
      <c r="J108" s="23">
        <f t="shared" si="16"/>
        <v>0.1161725</v>
      </c>
      <c r="K108" s="23">
        <f t="shared" si="17"/>
        <v>7.9034733631157594E-2</v>
      </c>
      <c r="L108" s="23">
        <f t="shared" si="18"/>
        <v>7.0000000000000007E-2</v>
      </c>
      <c r="M108" s="23">
        <f t="shared" si="19"/>
        <v>1.0965266368842413E-2</v>
      </c>
      <c r="N108" s="1"/>
      <c r="O108" s="2">
        <f t="shared" si="20"/>
        <v>186</v>
      </c>
      <c r="P108" s="2">
        <f t="shared" si="27"/>
        <v>126.53993376569595</v>
      </c>
      <c r="Q108" s="2">
        <f t="shared" si="28"/>
        <v>112.07471647765178</v>
      </c>
      <c r="R108" s="2">
        <f t="shared" si="29"/>
        <v>17.556130276999195</v>
      </c>
      <c r="T108" s="26">
        <f t="shared" si="21"/>
        <v>116.1725</v>
      </c>
      <c r="U108" s="26">
        <f t="shared" si="22"/>
        <v>79.034733631157593</v>
      </c>
      <c r="V108" s="26">
        <f t="shared" si="23"/>
        <v>70</v>
      </c>
      <c r="W108" s="26">
        <f t="shared" si="24"/>
        <v>10.965266368842412</v>
      </c>
      <c r="X108" s="27"/>
      <c r="Y108" s="26">
        <f t="shared" si="25"/>
        <v>90.965266368842407</v>
      </c>
      <c r="AA108" s="1"/>
      <c r="AB108" s="1"/>
      <c r="AF108" s="2"/>
      <c r="AG108" s="2"/>
      <c r="AH108" s="1"/>
      <c r="AI108" s="1"/>
      <c r="AM108" s="1"/>
      <c r="AO108" s="17"/>
      <c r="AS108" s="2"/>
      <c r="AU108" s="1"/>
      <c r="AV108" s="1"/>
      <c r="AX108" s="1"/>
      <c r="BA108" s="2"/>
      <c r="BB108" s="2"/>
      <c r="BD108" s="2"/>
      <c r="BF108" s="18"/>
      <c r="BG108" s="18"/>
      <c r="BH108" s="18"/>
      <c r="BI108" s="17"/>
      <c r="BJ108" s="2"/>
      <c r="BL108" s="18"/>
      <c r="BM108" s="18"/>
      <c r="BO108" s="2"/>
      <c r="BP108" s="1"/>
      <c r="BQ108" s="1"/>
      <c r="BS108" s="2"/>
      <c r="BT108" s="1"/>
      <c r="BV108" s="1"/>
      <c r="BW108" s="1"/>
      <c r="BX108" s="1"/>
      <c r="BY108" s="2"/>
      <c r="CA108" s="1"/>
      <c r="CB108" s="1"/>
      <c r="CC108" s="2"/>
      <c r="CE108" s="1"/>
      <c r="CF108" s="2"/>
      <c r="CH108" s="1"/>
      <c r="CI108" s="1"/>
      <c r="CJ108" s="18"/>
      <c r="CK108" s="18"/>
      <c r="CL108" s="18"/>
      <c r="CN108" s="1"/>
      <c r="CR108" s="1"/>
      <c r="CV108" s="18"/>
    </row>
    <row r="109" spans="1:100" x14ac:dyDescent="0.2">
      <c r="A109">
        <v>95</v>
      </c>
      <c r="B109" s="17">
        <f t="shared" si="26"/>
        <v>11.742166666666668</v>
      </c>
      <c r="C109" s="17">
        <v>0.12491666666666745</v>
      </c>
      <c r="D109" s="17">
        <v>24.720327937421551</v>
      </c>
      <c r="E109" s="17">
        <v>0.22266331222098734</v>
      </c>
      <c r="F109" s="17">
        <v>8.1261366753367454</v>
      </c>
      <c r="G109" s="17">
        <v>7</v>
      </c>
      <c r="H109" s="17">
        <v>0.87386332466325456</v>
      </c>
      <c r="J109" s="23">
        <f t="shared" si="16"/>
        <v>0.11742166666666667</v>
      </c>
      <c r="K109" s="23">
        <f t="shared" si="17"/>
        <v>8.1261366753367453E-2</v>
      </c>
      <c r="L109" s="23">
        <f t="shared" si="18"/>
        <v>7.0000000000000007E-2</v>
      </c>
      <c r="M109" s="23">
        <f t="shared" si="19"/>
        <v>8.7386332466325538E-3</v>
      </c>
      <c r="N109" s="1"/>
      <c r="O109" s="2">
        <f t="shared" si="20"/>
        <v>188</v>
      </c>
      <c r="P109" s="2">
        <f t="shared" si="27"/>
        <v>130.10492342100193</v>
      </c>
      <c r="Q109" s="2">
        <f t="shared" si="28"/>
        <v>112.07471647765178</v>
      </c>
      <c r="R109" s="2">
        <f t="shared" si="29"/>
        <v>13.991140621693216</v>
      </c>
      <c r="T109" s="26">
        <f t="shared" si="21"/>
        <v>117.42166666666668</v>
      </c>
      <c r="U109" s="26">
        <f t="shared" si="22"/>
        <v>81.261366753367454</v>
      </c>
      <c r="V109" s="26">
        <f t="shared" si="23"/>
        <v>70</v>
      </c>
      <c r="W109" s="26">
        <f t="shared" si="24"/>
        <v>8.7386332466325545</v>
      </c>
      <c r="X109" s="27"/>
      <c r="Y109" s="26">
        <f t="shared" si="25"/>
        <v>88.738633246632546</v>
      </c>
      <c r="AA109" s="1"/>
      <c r="AB109" s="1"/>
      <c r="AF109" s="2"/>
      <c r="AG109" s="2"/>
      <c r="AH109" s="1"/>
      <c r="AI109" s="1"/>
      <c r="AM109" s="1"/>
      <c r="AO109" s="17"/>
      <c r="AS109" s="2"/>
      <c r="AU109" s="1"/>
      <c r="AV109" s="1"/>
      <c r="AX109" s="1"/>
      <c r="BA109" s="2"/>
      <c r="BB109" s="2"/>
      <c r="BD109" s="2"/>
      <c r="BF109" s="18"/>
      <c r="BG109" s="18"/>
      <c r="BH109" s="18"/>
      <c r="BI109" s="17"/>
      <c r="BJ109" s="2"/>
      <c r="BL109" s="18"/>
      <c r="BM109" s="18"/>
      <c r="BO109" s="2"/>
      <c r="BP109" s="1"/>
      <c r="BQ109" s="1"/>
      <c r="BS109" s="2"/>
      <c r="BT109" s="1"/>
      <c r="BV109" s="1"/>
      <c r="BW109" s="1"/>
      <c r="BX109" s="1"/>
      <c r="BY109" s="2"/>
      <c r="CA109" s="1"/>
      <c r="CB109" s="1"/>
      <c r="CC109" s="2"/>
      <c r="CE109" s="1"/>
      <c r="CF109" s="2"/>
      <c r="CH109" s="1"/>
      <c r="CI109" s="1"/>
      <c r="CJ109" s="18"/>
      <c r="CK109" s="18"/>
      <c r="CL109" s="18"/>
      <c r="CN109" s="1"/>
      <c r="CR109" s="1"/>
      <c r="CV109" s="18"/>
    </row>
    <row r="110" spans="1:100" x14ac:dyDescent="0.2">
      <c r="A110">
        <v>96</v>
      </c>
      <c r="B110" s="17">
        <f t="shared" si="26"/>
        <v>11.867083333333333</v>
      </c>
      <c r="C110" s="17">
        <v>0.12491666666666745</v>
      </c>
      <c r="D110" s="17">
        <v>25.310145959185288</v>
      </c>
      <c r="E110" s="17">
        <v>0.22813993257654519</v>
      </c>
      <c r="F110" s="17">
        <v>8.35427660791329</v>
      </c>
      <c r="G110" s="17">
        <v>7</v>
      </c>
      <c r="H110" s="17">
        <v>0.64572339208671004</v>
      </c>
      <c r="J110" s="23">
        <f t="shared" si="16"/>
        <v>0.11867083333333334</v>
      </c>
      <c r="K110" s="23">
        <f t="shared" si="17"/>
        <v>8.3542766079132899E-2</v>
      </c>
      <c r="L110" s="23">
        <f t="shared" si="18"/>
        <v>7.0000000000000007E-2</v>
      </c>
      <c r="M110" s="23">
        <f t="shared" si="19"/>
        <v>6.457233920867108E-3</v>
      </c>
      <c r="N110" s="1"/>
      <c r="O110" s="2">
        <f t="shared" si="20"/>
        <v>190</v>
      </c>
      <c r="P110" s="2">
        <f t="shared" si="27"/>
        <v>133.75759745825147</v>
      </c>
      <c r="Q110" s="2">
        <f t="shared" si="28"/>
        <v>112.07471647765178</v>
      </c>
      <c r="R110" s="2">
        <f t="shared" si="29"/>
        <v>10.338466584443669</v>
      </c>
      <c r="T110" s="26">
        <f t="shared" si="21"/>
        <v>118.67083333333333</v>
      </c>
      <c r="U110" s="26">
        <f t="shared" si="22"/>
        <v>83.542766079132903</v>
      </c>
      <c r="V110" s="26">
        <f t="shared" si="23"/>
        <v>70</v>
      </c>
      <c r="W110" s="26">
        <f t="shared" si="24"/>
        <v>6.4572339208671083</v>
      </c>
      <c r="X110" s="27"/>
      <c r="Y110" s="26">
        <f t="shared" si="25"/>
        <v>86.457233920867097</v>
      </c>
      <c r="AA110" s="1"/>
      <c r="AB110" s="1"/>
      <c r="AF110" s="2"/>
      <c r="AG110" s="2"/>
      <c r="AH110" s="1"/>
      <c r="AI110" s="1"/>
      <c r="AM110" s="1"/>
      <c r="AO110" s="17"/>
      <c r="AS110" s="2"/>
      <c r="AU110" s="1"/>
      <c r="AV110" s="1"/>
      <c r="AX110" s="1"/>
      <c r="BA110" s="2"/>
      <c r="BB110" s="2"/>
      <c r="BD110" s="2"/>
      <c r="BF110" s="18"/>
      <c r="BG110" s="18"/>
      <c r="BH110" s="18"/>
      <c r="BI110" s="17"/>
      <c r="BJ110" s="2"/>
      <c r="BL110" s="18"/>
      <c r="BM110" s="18"/>
      <c r="BO110" s="2"/>
      <c r="BP110" s="1"/>
      <c r="BQ110" s="1"/>
      <c r="BS110" s="2"/>
      <c r="BT110" s="1"/>
      <c r="BV110" s="1"/>
      <c r="BW110" s="1"/>
      <c r="BX110" s="1"/>
      <c r="BY110" s="2"/>
      <c r="CA110" s="1"/>
      <c r="CB110" s="1"/>
      <c r="CC110" s="2"/>
      <c r="CE110" s="1"/>
      <c r="CF110" s="2"/>
      <c r="CH110" s="1"/>
      <c r="CI110" s="1"/>
      <c r="CJ110" s="18"/>
      <c r="CK110" s="18"/>
      <c r="CL110" s="18"/>
      <c r="CN110" s="1"/>
      <c r="CR110" s="1"/>
      <c r="CV110" s="18"/>
    </row>
    <row r="111" spans="1:100" x14ac:dyDescent="0.2">
      <c r="A111">
        <v>97</v>
      </c>
      <c r="B111" s="17">
        <f t="shared" si="26"/>
        <v>11.992000000000001</v>
      </c>
      <c r="C111" s="17">
        <v>0.12491666666666745</v>
      </c>
      <c r="D111" s="17">
        <v>25.925857983977195</v>
      </c>
      <c r="E111" s="17">
        <v>0.23379748017610111</v>
      </c>
      <c r="F111" s="17">
        <v>8.5880740880893907</v>
      </c>
      <c r="G111" s="17">
        <v>7</v>
      </c>
      <c r="H111" s="17">
        <v>0.41192591191060934</v>
      </c>
      <c r="J111" s="23">
        <f t="shared" si="16"/>
        <v>0.11992000000000001</v>
      </c>
      <c r="K111" s="23">
        <f t="shared" si="17"/>
        <v>8.588074088089391E-2</v>
      </c>
      <c r="L111" s="23">
        <f t="shared" si="18"/>
        <v>7.0000000000000007E-2</v>
      </c>
      <c r="M111" s="23">
        <f t="shared" si="19"/>
        <v>4.1192591191060966E-3</v>
      </c>
      <c r="N111" s="1"/>
      <c r="O111" s="2">
        <f t="shared" si="20"/>
        <v>192.00000000000003</v>
      </c>
      <c r="P111" s="2">
        <f t="shared" si="27"/>
        <v>137.50085264452662</v>
      </c>
      <c r="Q111" s="2">
        <f t="shared" si="28"/>
        <v>112.07471647765178</v>
      </c>
      <c r="R111" s="2">
        <f t="shared" si="29"/>
        <v>6.5952113981685336</v>
      </c>
      <c r="T111" s="26">
        <f t="shared" si="21"/>
        <v>119.92000000000002</v>
      </c>
      <c r="U111" s="26">
        <f t="shared" si="22"/>
        <v>85.88074088089391</v>
      </c>
      <c r="V111" s="26">
        <f t="shared" si="23"/>
        <v>70</v>
      </c>
      <c r="W111" s="26">
        <f t="shared" si="24"/>
        <v>4.119259119106097</v>
      </c>
      <c r="X111" s="27"/>
      <c r="Y111" s="26">
        <f t="shared" si="25"/>
        <v>84.11925911910609</v>
      </c>
      <c r="AA111" s="1"/>
      <c r="AB111" s="1"/>
      <c r="AF111" s="2"/>
      <c r="AG111" s="2"/>
      <c r="AH111" s="1"/>
      <c r="AI111" s="1"/>
      <c r="AM111" s="1"/>
      <c r="AO111" s="17"/>
      <c r="AS111" s="2"/>
      <c r="AU111" s="1"/>
      <c r="AV111" s="1"/>
      <c r="AX111" s="1"/>
      <c r="BA111" s="2"/>
      <c r="BB111" s="2"/>
      <c r="BD111" s="2"/>
      <c r="BF111" s="18"/>
      <c r="BG111" s="18"/>
      <c r="BH111" s="18"/>
      <c r="BI111" s="17"/>
      <c r="BJ111" s="2"/>
      <c r="BL111" s="18"/>
      <c r="BM111" s="18"/>
      <c r="BO111" s="2"/>
      <c r="BP111" s="1"/>
      <c r="BQ111" s="1"/>
      <c r="BS111" s="2"/>
      <c r="BT111" s="1"/>
      <c r="BV111" s="1"/>
      <c r="BW111" s="1"/>
      <c r="BX111" s="1"/>
      <c r="BY111" s="2"/>
      <c r="CA111" s="1"/>
      <c r="CB111" s="1"/>
      <c r="CC111" s="2"/>
      <c r="CE111" s="1"/>
      <c r="CF111" s="2"/>
      <c r="CH111" s="1"/>
      <c r="CI111" s="1"/>
      <c r="CJ111" s="18"/>
      <c r="CK111" s="18"/>
      <c r="CL111" s="18"/>
      <c r="CN111" s="1"/>
      <c r="CR111" s="1"/>
      <c r="CV111" s="18"/>
    </row>
    <row r="112" spans="1:100" x14ac:dyDescent="0.2">
      <c r="A112">
        <v>98</v>
      </c>
      <c r="B112" s="17">
        <f t="shared" si="26"/>
        <v>12.116916666666668</v>
      </c>
      <c r="C112" s="17">
        <v>0.12491666666666745</v>
      </c>
      <c r="D112" s="17">
        <v>26.568856880076211</v>
      </c>
      <c r="E112" s="17">
        <v>0.23964569859980661</v>
      </c>
      <c r="F112" s="17">
        <v>8.8277197866891974</v>
      </c>
      <c r="G112" s="17">
        <v>8.5</v>
      </c>
      <c r="H112" s="17">
        <v>1.6722802133108026</v>
      </c>
      <c r="J112" s="23">
        <f t="shared" si="16"/>
        <v>0.12116916666666669</v>
      </c>
      <c r="K112" s="23">
        <f t="shared" si="17"/>
        <v>8.8277197866891977E-2</v>
      </c>
      <c r="L112" s="23">
        <f t="shared" si="18"/>
        <v>8.5000000000000006E-2</v>
      </c>
      <c r="M112" s="23">
        <f t="shared" si="19"/>
        <v>1.672280213310803E-2</v>
      </c>
      <c r="N112" s="1"/>
      <c r="O112" s="2">
        <f t="shared" si="20"/>
        <v>194.00000000000003</v>
      </c>
      <c r="P112" s="2">
        <f t="shared" si="27"/>
        <v>141.33774174819263</v>
      </c>
      <c r="Q112" s="2">
        <f t="shared" si="28"/>
        <v>136.09072715143429</v>
      </c>
      <c r="R112" s="2">
        <f t="shared" si="29"/>
        <v>26.774332968285037</v>
      </c>
      <c r="T112" s="26">
        <f t="shared" si="21"/>
        <v>121.16916666666668</v>
      </c>
      <c r="U112" s="26">
        <f t="shared" si="22"/>
        <v>88.277197866891981</v>
      </c>
      <c r="V112" s="26">
        <f t="shared" si="23"/>
        <v>85</v>
      </c>
      <c r="W112" s="26">
        <f t="shared" si="24"/>
        <v>16.722802133108029</v>
      </c>
      <c r="X112" s="27"/>
      <c r="Y112" s="26">
        <f t="shared" si="25"/>
        <v>81.722802133108019</v>
      </c>
      <c r="AA112" s="1"/>
      <c r="AB112" s="1"/>
      <c r="AF112" s="2"/>
      <c r="AG112" s="2"/>
      <c r="AH112" s="1"/>
      <c r="AI112" s="1"/>
      <c r="AM112" s="1"/>
      <c r="AO112" s="17"/>
      <c r="AS112" s="2"/>
      <c r="AU112" s="1"/>
      <c r="AV112" s="1"/>
      <c r="AX112" s="1"/>
      <c r="BA112" s="2"/>
      <c r="BB112" s="2"/>
      <c r="BD112" s="2"/>
      <c r="BF112" s="18"/>
      <c r="BG112" s="18"/>
      <c r="BH112" s="18"/>
      <c r="BI112" s="17"/>
      <c r="BJ112" s="2"/>
      <c r="BL112" s="18"/>
      <c r="BM112" s="18"/>
      <c r="BO112" s="2"/>
      <c r="BP112" s="1"/>
      <c r="BQ112" s="1"/>
      <c r="BS112" s="2"/>
      <c r="BT112" s="1"/>
      <c r="BV112" s="1"/>
      <c r="BW112" s="1"/>
      <c r="BX112" s="1"/>
      <c r="BY112" s="2"/>
      <c r="CA112" s="1"/>
      <c r="CB112" s="1"/>
      <c r="CC112" s="2"/>
      <c r="CE112" s="1"/>
      <c r="CF112" s="2"/>
      <c r="CH112" s="1"/>
      <c r="CI112" s="1"/>
      <c r="CJ112" s="18"/>
      <c r="CK112" s="18"/>
      <c r="CL112" s="18"/>
      <c r="CN112" s="1"/>
      <c r="CR112" s="1"/>
      <c r="CV112" s="18"/>
    </row>
    <row r="113" spans="1:100" x14ac:dyDescent="0.2">
      <c r="A113">
        <v>99</v>
      </c>
      <c r="B113" s="17">
        <f t="shared" si="26"/>
        <v>12.241833333333334</v>
      </c>
      <c r="C113" s="17">
        <v>0.12491666666666745</v>
      </c>
      <c r="D113" s="17">
        <v>27.24063646725401</v>
      </c>
      <c r="E113" s="17">
        <v>0.24569503714632207</v>
      </c>
      <c r="F113" s="17">
        <v>9.0734148238355203</v>
      </c>
      <c r="G113" s="17">
        <v>8.5</v>
      </c>
      <c r="H113" s="17">
        <v>1.4265851761644797</v>
      </c>
      <c r="J113" s="23">
        <f t="shared" si="16"/>
        <v>0.12241833333333334</v>
      </c>
      <c r="K113" s="23">
        <f t="shared" si="17"/>
        <v>9.0734148238355197E-2</v>
      </c>
      <c r="L113" s="23">
        <f t="shared" si="18"/>
        <v>8.5000000000000006E-2</v>
      </c>
      <c r="M113" s="23">
        <f t="shared" si="19"/>
        <v>1.4265851761644809E-2</v>
      </c>
      <c r="N113" s="1"/>
      <c r="O113" s="2">
        <f t="shared" si="20"/>
        <v>196</v>
      </c>
      <c r="P113" s="2">
        <f t="shared" si="27"/>
        <v>145.27148483792695</v>
      </c>
      <c r="Q113" s="2">
        <f t="shared" si="28"/>
        <v>136.09072715143429</v>
      </c>
      <c r="R113" s="2">
        <f t="shared" si="29"/>
        <v>22.84058987855073</v>
      </c>
      <c r="T113" s="26">
        <f t="shared" si="21"/>
        <v>122.41833333333334</v>
      </c>
      <c r="U113" s="26">
        <f t="shared" si="22"/>
        <v>90.734148238355203</v>
      </c>
      <c r="V113" s="26">
        <f t="shared" si="23"/>
        <v>85</v>
      </c>
      <c r="W113" s="26">
        <f t="shared" si="24"/>
        <v>14.265851761644809</v>
      </c>
      <c r="X113" s="27"/>
      <c r="Y113" s="26">
        <f t="shared" si="25"/>
        <v>79.265851761644797</v>
      </c>
      <c r="AA113" s="1"/>
      <c r="AB113" s="1"/>
      <c r="AF113" s="2"/>
      <c r="AG113" s="2"/>
      <c r="AH113" s="1"/>
      <c r="AI113" s="1"/>
      <c r="AM113" s="1"/>
      <c r="AO113" s="17"/>
      <c r="AS113" s="2"/>
      <c r="AU113" s="1"/>
      <c r="AV113" s="1"/>
      <c r="AX113" s="1"/>
      <c r="BA113" s="2"/>
      <c r="BB113" s="2"/>
      <c r="BF113" s="18"/>
      <c r="BG113" s="18"/>
      <c r="BI113" s="17"/>
      <c r="BJ113" s="2"/>
      <c r="BL113" s="18"/>
      <c r="BM113" s="18"/>
      <c r="BO113" s="2"/>
      <c r="BP113" s="1"/>
      <c r="BQ113" s="1"/>
      <c r="BS113" s="2"/>
      <c r="BT113" s="1"/>
      <c r="BV113" s="1"/>
      <c r="BW113" s="1"/>
      <c r="BX113" s="1"/>
      <c r="BY113" s="2"/>
      <c r="CA113" s="1"/>
      <c r="CB113" s="1"/>
      <c r="CC113" s="2"/>
      <c r="CE113" s="1"/>
      <c r="CF113" s="2"/>
      <c r="CH113" s="1"/>
      <c r="CI113" s="1"/>
      <c r="CJ113" s="18"/>
      <c r="CK113" s="18"/>
      <c r="CL113" s="18"/>
      <c r="CN113" s="1"/>
      <c r="CR113" s="1"/>
      <c r="CV113" s="18"/>
    </row>
    <row r="114" spans="1:100" x14ac:dyDescent="0.2">
      <c r="A114">
        <v>100</v>
      </c>
      <c r="B114" s="17">
        <f t="shared" si="26"/>
        <v>12.366750000000001</v>
      </c>
      <c r="C114" s="17">
        <v>0.12491666666666745</v>
      </c>
      <c r="D114" s="17">
        <v>27.942800876864425</v>
      </c>
      <c r="E114" s="17">
        <v>0.25195671610037024</v>
      </c>
      <c r="F114" s="17">
        <v>9.3253715399358903</v>
      </c>
      <c r="G114" s="17">
        <v>8.5</v>
      </c>
      <c r="H114" s="17">
        <v>1.1746284600641097</v>
      </c>
      <c r="J114" s="23">
        <f t="shared" si="16"/>
        <v>0.12366750000000001</v>
      </c>
      <c r="K114" s="23">
        <f t="shared" si="17"/>
        <v>9.3253715399358908E-2</v>
      </c>
      <c r="L114" s="23">
        <f t="shared" si="18"/>
        <v>8.5000000000000006E-2</v>
      </c>
      <c r="M114" s="23">
        <f t="shared" si="19"/>
        <v>1.1746284600641099E-2</v>
      </c>
      <c r="N114" s="1"/>
      <c r="O114" s="2">
        <f t="shared" si="20"/>
        <v>198.00000000000003</v>
      </c>
      <c r="P114" s="2">
        <f t="shared" si="27"/>
        <v>149.3054816267254</v>
      </c>
      <c r="Q114" s="2">
        <f t="shared" si="28"/>
        <v>136.09072715143429</v>
      </c>
      <c r="R114" s="2">
        <f t="shared" si="29"/>
        <v>18.806593089752258</v>
      </c>
      <c r="T114" s="26">
        <f t="shared" si="21"/>
        <v>123.66750000000002</v>
      </c>
      <c r="U114" s="26">
        <f t="shared" si="22"/>
        <v>93.25371539935891</v>
      </c>
      <c r="V114" s="26">
        <f t="shared" si="23"/>
        <v>85</v>
      </c>
      <c r="W114" s="26">
        <f t="shared" si="24"/>
        <v>11.746284600641099</v>
      </c>
      <c r="X114" s="27"/>
      <c r="Y114" s="26">
        <f t="shared" si="25"/>
        <v>76.74628460064109</v>
      </c>
      <c r="AA114" s="1"/>
      <c r="AB114" s="1"/>
      <c r="AF114" s="2"/>
      <c r="AG114" s="2"/>
      <c r="AH114" s="1"/>
      <c r="AI114" s="1"/>
      <c r="AM114" s="1"/>
      <c r="AO114" s="17"/>
      <c r="AS114" s="2"/>
      <c r="AU114" s="1"/>
      <c r="AV114" s="1"/>
      <c r="AX114" s="1"/>
      <c r="BA114" s="2"/>
      <c r="BB114" s="2"/>
      <c r="BD114" s="2"/>
      <c r="BF114" s="18"/>
      <c r="BG114" s="18"/>
      <c r="BH114" s="18"/>
      <c r="BI114" s="17"/>
      <c r="BJ114" s="2"/>
      <c r="BL114" s="18"/>
      <c r="BM114" s="18"/>
      <c r="BO114" s="2"/>
      <c r="BP114" s="1"/>
      <c r="BQ114" s="1"/>
      <c r="BS114" s="2"/>
      <c r="BT114" s="1"/>
      <c r="BV114" s="1"/>
      <c r="BW114" s="1"/>
      <c r="BX114" s="1"/>
      <c r="BY114" s="2"/>
      <c r="CA114" s="1"/>
      <c r="CB114" s="1"/>
      <c r="CC114" s="2"/>
      <c r="CE114" s="1"/>
      <c r="CF114" s="2"/>
      <c r="CH114" s="1"/>
      <c r="CI114" s="1"/>
      <c r="CJ114" s="18"/>
      <c r="CK114" s="18"/>
      <c r="CL114" s="18"/>
      <c r="CN114" s="1"/>
      <c r="CR114" s="1"/>
      <c r="CV114" s="18"/>
    </row>
    <row r="115" spans="1:100" x14ac:dyDescent="0.2">
      <c r="A115">
        <v>101</v>
      </c>
      <c r="B115" s="17">
        <f t="shared" si="26"/>
        <v>12.491666666666667</v>
      </c>
      <c r="C115" s="17">
        <v>0.12491666666666745</v>
      </c>
      <c r="D115" s="17">
        <v>28.677074966367801</v>
      </c>
      <c r="E115" s="17">
        <v>0.2584427993631373</v>
      </c>
      <c r="F115" s="17">
        <v>9.5838143392990283</v>
      </c>
      <c r="G115" s="17">
        <v>8.5</v>
      </c>
      <c r="H115" s="17">
        <v>0.91618566070097174</v>
      </c>
      <c r="J115" s="23">
        <f t="shared" si="16"/>
        <v>0.12491666666666668</v>
      </c>
      <c r="K115" s="23">
        <f t="shared" si="17"/>
        <v>9.583814339299028E-2</v>
      </c>
      <c r="L115" s="23">
        <f t="shared" si="18"/>
        <v>8.5000000000000006E-2</v>
      </c>
      <c r="M115" s="23">
        <f t="shared" si="19"/>
        <v>9.1618566070097267E-3</v>
      </c>
      <c r="N115" s="1"/>
      <c r="O115" s="2">
        <f t="shared" si="20"/>
        <v>200.00000000000003</v>
      </c>
      <c r="P115" s="2">
        <f t="shared" si="27"/>
        <v>153.44332497877031</v>
      </c>
      <c r="Q115" s="2">
        <f t="shared" si="28"/>
        <v>136.09072715143429</v>
      </c>
      <c r="R115" s="2">
        <f t="shared" si="29"/>
        <v>14.668749737707367</v>
      </c>
      <c r="T115" s="26">
        <f t="shared" si="21"/>
        <v>124.91666666666667</v>
      </c>
      <c r="U115" s="26">
        <f t="shared" si="22"/>
        <v>95.838143392990276</v>
      </c>
      <c r="V115" s="26">
        <f t="shared" si="23"/>
        <v>85</v>
      </c>
      <c r="W115" s="26">
        <f t="shared" si="24"/>
        <v>9.1618566070097263</v>
      </c>
      <c r="X115" s="27"/>
      <c r="Y115" s="26">
        <f t="shared" si="25"/>
        <v>74.161856607009724</v>
      </c>
      <c r="AA115" s="1"/>
      <c r="AB115" s="1"/>
      <c r="AF115" s="2"/>
      <c r="AG115" s="2"/>
      <c r="AH115" s="1"/>
      <c r="AI115" s="1"/>
      <c r="AM115" s="1"/>
      <c r="AO115" s="17"/>
      <c r="AS115" s="2"/>
      <c r="AU115" s="1"/>
      <c r="AV115" s="1"/>
      <c r="AX115" s="1"/>
      <c r="BA115" s="2"/>
      <c r="BB115" s="2"/>
      <c r="BD115" s="2"/>
      <c r="BF115" s="18"/>
      <c r="BG115" s="18"/>
      <c r="BH115" s="18"/>
      <c r="BI115" s="17"/>
      <c r="BJ115" s="2"/>
      <c r="BL115" s="18"/>
      <c r="BM115" s="18"/>
      <c r="BO115" s="2"/>
      <c r="BP115" s="1"/>
      <c r="BQ115" s="1"/>
      <c r="BS115" s="2"/>
      <c r="BT115" s="1"/>
      <c r="BV115" s="1"/>
      <c r="BW115" s="1"/>
      <c r="BX115" s="1"/>
      <c r="BY115" s="2"/>
      <c r="CA115" s="1"/>
      <c r="CB115" s="1"/>
      <c r="CC115" s="2"/>
      <c r="CE115" s="1"/>
      <c r="CF115" s="2"/>
      <c r="CH115" s="1"/>
      <c r="CI115" s="1"/>
      <c r="CJ115" s="18"/>
      <c r="CK115" s="18"/>
      <c r="CL115" s="18"/>
      <c r="CN115" s="1"/>
      <c r="CR115" s="1"/>
      <c r="CV115" s="18"/>
    </row>
    <row r="116" spans="1:100" x14ac:dyDescent="0.2">
      <c r="A116">
        <v>102</v>
      </c>
      <c r="B116" s="17">
        <f t="shared" si="26"/>
        <v>12.616583333333335</v>
      </c>
      <c r="C116" s="17">
        <v>0.12491666666666745</v>
      </c>
      <c r="D116" s="17">
        <v>29.445315929972022</v>
      </c>
      <c r="E116" s="17">
        <v>0.26516627543449706</v>
      </c>
      <c r="F116" s="17">
        <v>9.8489806147335255</v>
      </c>
      <c r="G116" s="17">
        <v>9.5</v>
      </c>
      <c r="H116" s="17">
        <v>1.6510193852664745</v>
      </c>
      <c r="J116" s="23">
        <f t="shared" si="16"/>
        <v>0.12616583333333334</v>
      </c>
      <c r="K116" s="23">
        <f t="shared" si="17"/>
        <v>9.8489806147335254E-2</v>
      </c>
      <c r="L116" s="23">
        <f t="shared" si="18"/>
        <v>9.5000000000000001E-2</v>
      </c>
      <c r="M116" s="23">
        <f t="shared" si="19"/>
        <v>1.6510193852664747E-2</v>
      </c>
      <c r="N116" s="1"/>
      <c r="O116" s="2">
        <f t="shared" si="20"/>
        <v>202</v>
      </c>
      <c r="P116" s="2">
        <f t="shared" si="27"/>
        <v>157.68881571287832</v>
      </c>
      <c r="Q116" s="2">
        <f t="shared" si="28"/>
        <v>152.10140093395597</v>
      </c>
      <c r="R116" s="2">
        <f t="shared" si="29"/>
        <v>26.433932786121009</v>
      </c>
      <c r="T116" s="26">
        <f t="shared" si="21"/>
        <v>126.16583333333334</v>
      </c>
      <c r="U116" s="26">
        <f t="shared" si="22"/>
        <v>98.489806147335258</v>
      </c>
      <c r="V116" s="26">
        <f t="shared" si="23"/>
        <v>95</v>
      </c>
      <c r="W116" s="26">
        <f t="shared" si="24"/>
        <v>16.510193852664749</v>
      </c>
      <c r="X116" s="27"/>
      <c r="Y116" s="26">
        <f t="shared" si="25"/>
        <v>71.510193852664742</v>
      </c>
      <c r="AA116" s="1"/>
      <c r="AB116" s="1"/>
      <c r="AF116" s="2"/>
      <c r="AG116" s="2"/>
      <c r="AH116" s="1"/>
      <c r="AI116" s="1"/>
      <c r="AM116" s="1"/>
      <c r="AO116" s="17"/>
      <c r="AS116" s="2"/>
      <c r="AU116" s="1"/>
      <c r="AV116" s="1"/>
      <c r="AX116" s="1"/>
      <c r="BA116" s="2"/>
      <c r="BB116" s="2"/>
      <c r="BD116" s="2"/>
      <c r="BF116" s="18"/>
      <c r="BG116" s="18"/>
      <c r="BH116" s="18"/>
      <c r="BI116" s="17"/>
      <c r="BJ116" s="2"/>
      <c r="BL116" s="18"/>
      <c r="BM116" s="18"/>
      <c r="BO116" s="2"/>
      <c r="BP116" s="1"/>
      <c r="BQ116" s="1"/>
      <c r="BS116" s="2"/>
      <c r="BT116" s="1"/>
      <c r="BV116" s="1"/>
      <c r="BW116" s="1"/>
      <c r="BX116" s="1"/>
      <c r="BY116" s="2"/>
      <c r="CA116" s="1"/>
      <c r="CB116" s="1"/>
      <c r="CC116" s="2"/>
      <c r="CE116" s="1"/>
      <c r="CF116" s="2"/>
      <c r="CH116" s="1"/>
      <c r="CI116" s="1"/>
      <c r="CJ116" s="18"/>
      <c r="CK116" s="18"/>
      <c r="CL116" s="18"/>
      <c r="CN116" s="1"/>
      <c r="CR116" s="1"/>
      <c r="CV116" s="18"/>
    </row>
    <row r="117" spans="1:100" x14ac:dyDescent="0.2">
      <c r="A117">
        <v>103</v>
      </c>
      <c r="B117" s="17">
        <f t="shared" si="26"/>
        <v>12.7415</v>
      </c>
      <c r="C117" s="17">
        <v>0.12491666666666745</v>
      </c>
      <c r="D117" s="17">
        <v>30.249526269197556</v>
      </c>
      <c r="E117" s="17">
        <v>0.27214114789044258</v>
      </c>
      <c r="F117" s="17">
        <v>10.121121762623968</v>
      </c>
      <c r="G117" s="17">
        <v>9.5</v>
      </c>
      <c r="H117" s="17">
        <v>1.378878237376032</v>
      </c>
      <c r="J117" s="23">
        <f t="shared" si="16"/>
        <v>0.127415</v>
      </c>
      <c r="K117" s="23">
        <f t="shared" si="17"/>
        <v>0.10121121762623968</v>
      </c>
      <c r="L117" s="23">
        <f t="shared" si="18"/>
        <v>9.5000000000000001E-2</v>
      </c>
      <c r="M117" s="23">
        <f t="shared" si="19"/>
        <v>1.3788782373760324E-2</v>
      </c>
      <c r="N117" s="1"/>
      <c r="O117" s="2">
        <f t="shared" si="20"/>
        <v>204</v>
      </c>
      <c r="P117" s="2">
        <f t="shared" si="27"/>
        <v>162.0459788545532</v>
      </c>
      <c r="Q117" s="2">
        <f t="shared" si="28"/>
        <v>152.10140093395597</v>
      </c>
      <c r="R117" s="2">
        <f t="shared" si="29"/>
        <v>22.076769644446149</v>
      </c>
      <c r="T117" s="26">
        <f t="shared" si="21"/>
        <v>127.41500000000001</v>
      </c>
      <c r="U117" s="26">
        <f t="shared" si="22"/>
        <v>101.21121762623967</v>
      </c>
      <c r="V117" s="26">
        <f t="shared" si="23"/>
        <v>95</v>
      </c>
      <c r="W117" s="26">
        <f t="shared" si="24"/>
        <v>13.788782373760323</v>
      </c>
      <c r="X117" s="27"/>
      <c r="Y117" s="26">
        <f t="shared" si="25"/>
        <v>68.788782373760327</v>
      </c>
      <c r="AA117" s="1"/>
      <c r="AB117" s="1"/>
      <c r="AF117" s="2"/>
      <c r="AG117" s="2"/>
      <c r="AH117" s="1"/>
      <c r="AI117" s="1"/>
      <c r="AM117" s="1"/>
      <c r="AO117" s="17"/>
      <c r="AS117" s="2"/>
      <c r="AU117" s="1"/>
      <c r="AV117" s="1"/>
      <c r="AX117" s="1"/>
      <c r="BA117" s="2"/>
      <c r="BB117" s="2"/>
      <c r="BD117" s="2"/>
      <c r="BF117" s="18"/>
      <c r="BG117" s="18"/>
      <c r="BH117" s="18"/>
      <c r="BI117" s="17"/>
      <c r="BJ117" s="2"/>
      <c r="BL117" s="18"/>
      <c r="BM117" s="18"/>
      <c r="BO117" s="2"/>
      <c r="BP117" s="1"/>
      <c r="BQ117" s="1"/>
      <c r="BS117" s="2"/>
      <c r="BT117" s="1"/>
      <c r="BV117" s="1"/>
      <c r="BW117" s="1"/>
      <c r="BX117" s="1"/>
      <c r="BY117" s="2"/>
      <c r="CA117" s="1"/>
      <c r="CB117" s="1"/>
      <c r="CC117" s="2"/>
      <c r="CE117" s="1"/>
      <c r="CF117" s="2"/>
      <c r="CH117" s="1"/>
      <c r="CI117" s="1"/>
      <c r="CJ117" s="18"/>
      <c r="CK117" s="18"/>
      <c r="CL117" s="18"/>
      <c r="CN117" s="1"/>
      <c r="CR117" s="1"/>
      <c r="CV117" s="18"/>
    </row>
    <row r="118" spans="1:100" x14ac:dyDescent="0.2">
      <c r="A118">
        <v>104</v>
      </c>
      <c r="B118" s="17">
        <f t="shared" si="26"/>
        <v>12.866416666666668</v>
      </c>
      <c r="C118" s="17">
        <v>0.12491666666666745</v>
      </c>
      <c r="D118" s="17">
        <v>31.091868313336249</v>
      </c>
      <c r="E118" s="17">
        <v>0.27938253668171831</v>
      </c>
      <c r="F118" s="17">
        <v>10.400504299305686</v>
      </c>
      <c r="G118" s="17">
        <v>9.5</v>
      </c>
      <c r="H118" s="17">
        <v>1.0994957006943142</v>
      </c>
      <c r="J118" s="23">
        <f t="shared" si="16"/>
        <v>0.12866416666666669</v>
      </c>
      <c r="K118" s="23">
        <f t="shared" si="17"/>
        <v>0.10400504299305685</v>
      </c>
      <c r="L118" s="23">
        <f t="shared" si="18"/>
        <v>9.5000000000000001E-2</v>
      </c>
      <c r="M118" s="23">
        <f t="shared" si="19"/>
        <v>1.0994957006943151E-2</v>
      </c>
      <c r="N118" s="1"/>
      <c r="O118" s="2">
        <f t="shared" si="20"/>
        <v>206.00000000000003</v>
      </c>
      <c r="P118" s="2">
        <f t="shared" si="27"/>
        <v>166.51908150989757</v>
      </c>
      <c r="Q118" s="2">
        <f t="shared" si="28"/>
        <v>152.10140093395597</v>
      </c>
      <c r="R118" s="2">
        <f t="shared" si="29"/>
        <v>17.603666989101775</v>
      </c>
      <c r="T118" s="26">
        <f t="shared" si="21"/>
        <v>128.66416666666669</v>
      </c>
      <c r="U118" s="26">
        <f t="shared" si="22"/>
        <v>104.00504299305685</v>
      </c>
      <c r="V118" s="26">
        <f t="shared" si="23"/>
        <v>95</v>
      </c>
      <c r="W118" s="26">
        <f t="shared" si="24"/>
        <v>10.994957006943151</v>
      </c>
      <c r="X118" s="27"/>
      <c r="Y118" s="26">
        <f t="shared" si="25"/>
        <v>65.994957006943153</v>
      </c>
      <c r="AA118" s="1"/>
      <c r="AB118" s="1"/>
      <c r="AF118" s="2"/>
      <c r="AG118" s="2"/>
      <c r="AH118" s="1"/>
      <c r="AI118" s="1"/>
      <c r="AM118" s="1"/>
      <c r="AO118" s="17"/>
      <c r="AS118" s="2"/>
      <c r="AU118" s="1"/>
      <c r="AV118" s="1"/>
      <c r="AX118" s="1"/>
      <c r="BA118" s="2"/>
      <c r="BB118" s="2"/>
      <c r="BD118" s="2"/>
      <c r="BF118" s="18"/>
      <c r="BG118" s="18"/>
      <c r="BH118" s="18"/>
      <c r="BI118" s="17"/>
      <c r="BJ118" s="2"/>
      <c r="BL118" s="18"/>
      <c r="BM118" s="18"/>
      <c r="BO118" s="2"/>
      <c r="BP118" s="1"/>
      <c r="BQ118" s="1"/>
      <c r="BS118" s="2"/>
      <c r="BT118" s="1"/>
      <c r="BV118" s="1"/>
      <c r="BW118" s="1"/>
      <c r="BX118" s="1"/>
      <c r="BY118" s="2"/>
      <c r="CA118" s="1"/>
      <c r="CB118" s="1"/>
      <c r="CC118" s="2"/>
      <c r="CE118" s="1"/>
      <c r="CF118" s="2"/>
      <c r="CH118" s="1"/>
      <c r="CI118" s="1"/>
      <c r="CJ118" s="18"/>
      <c r="CK118" s="18"/>
      <c r="CL118" s="18"/>
      <c r="CN118" s="1"/>
      <c r="CR118" s="1"/>
      <c r="CV118" s="18"/>
    </row>
    <row r="119" spans="1:100" x14ac:dyDescent="0.2">
      <c r="A119">
        <v>105</v>
      </c>
      <c r="B119" s="17">
        <f t="shared" si="26"/>
        <v>12.991333333333333</v>
      </c>
      <c r="C119" s="17">
        <v>0.12491666666666745</v>
      </c>
      <c r="D119" s="17">
        <v>31.974680510698139</v>
      </c>
      <c r="E119" s="17">
        <v>0.28690679179550049</v>
      </c>
      <c r="F119" s="17">
        <v>10.687411091101186</v>
      </c>
      <c r="G119" s="17">
        <v>9.5</v>
      </c>
      <c r="H119" s="17">
        <v>0.81258890889881386</v>
      </c>
      <c r="J119" s="23">
        <f t="shared" si="16"/>
        <v>0.12991333333333333</v>
      </c>
      <c r="K119" s="23">
        <f t="shared" si="17"/>
        <v>0.10687411091101186</v>
      </c>
      <c r="L119" s="23">
        <f t="shared" si="18"/>
        <v>9.5000000000000001E-2</v>
      </c>
      <c r="M119" s="23">
        <f t="shared" si="19"/>
        <v>8.125889088988144E-3</v>
      </c>
      <c r="N119" s="1"/>
      <c r="O119" s="2">
        <f t="shared" si="20"/>
        <v>208</v>
      </c>
      <c r="P119" s="2">
        <f t="shared" si="27"/>
        <v>171.1126525593252</v>
      </c>
      <c r="Q119" s="2">
        <f t="shared" si="28"/>
        <v>152.10140093395597</v>
      </c>
      <c r="R119" s="2">
        <f t="shared" si="29"/>
        <v>13.010095939674146</v>
      </c>
      <c r="T119" s="26">
        <f t="shared" si="21"/>
        <v>129.91333333333333</v>
      </c>
      <c r="U119" s="26">
        <f t="shared" si="22"/>
        <v>106.87411091101185</v>
      </c>
      <c r="V119" s="26">
        <f t="shared" si="23"/>
        <v>95</v>
      </c>
      <c r="W119" s="26">
        <f t="shared" si="24"/>
        <v>8.1258890889881439</v>
      </c>
      <c r="X119" s="27"/>
      <c r="Y119" s="26">
        <f t="shared" si="25"/>
        <v>63.125889088988146</v>
      </c>
      <c r="AA119" s="1"/>
      <c r="AB119" s="1"/>
      <c r="AF119" s="2"/>
      <c r="AG119" s="2"/>
      <c r="AH119" s="1"/>
      <c r="AI119" s="1"/>
      <c r="AM119" s="1"/>
      <c r="AO119" s="17"/>
      <c r="AS119" s="2"/>
      <c r="AU119" s="1"/>
      <c r="AV119" s="1"/>
      <c r="AX119" s="1"/>
      <c r="BA119" s="2"/>
      <c r="BB119" s="2"/>
      <c r="BD119" s="2"/>
      <c r="BF119" s="18"/>
      <c r="BG119" s="18"/>
      <c r="BH119" s="18"/>
      <c r="BI119" s="17"/>
      <c r="BJ119" s="2"/>
      <c r="BL119" s="18"/>
      <c r="BM119" s="18"/>
      <c r="BO119" s="2"/>
      <c r="BP119" s="1"/>
      <c r="BQ119" s="1"/>
      <c r="BS119" s="2"/>
      <c r="BT119" s="1"/>
      <c r="BV119" s="1"/>
      <c r="BW119" s="1"/>
      <c r="BX119" s="1"/>
      <c r="BY119" s="2"/>
      <c r="CA119" s="1"/>
      <c r="CB119" s="1"/>
      <c r="CC119" s="2"/>
      <c r="CE119" s="1"/>
      <c r="CF119" s="2"/>
      <c r="CH119" s="1"/>
      <c r="CI119" s="1"/>
      <c r="CJ119" s="18"/>
      <c r="CK119" s="18"/>
      <c r="CL119" s="18"/>
      <c r="CN119" s="1"/>
      <c r="CR119" s="1"/>
      <c r="CV119" s="18"/>
    </row>
    <row r="120" spans="1:100" x14ac:dyDescent="0.2">
      <c r="A120">
        <v>106</v>
      </c>
      <c r="B120" s="17">
        <f t="shared" si="26"/>
        <v>13.116250000000001</v>
      </c>
      <c r="C120" s="17">
        <v>0.12491666666666745</v>
      </c>
      <c r="D120" s="17">
        <v>32.900495748236715</v>
      </c>
      <c r="E120" s="17">
        <v>0.29473162107802953</v>
      </c>
      <c r="F120" s="17">
        <v>10.982142712179215</v>
      </c>
      <c r="G120" s="17">
        <v>10.7</v>
      </c>
      <c r="H120" s="17">
        <v>1.7178572878207845</v>
      </c>
      <c r="J120" s="23">
        <f t="shared" si="16"/>
        <v>0.13116250000000002</v>
      </c>
      <c r="K120" s="23">
        <f t="shared" si="17"/>
        <v>0.10982142712179215</v>
      </c>
      <c r="L120" s="23">
        <f t="shared" si="18"/>
        <v>0.107</v>
      </c>
      <c r="M120" s="23">
        <f t="shared" si="19"/>
        <v>1.7178572878207853E-2</v>
      </c>
      <c r="N120" s="1"/>
      <c r="O120" s="2">
        <f t="shared" si="20"/>
        <v>210.00000000000003</v>
      </c>
      <c r="P120" s="2">
        <f t="shared" si="27"/>
        <v>175.83150439779931</v>
      </c>
      <c r="Q120" s="2">
        <f t="shared" si="28"/>
        <v>171.31420947298199</v>
      </c>
      <c r="R120" s="2">
        <f t="shared" si="29"/>
        <v>27.50405264022605</v>
      </c>
      <c r="T120" s="26">
        <f t="shared" si="21"/>
        <v>131.16250000000002</v>
      </c>
      <c r="U120" s="26">
        <f t="shared" si="22"/>
        <v>109.82142712179214</v>
      </c>
      <c r="V120" s="26">
        <f t="shared" si="23"/>
        <v>107</v>
      </c>
      <c r="W120" s="26">
        <f t="shared" si="24"/>
        <v>17.178572878207852</v>
      </c>
      <c r="X120" s="27"/>
      <c r="Y120" s="26">
        <f t="shared" si="25"/>
        <v>60.178572878207859</v>
      </c>
      <c r="AA120" s="1"/>
      <c r="AB120" s="1"/>
      <c r="AF120" s="2"/>
      <c r="AG120" s="2"/>
      <c r="AH120" s="1"/>
      <c r="AI120" s="1"/>
      <c r="AM120" s="1"/>
      <c r="AO120" s="17"/>
      <c r="AS120" s="2"/>
      <c r="AU120" s="1"/>
      <c r="AV120" s="1"/>
      <c r="AX120" s="1"/>
      <c r="BA120" s="2"/>
      <c r="BB120" s="2"/>
      <c r="BD120" s="2"/>
      <c r="BF120" s="18"/>
      <c r="BG120" s="18"/>
      <c r="BH120" s="18"/>
      <c r="BI120" s="17"/>
      <c r="BJ120" s="2"/>
      <c r="BL120" s="18"/>
      <c r="BM120" s="18"/>
      <c r="BO120" s="2"/>
      <c r="BP120" s="1"/>
      <c r="BQ120" s="1"/>
      <c r="BS120" s="2"/>
      <c r="BT120" s="1"/>
      <c r="BV120" s="1"/>
      <c r="BW120" s="1"/>
      <c r="BX120" s="1"/>
      <c r="BY120" s="2"/>
      <c r="CA120" s="1"/>
      <c r="CB120" s="1"/>
      <c r="CC120" s="2"/>
      <c r="CE120" s="1"/>
      <c r="CF120" s="2"/>
      <c r="CH120" s="1"/>
      <c r="CI120" s="1"/>
      <c r="CJ120" s="18"/>
      <c r="CK120" s="18"/>
      <c r="CL120" s="18"/>
      <c r="CN120" s="1"/>
      <c r="CR120" s="1"/>
      <c r="CV120" s="18"/>
    </row>
    <row r="121" spans="1:100" x14ac:dyDescent="0.2">
      <c r="A121">
        <v>107</v>
      </c>
      <c r="B121" s="17">
        <f t="shared" si="26"/>
        <v>13.241166666666668</v>
      </c>
      <c r="C121" s="17">
        <v>0.12491666666666745</v>
      </c>
      <c r="D121" s="17">
        <v>33.872062000901629</v>
      </c>
      <c r="E121" s="17">
        <v>0.3028762343216817</v>
      </c>
      <c r="F121" s="17">
        <v>11.285018946500896</v>
      </c>
      <c r="G121" s="17">
        <v>10.7</v>
      </c>
      <c r="H121" s="17">
        <v>1.414981053499103</v>
      </c>
      <c r="J121" s="23">
        <f t="shared" si="16"/>
        <v>0.13241166666666668</v>
      </c>
      <c r="K121" s="23">
        <f t="shared" si="17"/>
        <v>0.11285018946500897</v>
      </c>
      <c r="L121" s="23">
        <f t="shared" si="18"/>
        <v>0.107</v>
      </c>
      <c r="M121" s="23">
        <f t="shared" si="19"/>
        <v>1.4149810534991033E-2</v>
      </c>
      <c r="N121" s="1"/>
      <c r="O121" s="2">
        <f t="shared" si="20"/>
        <v>212.00000000000003</v>
      </c>
      <c r="P121" s="2">
        <f t="shared" si="27"/>
        <v>180.68075698200235</v>
      </c>
      <c r="Q121" s="2">
        <f t="shared" si="28"/>
        <v>171.31420947298199</v>
      </c>
      <c r="R121" s="2">
        <f t="shared" si="29"/>
        <v>22.654800056023003</v>
      </c>
      <c r="T121" s="26">
        <f t="shared" si="21"/>
        <v>132.41166666666669</v>
      </c>
      <c r="U121" s="26">
        <f t="shared" si="22"/>
        <v>112.85018946500897</v>
      </c>
      <c r="V121" s="26">
        <f t="shared" si="23"/>
        <v>107</v>
      </c>
      <c r="W121" s="26">
        <f t="shared" si="24"/>
        <v>14.149810534991033</v>
      </c>
      <c r="X121" s="27"/>
      <c r="Y121" s="26">
        <f t="shared" si="25"/>
        <v>57.149810534991033</v>
      </c>
      <c r="AA121" s="1"/>
      <c r="AB121" s="1"/>
      <c r="AF121" s="2"/>
      <c r="AG121" s="2"/>
      <c r="AH121" s="1"/>
      <c r="AI121" s="1"/>
      <c r="AM121" s="1"/>
      <c r="AO121" s="17"/>
      <c r="AS121" s="2"/>
      <c r="AU121" s="1"/>
      <c r="AV121" s="1"/>
      <c r="AX121" s="1"/>
      <c r="BA121" s="2"/>
      <c r="BB121" s="2"/>
      <c r="BD121" s="2"/>
      <c r="BF121" s="18"/>
      <c r="BG121" s="18"/>
      <c r="BH121" s="18"/>
      <c r="BI121" s="17"/>
      <c r="BJ121" s="2"/>
      <c r="BL121" s="18"/>
      <c r="BM121" s="18"/>
      <c r="BO121" s="2"/>
      <c r="BP121" s="1"/>
      <c r="BQ121" s="1"/>
      <c r="BS121" s="2"/>
      <c r="BT121" s="1"/>
      <c r="BV121" s="1"/>
      <c r="BW121" s="1"/>
      <c r="BX121" s="1"/>
      <c r="BY121" s="2"/>
      <c r="CA121" s="1"/>
      <c r="CB121" s="1"/>
      <c r="CC121" s="2"/>
      <c r="CE121" s="1"/>
      <c r="CF121" s="2"/>
      <c r="CH121" s="1"/>
      <c r="CI121" s="1"/>
      <c r="CJ121" s="18"/>
      <c r="CK121" s="18"/>
      <c r="CL121" s="18"/>
      <c r="CN121" s="1"/>
      <c r="CR121" s="1"/>
      <c r="CV121" s="18"/>
    </row>
    <row r="122" spans="1:100" x14ac:dyDescent="0.2">
      <c r="A122">
        <v>108</v>
      </c>
      <c r="B122" s="17">
        <f t="shared" si="26"/>
        <v>13.366083333333334</v>
      </c>
      <c r="C122" s="17">
        <v>0.12491666666666745</v>
      </c>
      <c r="D122" s="17">
        <v>34.892365664219135</v>
      </c>
      <c r="E122" s="17">
        <v>0.31136150608375895</v>
      </c>
      <c r="F122" s="17">
        <v>11.596380452584656</v>
      </c>
      <c r="G122" s="17">
        <v>10.7</v>
      </c>
      <c r="H122" s="17">
        <v>1.1036195474153434</v>
      </c>
      <c r="J122" s="23">
        <f t="shared" si="16"/>
        <v>0.13366083333333334</v>
      </c>
      <c r="K122" s="23">
        <f t="shared" si="17"/>
        <v>0.11596380452584656</v>
      </c>
      <c r="L122" s="23">
        <f t="shared" si="18"/>
        <v>0.107</v>
      </c>
      <c r="M122" s="23">
        <f t="shared" si="19"/>
        <v>1.1036195474153434E-2</v>
      </c>
      <c r="N122" s="1"/>
      <c r="O122" s="2">
        <f t="shared" si="20"/>
        <v>214</v>
      </c>
      <c r="P122" s="2">
        <f t="shared" si="27"/>
        <v>185.66586448434407</v>
      </c>
      <c r="Q122" s="2">
        <f t="shared" si="28"/>
        <v>171.31420947298199</v>
      </c>
      <c r="R122" s="2">
        <f t="shared" si="29"/>
        <v>17.669692553681283</v>
      </c>
      <c r="T122" s="26">
        <f t="shared" si="21"/>
        <v>133.66083333333333</v>
      </c>
      <c r="U122" s="26">
        <f t="shared" si="22"/>
        <v>115.96380452584657</v>
      </c>
      <c r="V122" s="26">
        <f t="shared" si="23"/>
        <v>107</v>
      </c>
      <c r="W122" s="26">
        <f t="shared" si="24"/>
        <v>11.036195474153434</v>
      </c>
      <c r="X122" s="27"/>
      <c r="Y122" s="26">
        <f t="shared" si="25"/>
        <v>54.03619547415343</v>
      </c>
      <c r="AA122" s="1"/>
      <c r="AB122" s="1"/>
      <c r="AF122" s="2"/>
      <c r="AG122" s="2"/>
      <c r="AH122" s="1"/>
      <c r="AI122" s="1"/>
      <c r="AM122" s="1"/>
      <c r="AO122" s="17"/>
      <c r="AS122" s="2"/>
      <c r="AU122" s="1"/>
      <c r="AV122" s="1"/>
      <c r="AX122" s="1"/>
      <c r="BA122" s="2"/>
      <c r="BB122" s="2"/>
      <c r="BF122" s="18"/>
      <c r="BG122" s="18"/>
      <c r="BI122" s="17"/>
      <c r="BJ122" s="2"/>
      <c r="BL122" s="18"/>
      <c r="BM122" s="18"/>
      <c r="BO122" s="2"/>
      <c r="BP122" s="1"/>
      <c r="BQ122" s="1"/>
      <c r="BS122" s="2"/>
      <c r="BT122" s="1"/>
      <c r="BV122" s="1"/>
      <c r="BW122" s="1"/>
      <c r="BX122" s="1"/>
      <c r="BY122" s="2"/>
      <c r="CA122" s="1"/>
      <c r="CB122" s="1"/>
      <c r="CC122" s="2"/>
      <c r="CE122" s="1"/>
      <c r="CF122" s="2"/>
      <c r="CH122" s="1"/>
      <c r="CI122" s="1"/>
      <c r="CJ122" s="18"/>
      <c r="CK122" s="18"/>
      <c r="CL122" s="18"/>
      <c r="CN122" s="1"/>
      <c r="CR122" s="1"/>
      <c r="CV122" s="18"/>
    </row>
    <row r="123" spans="1:100" x14ac:dyDescent="0.2">
      <c r="A123">
        <v>109</v>
      </c>
      <c r="B123" s="17">
        <f t="shared" si="26"/>
        <v>13.491000000000001</v>
      </c>
      <c r="C123" s="17">
        <v>0.12491666666666745</v>
      </c>
      <c r="D123" s="17">
        <v>35.964657986412988</v>
      </c>
      <c r="E123" s="17">
        <v>0.32021016014296644</v>
      </c>
      <c r="F123" s="17">
        <v>11.916590612727623</v>
      </c>
      <c r="G123" s="17">
        <v>10.7</v>
      </c>
      <c r="H123" s="17">
        <v>0.78340938727237663</v>
      </c>
      <c r="J123" s="23">
        <f t="shared" si="16"/>
        <v>0.13491</v>
      </c>
      <c r="K123" s="23">
        <f t="shared" si="17"/>
        <v>0.11916590612727623</v>
      </c>
      <c r="L123" s="23">
        <f t="shared" si="18"/>
        <v>0.107</v>
      </c>
      <c r="M123" s="23">
        <f t="shared" si="19"/>
        <v>7.8340938727237651E-3</v>
      </c>
      <c r="N123" s="1"/>
      <c r="O123" s="2">
        <f t="shared" si="20"/>
        <v>216</v>
      </c>
      <c r="P123" s="2">
        <f t="shared" si="27"/>
        <v>190.79264490024212</v>
      </c>
      <c r="Q123" s="2">
        <f t="shared" si="28"/>
        <v>171.31420947298199</v>
      </c>
      <c r="R123" s="2">
        <f t="shared" si="29"/>
        <v>12.542912137783214</v>
      </c>
      <c r="T123" s="26">
        <f t="shared" si="21"/>
        <v>134.91</v>
      </c>
      <c r="U123" s="26">
        <f t="shared" si="22"/>
        <v>119.16590612727623</v>
      </c>
      <c r="V123" s="26">
        <f t="shared" si="23"/>
        <v>107</v>
      </c>
      <c r="W123" s="26">
        <f t="shared" si="24"/>
        <v>7.8340938727237655</v>
      </c>
      <c r="X123" s="27"/>
      <c r="Y123" s="26">
        <f t="shared" si="25"/>
        <v>50.83409387272377</v>
      </c>
      <c r="AA123" s="1"/>
      <c r="AB123" s="1"/>
      <c r="AF123" s="2"/>
      <c r="AG123" s="2"/>
      <c r="AH123" s="1"/>
      <c r="AI123" s="1"/>
      <c r="AM123" s="1"/>
      <c r="AO123" s="17"/>
      <c r="AS123" s="2"/>
      <c r="AU123" s="1"/>
      <c r="AV123" s="1"/>
      <c r="AX123" s="1"/>
      <c r="BA123" s="2"/>
      <c r="BB123" s="2"/>
      <c r="BD123" s="2"/>
      <c r="BF123" s="18"/>
      <c r="BG123" s="18"/>
      <c r="BH123" s="18"/>
      <c r="BI123" s="17"/>
      <c r="BJ123" s="2"/>
      <c r="BL123" s="18"/>
      <c r="BM123" s="18"/>
      <c r="BO123" s="2"/>
      <c r="BP123" s="1"/>
      <c r="BQ123" s="1"/>
      <c r="BS123" s="2"/>
      <c r="BT123" s="1"/>
      <c r="BV123" s="1"/>
      <c r="BW123" s="1"/>
      <c r="BX123" s="1"/>
      <c r="BY123" s="2"/>
      <c r="CA123" s="1"/>
      <c r="CB123" s="1"/>
      <c r="CC123" s="2"/>
      <c r="CE123" s="1"/>
      <c r="CF123" s="2"/>
      <c r="CH123" s="1"/>
      <c r="CI123" s="1"/>
      <c r="CJ123" s="18"/>
      <c r="CK123" s="18"/>
      <c r="CL123" s="18"/>
      <c r="CN123" s="1"/>
      <c r="CR123" s="1"/>
      <c r="CV123" s="18"/>
    </row>
    <row r="124" spans="1:100" x14ac:dyDescent="0.2">
      <c r="A124">
        <v>110</v>
      </c>
      <c r="B124" s="17">
        <f t="shared" si="26"/>
        <v>13.615916666666667</v>
      </c>
      <c r="C124" s="17">
        <v>0.12491666666666745</v>
      </c>
      <c r="D124" s="17">
        <v>37.092485091618769</v>
      </c>
      <c r="E124" s="17">
        <v>0.32944697902452558</v>
      </c>
      <c r="F124" s="17">
        <v>12.246037591752149</v>
      </c>
      <c r="G124" s="17">
        <v>12</v>
      </c>
      <c r="H124" s="17">
        <v>1.7539624082478511</v>
      </c>
      <c r="J124" s="23">
        <f t="shared" si="16"/>
        <v>0.13615916666666666</v>
      </c>
      <c r="K124" s="23">
        <f t="shared" si="17"/>
        <v>0.12246037591752149</v>
      </c>
      <c r="L124" s="23">
        <f t="shared" si="18"/>
        <v>0.12</v>
      </c>
      <c r="M124" s="23">
        <f t="shared" si="19"/>
        <v>1.753962408247851E-2</v>
      </c>
      <c r="N124" s="1"/>
      <c r="O124" s="2">
        <f t="shared" si="20"/>
        <v>218</v>
      </c>
      <c r="P124" s="2">
        <f t="shared" si="27"/>
        <v>196.06731301004106</v>
      </c>
      <c r="Q124" s="2">
        <f t="shared" si="28"/>
        <v>192.12808539026017</v>
      </c>
      <c r="R124" s="2">
        <f t="shared" si="29"/>
        <v>28.082119945262459</v>
      </c>
      <c r="T124" s="26">
        <f t="shared" si="21"/>
        <v>136.15916666666666</v>
      </c>
      <c r="U124" s="26">
        <f t="shared" si="22"/>
        <v>122.46037591752149</v>
      </c>
      <c r="V124" s="26">
        <f t="shared" si="23"/>
        <v>120</v>
      </c>
      <c r="W124" s="26">
        <f t="shared" si="24"/>
        <v>17.539624082478511</v>
      </c>
      <c r="X124" s="27"/>
      <c r="Y124" s="26">
        <f t="shared" si="25"/>
        <v>47.539624082478511</v>
      </c>
      <c r="AA124" s="1"/>
      <c r="AB124" s="1"/>
      <c r="AF124" s="2"/>
      <c r="AG124" s="2"/>
      <c r="AH124" s="1"/>
      <c r="AI124" s="1"/>
      <c r="AM124" s="1"/>
      <c r="AO124" s="17"/>
      <c r="AS124" s="2"/>
      <c r="AU124" s="1"/>
      <c r="AV124" s="1"/>
      <c r="AX124" s="1"/>
      <c r="BA124" s="2"/>
      <c r="BB124" s="2"/>
      <c r="BD124" s="2"/>
      <c r="BF124" s="18"/>
      <c r="BG124" s="18"/>
      <c r="BI124" s="17"/>
      <c r="BJ124" s="2"/>
      <c r="BL124" s="18"/>
      <c r="BM124" s="18"/>
      <c r="BO124" s="2"/>
      <c r="BP124" s="1"/>
      <c r="BQ124" s="1"/>
      <c r="BS124" s="2"/>
      <c r="BT124" s="1"/>
      <c r="BV124" s="1"/>
      <c r="BW124" s="1"/>
      <c r="BX124" s="1"/>
      <c r="BY124" s="2"/>
      <c r="CA124" s="1"/>
      <c r="CB124" s="1"/>
      <c r="CC124" s="2"/>
      <c r="CE124" s="1"/>
      <c r="CF124" s="2"/>
      <c r="CH124" s="1"/>
      <c r="CI124" s="1"/>
      <c r="CJ124" s="18"/>
      <c r="CK124" s="18"/>
      <c r="CL124" s="18"/>
      <c r="CN124" s="1"/>
      <c r="CR124" s="1"/>
      <c r="CV124" s="18"/>
    </row>
    <row r="125" spans="1:100" x14ac:dyDescent="0.2">
      <c r="A125">
        <v>111</v>
      </c>
      <c r="B125" s="17">
        <f t="shared" si="26"/>
        <v>13.740833333333335</v>
      </c>
      <c r="C125" s="17">
        <v>0.12491666666666745</v>
      </c>
      <c r="D125" s="17">
        <v>38.279722177136655</v>
      </c>
      <c r="E125" s="17">
        <v>0.33909904266278784</v>
      </c>
      <c r="F125" s="17">
        <v>12.585136634414937</v>
      </c>
      <c r="G125" s="17">
        <v>12</v>
      </c>
      <c r="H125" s="17">
        <v>1.4148633655850631</v>
      </c>
      <c r="J125" s="23">
        <f t="shared" si="16"/>
        <v>0.13740833333333335</v>
      </c>
      <c r="K125" s="23">
        <f t="shared" si="17"/>
        <v>0.12585136634414937</v>
      </c>
      <c r="L125" s="23">
        <f t="shared" si="18"/>
        <v>0.12</v>
      </c>
      <c r="M125" s="23">
        <f t="shared" si="19"/>
        <v>1.4148633655850628E-2</v>
      </c>
      <c r="N125" s="1"/>
      <c r="O125" s="2">
        <f t="shared" si="20"/>
        <v>220.00000000000003</v>
      </c>
      <c r="P125" s="2">
        <f t="shared" si="27"/>
        <v>201.49651716208038</v>
      </c>
      <c r="Q125" s="2">
        <f t="shared" si="28"/>
        <v>192.12808539026017</v>
      </c>
      <c r="R125" s="2">
        <f t="shared" si="29"/>
        <v>22.652915793223155</v>
      </c>
      <c r="T125" s="26">
        <f t="shared" si="21"/>
        <v>137.40833333333336</v>
      </c>
      <c r="U125" s="26">
        <f t="shared" si="22"/>
        <v>125.85136634414937</v>
      </c>
      <c r="V125" s="26">
        <f t="shared" si="23"/>
        <v>120</v>
      </c>
      <c r="W125" s="26">
        <f t="shared" si="24"/>
        <v>14.148633655850627</v>
      </c>
      <c r="X125" s="27"/>
      <c r="Y125" s="26">
        <f t="shared" si="25"/>
        <v>44.148633655850631</v>
      </c>
      <c r="AA125" s="1"/>
      <c r="AB125" s="1"/>
      <c r="AF125" s="2"/>
      <c r="AG125" s="2"/>
      <c r="AH125" s="1"/>
      <c r="AI125" s="1"/>
      <c r="AM125" s="1"/>
      <c r="AO125" s="17"/>
      <c r="AS125" s="2"/>
      <c r="AU125" s="1"/>
      <c r="AV125" s="1"/>
      <c r="AX125" s="1"/>
      <c r="BA125" s="2"/>
      <c r="BB125" s="2"/>
      <c r="BD125" s="2"/>
      <c r="BF125" s="18"/>
      <c r="BG125" s="18"/>
      <c r="BI125" s="17"/>
      <c r="BJ125" s="2"/>
      <c r="BL125" s="18"/>
      <c r="BM125" s="18"/>
      <c r="BO125" s="2"/>
      <c r="BP125" s="1"/>
      <c r="BQ125" s="1"/>
      <c r="BS125" s="2"/>
      <c r="BT125" s="1"/>
      <c r="BV125" s="1"/>
      <c r="BW125" s="1"/>
      <c r="BX125" s="1"/>
      <c r="BY125" s="2"/>
      <c r="CA125" s="1"/>
      <c r="CB125" s="1"/>
      <c r="CC125" s="2"/>
      <c r="CE125" s="1"/>
      <c r="CF125" s="2"/>
      <c r="CH125" s="1"/>
      <c r="CI125" s="1"/>
      <c r="CJ125" s="18"/>
      <c r="CK125" s="18"/>
      <c r="CL125" s="18"/>
      <c r="CN125" s="1"/>
      <c r="CR125" s="1"/>
      <c r="CV125" s="18"/>
    </row>
    <row r="126" spans="1:100" x14ac:dyDescent="0.2">
      <c r="A126">
        <v>112</v>
      </c>
      <c r="B126" s="17">
        <f t="shared" si="26"/>
        <v>13.86575</v>
      </c>
      <c r="C126" s="17">
        <v>0.12491666666666745</v>
      </c>
      <c r="D126" s="17">
        <v>39.530612578084103</v>
      </c>
      <c r="E126" s="17">
        <v>0.34919600104121107</v>
      </c>
      <c r="F126" s="17">
        <v>12.934332635456148</v>
      </c>
      <c r="G126" s="17">
        <v>12</v>
      </c>
      <c r="H126" s="17">
        <v>1.0656673645438524</v>
      </c>
      <c r="J126" s="23">
        <f t="shared" si="16"/>
        <v>0.13865749999999999</v>
      </c>
      <c r="K126" s="23">
        <f t="shared" si="17"/>
        <v>0.12934332635456147</v>
      </c>
      <c r="L126" s="23">
        <f t="shared" si="18"/>
        <v>0.12</v>
      </c>
      <c r="M126" s="23">
        <f t="shared" si="19"/>
        <v>1.0656673645438524E-2</v>
      </c>
      <c r="N126" s="1"/>
      <c r="O126" s="2">
        <f t="shared" si="20"/>
        <v>221.99999999999997</v>
      </c>
      <c r="P126" s="2">
        <f t="shared" si="27"/>
        <v>207.0873804209123</v>
      </c>
      <c r="Q126" s="2">
        <f t="shared" si="28"/>
        <v>192.12808539026017</v>
      </c>
      <c r="R126" s="2">
        <f t="shared" si="29"/>
        <v>17.062052534391231</v>
      </c>
      <c r="T126" s="26">
        <f t="shared" si="21"/>
        <v>138.6575</v>
      </c>
      <c r="U126" s="26">
        <f t="shared" si="22"/>
        <v>129.34332635456147</v>
      </c>
      <c r="V126" s="26">
        <f t="shared" si="23"/>
        <v>120</v>
      </c>
      <c r="W126" s="26">
        <f t="shared" si="24"/>
        <v>10.656673645438524</v>
      </c>
      <c r="X126" s="27"/>
      <c r="Y126" s="26">
        <f t="shared" si="25"/>
        <v>40.656673645438531</v>
      </c>
      <c r="AA126" s="1"/>
      <c r="AB126" s="1"/>
      <c r="AF126" s="2"/>
      <c r="AG126" s="2"/>
      <c r="AH126" s="1"/>
      <c r="AI126" s="1"/>
      <c r="AM126" s="1"/>
      <c r="AO126" s="17"/>
      <c r="AS126" s="2"/>
      <c r="AU126" s="1"/>
      <c r="AV126" s="1"/>
      <c r="AX126" s="1"/>
      <c r="BA126" s="2"/>
      <c r="BB126" s="2"/>
      <c r="BD126" s="2"/>
      <c r="BF126" s="18"/>
      <c r="BG126" s="18"/>
      <c r="BI126" s="17"/>
      <c r="BJ126" s="2"/>
      <c r="BL126" s="18"/>
      <c r="BM126" s="18"/>
      <c r="BO126" s="2"/>
      <c r="BP126" s="1"/>
      <c r="BQ126" s="1"/>
      <c r="BS126" s="2"/>
      <c r="BT126" s="1"/>
      <c r="BV126" s="1"/>
      <c r="BW126" s="1"/>
      <c r="BX126" s="1"/>
      <c r="BY126" s="2"/>
      <c r="CA126" s="1"/>
      <c r="CB126" s="1"/>
      <c r="CC126" s="2"/>
      <c r="CE126" s="1"/>
      <c r="CF126" s="2"/>
      <c r="CH126" s="1"/>
      <c r="CI126" s="1"/>
      <c r="CJ126" s="18"/>
      <c r="CK126" s="18"/>
      <c r="CL126" s="18"/>
      <c r="CN126" s="1"/>
      <c r="CR126" s="1"/>
      <c r="CV126" s="18"/>
    </row>
    <row r="127" spans="1:100" x14ac:dyDescent="0.2">
      <c r="A127">
        <v>113</v>
      </c>
      <c r="B127" s="17">
        <f t="shared" si="26"/>
        <v>13.990666666666668</v>
      </c>
      <c r="C127" s="17">
        <v>0.12491666666666745</v>
      </c>
      <c r="D127" s="17">
        <v>40.849812527868238</v>
      </c>
      <c r="E127" s="17">
        <v>0.35977038659194921</v>
      </c>
      <c r="F127" s="17">
        <v>13.294103022048096</v>
      </c>
      <c r="G127" s="17">
        <v>12</v>
      </c>
      <c r="H127" s="17">
        <v>0.70589697795190354</v>
      </c>
      <c r="J127" s="23">
        <f t="shared" si="16"/>
        <v>0.13990666666666668</v>
      </c>
      <c r="K127" s="23">
        <f t="shared" si="17"/>
        <v>0.13294103022048095</v>
      </c>
      <c r="L127" s="23">
        <f t="shared" si="18"/>
        <v>0.12</v>
      </c>
      <c r="M127" s="23">
        <f t="shared" si="19"/>
        <v>7.0589697795190413E-3</v>
      </c>
      <c r="N127" s="1"/>
      <c r="O127" s="2">
        <f t="shared" si="20"/>
        <v>224.00000000000003</v>
      </c>
      <c r="P127" s="2">
        <f t="shared" si="27"/>
        <v>212.8475467172477</v>
      </c>
      <c r="Q127" s="2">
        <f t="shared" si="28"/>
        <v>192.12808539026017</v>
      </c>
      <c r="R127" s="2">
        <f t="shared" si="29"/>
        <v>11.301886238055836</v>
      </c>
      <c r="T127" s="26">
        <f t="shared" si="21"/>
        <v>139.90666666666667</v>
      </c>
      <c r="U127" s="26">
        <f t="shared" si="22"/>
        <v>132.94103022048097</v>
      </c>
      <c r="V127" s="26">
        <f t="shared" si="23"/>
        <v>120</v>
      </c>
      <c r="W127" s="26">
        <f t="shared" si="24"/>
        <v>7.0589697795190416</v>
      </c>
      <c r="X127" s="27"/>
      <c r="Y127" s="26">
        <f t="shared" si="25"/>
        <v>37.058969779519032</v>
      </c>
      <c r="AA127" s="1"/>
      <c r="AB127" s="1"/>
      <c r="AF127" s="2"/>
      <c r="AG127" s="2"/>
      <c r="AH127" s="1"/>
      <c r="AI127" s="1"/>
      <c r="AM127" s="1"/>
      <c r="AO127" s="17"/>
      <c r="AS127" s="2"/>
      <c r="AU127" s="1"/>
      <c r="AV127" s="1"/>
      <c r="AX127" s="1"/>
      <c r="BA127" s="2"/>
      <c r="BB127" s="2"/>
      <c r="BD127" s="2"/>
      <c r="BF127" s="18"/>
      <c r="BG127" s="18"/>
      <c r="BI127" s="17"/>
      <c r="BJ127" s="2"/>
      <c r="BL127" s="18"/>
      <c r="BM127" s="18"/>
      <c r="BO127" s="2"/>
      <c r="BP127" s="1"/>
      <c r="BQ127" s="1"/>
      <c r="BS127" s="2"/>
      <c r="BT127" s="1"/>
      <c r="BV127" s="1"/>
      <c r="BW127" s="1"/>
      <c r="BX127" s="1"/>
      <c r="BY127" s="2"/>
      <c r="CA127" s="1"/>
      <c r="CB127" s="1"/>
      <c r="CC127" s="2"/>
      <c r="CE127" s="1"/>
      <c r="CF127" s="2"/>
      <c r="CH127" s="1"/>
      <c r="CI127" s="1"/>
      <c r="CJ127" s="18"/>
      <c r="CK127" s="18"/>
      <c r="CL127" s="18"/>
      <c r="CN127" s="1"/>
      <c r="CR127" s="1"/>
      <c r="CV127" s="18"/>
    </row>
    <row r="128" spans="1:100" x14ac:dyDescent="0.2">
      <c r="A128">
        <v>114</v>
      </c>
      <c r="B128" s="17">
        <f t="shared" si="26"/>
        <v>14.115583333333335</v>
      </c>
      <c r="C128" s="17">
        <v>0.12491666666666745</v>
      </c>
      <c r="D128" s="17">
        <v>42.242442607866103</v>
      </c>
      <c r="E128" s="17">
        <v>0.37085797328883463</v>
      </c>
      <c r="F128" s="17">
        <v>13.664960995336932</v>
      </c>
      <c r="G128" s="17">
        <v>13.4</v>
      </c>
      <c r="H128" s="17">
        <v>1.7350390046630686</v>
      </c>
      <c r="J128" s="23">
        <f t="shared" si="16"/>
        <v>0.14115583333333334</v>
      </c>
      <c r="K128" s="23">
        <f t="shared" si="17"/>
        <v>0.13664960995336931</v>
      </c>
      <c r="L128" s="23">
        <f t="shared" si="18"/>
        <v>0.13400000000000001</v>
      </c>
      <c r="M128" s="23">
        <f t="shared" si="19"/>
        <v>1.7350390046630703E-2</v>
      </c>
      <c r="N128" s="1"/>
      <c r="O128" s="2">
        <f t="shared" si="20"/>
        <v>226.00000000000003</v>
      </c>
      <c r="P128" s="2">
        <f t="shared" si="27"/>
        <v>218.78523274722238</v>
      </c>
      <c r="Q128" s="2">
        <f t="shared" si="28"/>
        <v>214.54302868579055</v>
      </c>
      <c r="R128" s="2">
        <f t="shared" si="29"/>
        <v>27.779143503611532</v>
      </c>
      <c r="T128" s="26">
        <f t="shared" si="21"/>
        <v>141.15583333333333</v>
      </c>
      <c r="U128" s="26">
        <f t="shared" si="22"/>
        <v>136.64960995336929</v>
      </c>
      <c r="V128" s="26">
        <f t="shared" si="23"/>
        <v>134</v>
      </c>
      <c r="W128" s="26">
        <f t="shared" si="24"/>
        <v>17.350390046630704</v>
      </c>
      <c r="X128" s="27"/>
      <c r="Y128" s="26">
        <f t="shared" si="25"/>
        <v>33.350390046630707</v>
      </c>
      <c r="AA128" s="1"/>
      <c r="AB128" s="1"/>
      <c r="AF128" s="2"/>
      <c r="AG128" s="2"/>
      <c r="AH128" s="1"/>
      <c r="AI128" s="1"/>
      <c r="AM128" s="1"/>
      <c r="AO128" s="17"/>
      <c r="AS128" s="2"/>
      <c r="AU128" s="1"/>
      <c r="AV128" s="1"/>
      <c r="AX128" s="1"/>
      <c r="BA128" s="2"/>
      <c r="BB128" s="2"/>
      <c r="BD128" s="2"/>
      <c r="BF128" s="18"/>
      <c r="BG128" s="18"/>
      <c r="BI128" s="17"/>
      <c r="BJ128" s="2"/>
      <c r="BL128" s="18"/>
      <c r="BM128" s="18"/>
      <c r="BO128" s="2"/>
      <c r="BP128" s="1"/>
      <c r="BQ128" s="1"/>
      <c r="BS128" s="2"/>
      <c r="BT128" s="1"/>
      <c r="BV128" s="1"/>
      <c r="BW128" s="1"/>
      <c r="BX128" s="1"/>
      <c r="BY128" s="2"/>
      <c r="CA128" s="1"/>
      <c r="CB128" s="1"/>
      <c r="CC128" s="2"/>
      <c r="CE128" s="1"/>
      <c r="CF128" s="2"/>
      <c r="CH128" s="1"/>
      <c r="CI128" s="1"/>
      <c r="CJ128" s="18"/>
      <c r="CK128" s="18"/>
      <c r="CL128" s="18"/>
      <c r="CN128" s="1"/>
      <c r="CR128" s="1"/>
      <c r="CV128" s="18"/>
    </row>
    <row r="129" spans="1:100" x14ac:dyDescent="0.2">
      <c r="A129">
        <v>115</v>
      </c>
      <c r="B129" s="17">
        <f t="shared" si="26"/>
        <v>14.240500000000001</v>
      </c>
      <c r="C129" s="17">
        <v>0.12491666666666745</v>
      </c>
      <c r="D129" s="17">
        <v>43.714147082749186</v>
      </c>
      <c r="E129" s="17">
        <v>0.38249819078522612</v>
      </c>
      <c r="F129" s="17">
        <v>14.047459186122158</v>
      </c>
      <c r="G129" s="17">
        <v>13.4</v>
      </c>
      <c r="H129" s="17">
        <v>1.3525408138778428</v>
      </c>
      <c r="J129" s="23">
        <f t="shared" si="16"/>
        <v>0.142405</v>
      </c>
      <c r="K129" s="23">
        <f t="shared" si="17"/>
        <v>0.14047459186122158</v>
      </c>
      <c r="L129" s="23">
        <f t="shared" si="18"/>
        <v>0.13400000000000001</v>
      </c>
      <c r="M129" s="23">
        <f t="shared" si="19"/>
        <v>1.3525408138778432E-2</v>
      </c>
      <c r="N129" s="1"/>
      <c r="O129" s="2">
        <f t="shared" si="20"/>
        <v>228</v>
      </c>
      <c r="P129" s="2">
        <f t="shared" si="27"/>
        <v>224.90928650228938</v>
      </c>
      <c r="Q129" s="2">
        <f t="shared" si="28"/>
        <v>214.54302868579055</v>
      </c>
      <c r="R129" s="2">
        <f t="shared" si="29"/>
        <v>21.655089748544523</v>
      </c>
      <c r="T129" s="26">
        <f t="shared" si="21"/>
        <v>142.405</v>
      </c>
      <c r="U129" s="26">
        <f t="shared" si="22"/>
        <v>140.47459186122157</v>
      </c>
      <c r="V129" s="26">
        <f t="shared" si="23"/>
        <v>134</v>
      </c>
      <c r="W129" s="26">
        <f t="shared" si="24"/>
        <v>13.525408138778433</v>
      </c>
      <c r="X129" s="27"/>
      <c r="Y129" s="26">
        <f t="shared" si="25"/>
        <v>29.525408138778431</v>
      </c>
      <c r="AA129" s="1"/>
      <c r="AB129" s="1"/>
      <c r="AF129" s="2"/>
      <c r="AG129" s="2"/>
      <c r="AH129" s="1"/>
      <c r="AI129" s="1"/>
      <c r="AM129" s="1"/>
      <c r="AO129" s="17"/>
      <c r="AS129" s="2"/>
      <c r="AU129" s="1"/>
      <c r="AV129" s="1"/>
      <c r="AX129" s="1"/>
      <c r="BA129" s="2"/>
      <c r="BB129" s="2"/>
      <c r="BD129" s="2"/>
      <c r="BF129" s="18"/>
      <c r="BG129" s="18"/>
      <c r="BI129" s="17"/>
      <c r="BJ129" s="2"/>
      <c r="BL129" s="18"/>
      <c r="BM129" s="18"/>
      <c r="BO129" s="2"/>
      <c r="BP129" s="1"/>
      <c r="BQ129" s="1"/>
      <c r="BS129" s="2"/>
      <c r="BT129" s="1"/>
      <c r="BV129" s="1"/>
      <c r="BW129" s="1"/>
      <c r="BX129" s="1"/>
      <c r="BY129" s="2"/>
      <c r="CA129" s="1"/>
      <c r="CB129" s="1"/>
      <c r="CC129" s="2"/>
      <c r="CE129" s="1"/>
      <c r="CF129" s="2"/>
      <c r="CH129" s="1"/>
      <c r="CI129" s="1"/>
      <c r="CJ129" s="18"/>
      <c r="CK129" s="18"/>
      <c r="CL129" s="18"/>
      <c r="CN129" s="1"/>
      <c r="CR129" s="1"/>
      <c r="CV129" s="18"/>
    </row>
    <row r="130" spans="1:100" x14ac:dyDescent="0.2">
      <c r="A130">
        <v>116</v>
      </c>
      <c r="B130" s="17">
        <f t="shared" si="26"/>
        <v>14.365416666666668</v>
      </c>
      <c r="C130" s="17">
        <v>0.12491666666666745</v>
      </c>
      <c r="D130" s="17">
        <v>45.271162568921895</v>
      </c>
      <c r="E130" s="17">
        <v>0.39473460369989932</v>
      </c>
      <c r="F130" s="17">
        <v>14.442193789822056</v>
      </c>
      <c r="G130" s="17">
        <v>13.4</v>
      </c>
      <c r="H130" s="17">
        <v>0.9578062101779441</v>
      </c>
      <c r="J130" s="23">
        <f t="shared" si="16"/>
        <v>0.14365416666666669</v>
      </c>
      <c r="K130" s="23">
        <f t="shared" si="17"/>
        <v>0.14442193789822055</v>
      </c>
      <c r="L130" s="23">
        <f t="shared" si="18"/>
        <v>0.13400000000000001</v>
      </c>
      <c r="M130" s="23">
        <f t="shared" si="19"/>
        <v>9.5780621017794547E-3</v>
      </c>
      <c r="N130" s="1"/>
      <c r="O130" s="2">
        <f t="shared" si="20"/>
        <v>230.00000000000006</v>
      </c>
      <c r="P130" s="2">
        <f t="shared" si="27"/>
        <v>231.22925347280142</v>
      </c>
      <c r="Q130" s="2">
        <f t="shared" si="28"/>
        <v>214.54302868579055</v>
      </c>
      <c r="R130" s="2">
        <f t="shared" si="29"/>
        <v>15.335122778032483</v>
      </c>
      <c r="T130" s="26">
        <f t="shared" si="21"/>
        <v>143.6541666666667</v>
      </c>
      <c r="U130" s="26">
        <f t="shared" si="22"/>
        <v>144.42193789822056</v>
      </c>
      <c r="V130" s="26">
        <f t="shared" si="23"/>
        <v>134</v>
      </c>
      <c r="W130" s="26">
        <f t="shared" si="24"/>
        <v>9.5780621017794552</v>
      </c>
      <c r="X130" s="27"/>
      <c r="Y130" s="26">
        <f t="shared" si="25"/>
        <v>25.578062101779437</v>
      </c>
      <c r="AA130" s="1"/>
      <c r="AB130" s="1"/>
      <c r="AF130" s="2"/>
      <c r="AG130" s="2"/>
      <c r="AH130" s="1"/>
      <c r="AI130" s="1"/>
      <c r="AM130" s="1"/>
      <c r="AO130" s="17"/>
      <c r="AS130" s="2"/>
      <c r="AU130" s="1"/>
      <c r="AV130" s="1"/>
      <c r="AX130" s="1"/>
      <c r="BA130" s="2"/>
      <c r="BB130" s="2"/>
      <c r="BD130" s="2"/>
      <c r="BF130" s="18"/>
      <c r="BG130" s="18"/>
      <c r="BI130" s="17"/>
      <c r="BJ130" s="2"/>
      <c r="BL130" s="18"/>
      <c r="BM130" s="18"/>
      <c r="BO130" s="2"/>
      <c r="BP130" s="1"/>
      <c r="BQ130" s="1"/>
      <c r="BS130" s="2"/>
      <c r="BT130" s="1"/>
      <c r="BV130" s="1"/>
      <c r="BW130" s="1"/>
      <c r="BX130" s="1"/>
      <c r="BY130" s="2"/>
      <c r="CA130" s="1"/>
      <c r="CB130" s="1"/>
      <c r="CC130" s="2"/>
      <c r="CE130" s="1"/>
      <c r="CF130" s="2"/>
      <c r="CH130" s="1"/>
      <c r="CI130" s="1"/>
      <c r="CJ130" s="18"/>
      <c r="CK130" s="18"/>
      <c r="CL130" s="18"/>
      <c r="CN130" s="1"/>
      <c r="CR130" s="1"/>
      <c r="CV130" s="18"/>
    </row>
    <row r="131" spans="1:100" x14ac:dyDescent="0.2">
      <c r="A131">
        <v>117</v>
      </c>
      <c r="B131" s="17">
        <f t="shared" si="26"/>
        <v>14.490333333333334</v>
      </c>
      <c r="C131" s="17">
        <v>0.12491666666666745</v>
      </c>
      <c r="D131" s="17">
        <v>46.920397795278824</v>
      </c>
      <c r="E131" s="17">
        <v>0.40761546833048501</v>
      </c>
      <c r="F131" s="17">
        <v>14.849809258152542</v>
      </c>
      <c r="G131" s="17">
        <v>13.4</v>
      </c>
      <c r="H131" s="17">
        <v>0.55019074184745875</v>
      </c>
      <c r="J131" s="23">
        <f t="shared" si="16"/>
        <v>0.14490333333333333</v>
      </c>
      <c r="K131" s="23">
        <f t="shared" si="17"/>
        <v>0.14849809258152541</v>
      </c>
      <c r="L131" s="23">
        <f t="shared" si="18"/>
        <v>0.13400000000000001</v>
      </c>
      <c r="M131" s="23">
        <f t="shared" si="19"/>
        <v>5.501907418474599E-3</v>
      </c>
      <c r="N131" s="1"/>
      <c r="O131" s="2">
        <f t="shared" si="20"/>
        <v>232</v>
      </c>
      <c r="P131" s="2">
        <f t="shared" si="27"/>
        <v>237.75545176495064</v>
      </c>
      <c r="Q131" s="2">
        <f t="shared" si="28"/>
        <v>214.54302868579055</v>
      </c>
      <c r="R131" s="2">
        <f t="shared" si="29"/>
        <v>8.8089244858832814</v>
      </c>
      <c r="T131" s="26">
        <f t="shared" si="21"/>
        <v>144.90333333333334</v>
      </c>
      <c r="U131" s="26">
        <f t="shared" si="22"/>
        <v>148.49809258152541</v>
      </c>
      <c r="V131" s="26">
        <f t="shared" si="23"/>
        <v>134</v>
      </c>
      <c r="W131" s="26">
        <f t="shared" si="24"/>
        <v>5.5019074184745991</v>
      </c>
      <c r="X131" s="27"/>
      <c r="Y131" s="26">
        <f t="shared" si="25"/>
        <v>21.501907418474588</v>
      </c>
      <c r="AA131" s="1"/>
      <c r="AB131" s="1"/>
      <c r="AF131" s="2"/>
      <c r="AG131" s="2"/>
      <c r="AH131" s="1"/>
      <c r="AI131" s="1"/>
      <c r="AM131" s="1"/>
      <c r="AO131" s="17"/>
      <c r="AS131" s="2"/>
      <c r="AU131" s="1"/>
      <c r="AV131" s="1"/>
      <c r="AX131" s="1"/>
      <c r="BA131" s="2"/>
      <c r="BB131" s="2"/>
      <c r="BD131" s="1"/>
      <c r="BF131" s="18"/>
      <c r="BG131" s="18"/>
      <c r="BI131" s="17"/>
      <c r="BJ131" s="2"/>
      <c r="BL131" s="18"/>
      <c r="BM131" s="18"/>
      <c r="BO131" s="2"/>
      <c r="BP131" s="1"/>
      <c r="BQ131" s="1"/>
      <c r="BS131" s="2"/>
      <c r="BT131" s="1"/>
      <c r="BV131" s="1"/>
      <c r="BW131" s="1"/>
      <c r="BX131" s="1"/>
      <c r="BY131" s="2"/>
      <c r="CA131" s="1"/>
      <c r="CB131" s="1"/>
      <c r="CC131" s="2"/>
      <c r="CE131" s="1"/>
      <c r="CF131" s="2"/>
      <c r="CH131" s="1"/>
      <c r="CI131" s="1"/>
      <c r="CJ131" s="18"/>
      <c r="CK131" s="18"/>
      <c r="CL131" s="18"/>
      <c r="CN131" s="1"/>
      <c r="CR131" s="1"/>
      <c r="CV131" s="18"/>
    </row>
    <row r="132" spans="1:100" x14ac:dyDescent="0.2">
      <c r="A132">
        <v>118</v>
      </c>
      <c r="B132" s="17">
        <f t="shared" si="26"/>
        <v>14.615250000000001</v>
      </c>
      <c r="C132" s="17">
        <v>0.12491666666666745</v>
      </c>
      <c r="D132" s="17">
        <v>48.66952660490594</v>
      </c>
      <c r="E132" s="17">
        <v>0.42119438179195934</v>
      </c>
      <c r="F132" s="17">
        <v>15.271003639944501</v>
      </c>
      <c r="G132" s="17">
        <v>15</v>
      </c>
      <c r="H132" s="17">
        <v>1.7289963600554987</v>
      </c>
      <c r="J132" s="23">
        <f t="shared" si="16"/>
        <v>0.14615250000000002</v>
      </c>
      <c r="K132" s="23">
        <f t="shared" si="17"/>
        <v>0.15271003639944503</v>
      </c>
      <c r="L132" s="23">
        <f t="shared" si="18"/>
        <v>0.15</v>
      </c>
      <c r="M132" s="23">
        <f t="shared" si="19"/>
        <v>1.7289963600554969E-2</v>
      </c>
      <c r="N132" s="1"/>
      <c r="O132" s="2">
        <f t="shared" si="20"/>
        <v>234.00000000000003</v>
      </c>
      <c r="P132" s="2">
        <f t="shared" si="27"/>
        <v>244.49905761085262</v>
      </c>
      <c r="Q132" s="2">
        <f t="shared" si="28"/>
        <v>240.1601067378252</v>
      </c>
      <c r="R132" s="2">
        <f t="shared" si="29"/>
        <v>27.68239669201596</v>
      </c>
      <c r="T132" s="26">
        <f t="shared" si="21"/>
        <v>146.15250000000003</v>
      </c>
      <c r="U132" s="26">
        <f t="shared" si="22"/>
        <v>152.71003639944502</v>
      </c>
      <c r="V132" s="26">
        <f t="shared" si="23"/>
        <v>150</v>
      </c>
      <c r="W132" s="26">
        <f t="shared" si="24"/>
        <v>17.28996360055497</v>
      </c>
      <c r="X132" s="27"/>
      <c r="Y132" s="26">
        <f t="shared" si="25"/>
        <v>17.289963600554984</v>
      </c>
      <c r="AA132" s="1"/>
      <c r="AB132" s="1"/>
      <c r="AF132" s="2"/>
      <c r="AG132" s="2"/>
      <c r="AH132" s="1"/>
      <c r="AI132" s="1"/>
      <c r="AM132" s="1"/>
      <c r="AO132" s="17"/>
      <c r="AS132" s="2"/>
      <c r="AU132" s="1"/>
      <c r="AV132" s="1"/>
      <c r="AX132" s="1"/>
      <c r="BA132" s="2"/>
      <c r="BB132" s="2"/>
      <c r="BD132" s="1"/>
      <c r="BF132" s="18"/>
      <c r="BG132" s="18"/>
      <c r="BI132" s="17"/>
      <c r="BJ132" s="2"/>
      <c r="BL132" s="18"/>
      <c r="BM132" s="18"/>
      <c r="BO132" s="2"/>
      <c r="BP132" s="1"/>
      <c r="BQ132" s="1"/>
      <c r="BS132" s="2"/>
      <c r="BT132" s="1"/>
      <c r="BV132" s="1"/>
      <c r="BW132" s="1"/>
      <c r="BX132" s="1"/>
      <c r="BY132" s="2"/>
      <c r="CA132" s="1"/>
      <c r="CB132" s="1"/>
      <c r="CC132" s="2"/>
      <c r="CE132" s="1"/>
      <c r="CF132" s="2"/>
      <c r="CH132" s="1"/>
      <c r="CI132" s="1"/>
      <c r="CJ132" s="18"/>
      <c r="CK132" s="18"/>
      <c r="CL132" s="18"/>
      <c r="CN132" s="1"/>
      <c r="CR132" s="1"/>
      <c r="CV132" s="18"/>
    </row>
    <row r="133" spans="1:100" x14ac:dyDescent="0.2">
      <c r="A133">
        <v>119</v>
      </c>
      <c r="B133" s="17">
        <f t="shared" si="26"/>
        <v>14.740166666666667</v>
      </c>
      <c r="C133" s="17">
        <v>0.12491666666666745</v>
      </c>
      <c r="D133" s="17">
        <v>50.527096835538224</v>
      </c>
      <c r="E133" s="17">
        <v>0.43553104199268011</v>
      </c>
      <c r="F133" s="17">
        <v>15.706534681937182</v>
      </c>
      <c r="G133" s="17">
        <v>15</v>
      </c>
      <c r="H133" s="17">
        <v>1.2934653180628182</v>
      </c>
      <c r="J133" s="23">
        <f t="shared" si="16"/>
        <v>0.14740166666666668</v>
      </c>
      <c r="K133" s="23">
        <f t="shared" si="17"/>
        <v>0.15706534681937181</v>
      </c>
      <c r="L133" s="23">
        <f t="shared" si="18"/>
        <v>0.15</v>
      </c>
      <c r="M133" s="23">
        <f t="shared" si="19"/>
        <v>1.293465318062818E-2</v>
      </c>
      <c r="N133" s="1"/>
      <c r="O133" s="2">
        <f t="shared" si="20"/>
        <v>236.00000000000003</v>
      </c>
      <c r="P133" s="2">
        <f t="shared" si="27"/>
        <v>251.47220304635914</v>
      </c>
      <c r="Q133" s="2">
        <f t="shared" si="28"/>
        <v>240.1601067378252</v>
      </c>
      <c r="R133" s="2">
        <f t="shared" si="29"/>
        <v>20.709251256509429</v>
      </c>
      <c r="T133" s="26">
        <f t="shared" si="21"/>
        <v>147.40166666666667</v>
      </c>
      <c r="U133" s="26">
        <f t="shared" si="22"/>
        <v>157.06534681937183</v>
      </c>
      <c r="V133" s="26">
        <f t="shared" si="23"/>
        <v>150</v>
      </c>
      <c r="W133" s="26">
        <f t="shared" si="24"/>
        <v>12.93465318062818</v>
      </c>
      <c r="X133" s="27"/>
      <c r="Y133" s="26">
        <f t="shared" si="25"/>
        <v>12.934653180628175</v>
      </c>
      <c r="AA133" s="1"/>
      <c r="AB133" s="1"/>
      <c r="AF133" s="2"/>
      <c r="AG133" s="2"/>
      <c r="AH133" s="1"/>
      <c r="AI133" s="1"/>
      <c r="AM133" s="1"/>
      <c r="AO133" s="17"/>
      <c r="AS133" s="2"/>
      <c r="AU133" s="1"/>
      <c r="AV133" s="1"/>
      <c r="AX133" s="1"/>
      <c r="BA133" s="2"/>
      <c r="BB133" s="2"/>
      <c r="BD133" s="1"/>
      <c r="BF133" s="18"/>
      <c r="BG133" s="18"/>
      <c r="BI133" s="17"/>
      <c r="BJ133" s="2"/>
      <c r="BL133" s="18"/>
      <c r="BM133" s="18"/>
      <c r="BO133" s="2"/>
      <c r="BP133" s="1"/>
      <c r="BQ133" s="1"/>
      <c r="BS133" s="2"/>
      <c r="BT133" s="1"/>
      <c r="BV133" s="1"/>
      <c r="BW133" s="1"/>
      <c r="BX133" s="1"/>
      <c r="BY133" s="2"/>
      <c r="CA133" s="1"/>
      <c r="CB133" s="1"/>
      <c r="CC133" s="2"/>
      <c r="CE133" s="1"/>
      <c r="CF133" s="2"/>
      <c r="CH133" s="1"/>
      <c r="CI133" s="1"/>
      <c r="CJ133" s="18"/>
      <c r="CK133" s="18"/>
      <c r="CL133" s="18"/>
      <c r="CN133" s="1"/>
      <c r="CR133" s="1"/>
      <c r="CV133" s="18"/>
    </row>
    <row r="134" spans="1:100" x14ac:dyDescent="0.2">
      <c r="A134">
        <v>120</v>
      </c>
      <c r="B134" s="17">
        <f t="shared" si="26"/>
        <v>14.865083333333335</v>
      </c>
      <c r="C134" s="17">
        <v>0.12491666666666745</v>
      </c>
      <c r="D134" s="17">
        <v>52.502658334753811</v>
      </c>
      <c r="E134" s="17">
        <v>0.45069214117434658</v>
      </c>
      <c r="F134" s="17">
        <v>16.157226823111529</v>
      </c>
      <c r="G134" s="17">
        <v>15</v>
      </c>
      <c r="H134" s="17">
        <v>0.8427731768884712</v>
      </c>
      <c r="J134" s="23">
        <f t="shared" si="16"/>
        <v>0.14865083333333334</v>
      </c>
      <c r="K134" s="23">
        <f t="shared" si="17"/>
        <v>0.16157226823111528</v>
      </c>
      <c r="L134" s="23">
        <f t="shared" si="18"/>
        <v>0.15</v>
      </c>
      <c r="M134" s="23">
        <f t="shared" si="19"/>
        <v>8.4277317688847102E-3</v>
      </c>
      <c r="N134" s="1"/>
      <c r="O134" s="2">
        <f t="shared" si="20"/>
        <v>238.00000000000003</v>
      </c>
      <c r="P134" s="2">
        <f t="shared" si="27"/>
        <v>258.68808789504783</v>
      </c>
      <c r="Q134" s="2">
        <f t="shared" si="28"/>
        <v>240.1601067378252</v>
      </c>
      <c r="R134" s="2">
        <f t="shared" si="29"/>
        <v>13.49336640782075</v>
      </c>
      <c r="T134" s="26">
        <f t="shared" si="21"/>
        <v>148.65083333333334</v>
      </c>
      <c r="U134" s="26">
        <f t="shared" si="22"/>
        <v>161.57226823111529</v>
      </c>
      <c r="V134" s="26">
        <f t="shared" si="23"/>
        <v>150</v>
      </c>
      <c r="W134" s="26">
        <f t="shared" si="24"/>
        <v>8.4277317688847102</v>
      </c>
      <c r="X134" s="27"/>
      <c r="Y134" s="26">
        <f t="shared" si="25"/>
        <v>8.427731768884712</v>
      </c>
      <c r="AA134" s="1"/>
      <c r="AB134" s="1"/>
      <c r="AF134" s="2"/>
      <c r="AG134" s="2"/>
      <c r="AH134" s="1"/>
      <c r="AI134" s="1"/>
      <c r="AM134" s="1"/>
      <c r="AO134" s="17"/>
      <c r="AS134" s="2"/>
      <c r="AU134" s="1"/>
      <c r="AV134" s="1"/>
      <c r="AX134" s="1"/>
      <c r="BA134" s="2"/>
      <c r="BB134" s="2"/>
      <c r="BD134" s="1"/>
      <c r="BF134" s="18"/>
      <c r="BG134" s="18"/>
      <c r="BI134" s="17"/>
      <c r="BJ134" s="2"/>
      <c r="BL134" s="18"/>
      <c r="BM134" s="18"/>
      <c r="BO134" s="2"/>
      <c r="BP134" s="1"/>
      <c r="BQ134" s="1"/>
      <c r="BS134" s="2"/>
      <c r="BT134" s="1"/>
      <c r="BV134" s="1"/>
      <c r="BW134" s="1"/>
      <c r="BX134" s="1"/>
      <c r="BY134" s="2"/>
      <c r="CA134" s="1"/>
      <c r="CB134" s="1"/>
      <c r="CC134" s="2"/>
      <c r="CE134" s="1"/>
      <c r="CF134" s="2"/>
      <c r="CH134" s="1"/>
      <c r="CI134" s="1"/>
      <c r="CJ134" s="18"/>
      <c r="CK134" s="18"/>
      <c r="CL134" s="18"/>
      <c r="CN134" s="1"/>
      <c r="CR134" s="1"/>
      <c r="CV134" s="18"/>
    </row>
    <row r="135" spans="1:100" x14ac:dyDescent="0.2">
      <c r="A135">
        <v>121</v>
      </c>
      <c r="B135" s="17">
        <f t="shared" si="26"/>
        <v>14.990000000000002</v>
      </c>
      <c r="C135" s="17">
        <v>0.12491666666666745</v>
      </c>
      <c r="D135" s="17">
        <v>54.60691415175517</v>
      </c>
      <c r="E135" s="17">
        <v>0.46675242122937688</v>
      </c>
      <c r="F135" s="17">
        <v>16.623979244340905</v>
      </c>
      <c r="G135" s="17">
        <v>15</v>
      </c>
      <c r="H135" s="17">
        <v>0.37602075565909487</v>
      </c>
      <c r="J135">
        <f t="shared" si="16"/>
        <v>0.14990000000000003</v>
      </c>
      <c r="K135" s="17">
        <f t="shared" si="17"/>
        <v>0.16623979244340906</v>
      </c>
      <c r="L135" s="23">
        <f t="shared" si="18"/>
        <v>0.15</v>
      </c>
      <c r="M135" s="23">
        <f t="shared" si="19"/>
        <v>3.7602075565909381E-3</v>
      </c>
      <c r="N135" s="1"/>
      <c r="O135" s="2">
        <f t="shared" si="20"/>
        <v>240.00000000000006</v>
      </c>
      <c r="P135" s="2">
        <f t="shared" si="27"/>
        <v>266.16110864855352</v>
      </c>
      <c r="Q135" s="2">
        <f t="shared" si="28"/>
        <v>240.1601067378252</v>
      </c>
      <c r="R135" s="2">
        <f t="shared" si="29"/>
        <v>6.0203456543150446</v>
      </c>
      <c r="T135" s="26">
        <f t="shared" si="21"/>
        <v>149.90000000000003</v>
      </c>
      <c r="U135" s="26">
        <f t="shared" si="22"/>
        <v>166.23979244340904</v>
      </c>
      <c r="V135" s="26">
        <f t="shared" si="23"/>
        <v>150</v>
      </c>
      <c r="W135" s="26">
        <f t="shared" si="24"/>
        <v>3.7602075565909381</v>
      </c>
      <c r="X135" s="27"/>
      <c r="Y135" s="26">
        <f t="shared" si="25"/>
        <v>3.7602075565909558</v>
      </c>
      <c r="AA135" s="1"/>
      <c r="AB135" s="1"/>
      <c r="AF135" s="2"/>
      <c r="AG135" s="2"/>
      <c r="AH135" s="1"/>
      <c r="AI135" s="1"/>
      <c r="AM135" s="1"/>
      <c r="AO135" s="17"/>
      <c r="AS135" s="2"/>
      <c r="AU135" s="1"/>
      <c r="AV135" s="1"/>
      <c r="AX135" s="1"/>
      <c r="BA135" s="2"/>
      <c r="BB135" s="2"/>
      <c r="BF135" s="18"/>
      <c r="BG135" s="18"/>
      <c r="BI135" s="17"/>
      <c r="BJ135" s="2"/>
      <c r="BL135" s="18"/>
      <c r="BM135" s="18"/>
      <c r="BO135" s="2"/>
      <c r="BP135" s="1"/>
      <c r="BQ135" s="1"/>
      <c r="BS135" s="2"/>
      <c r="BT135" s="1"/>
      <c r="BV135" s="1"/>
      <c r="BW135" s="1"/>
      <c r="BX135" s="1"/>
      <c r="BY135" s="2"/>
      <c r="CA135" s="1"/>
      <c r="CB135" s="1"/>
      <c r="CC135" s="2"/>
      <c r="CE135" s="1"/>
      <c r="CF135" s="2"/>
      <c r="CH135" s="1"/>
      <c r="CI135" s="1"/>
      <c r="CJ135" s="18"/>
      <c r="CK135" s="18"/>
      <c r="CL135" s="18"/>
      <c r="CN135" s="1"/>
      <c r="CR135" s="1"/>
      <c r="CV135" s="18"/>
    </row>
    <row r="136" spans="1:100" x14ac:dyDescent="0.2">
      <c r="L136" s="2"/>
      <c r="N136" s="1"/>
      <c r="O136" s="1"/>
      <c r="Q136" s="1"/>
      <c r="R136" s="1"/>
      <c r="V136" s="2"/>
      <c r="X136" s="1"/>
      <c r="Y136" s="1"/>
      <c r="AA136" s="1"/>
      <c r="AB136" s="1"/>
      <c r="AF136" s="2"/>
      <c r="AG136" s="2"/>
      <c r="AH136" s="1"/>
      <c r="AI136" s="1"/>
      <c r="AM136" s="1"/>
      <c r="AO136" s="17"/>
      <c r="AS136" s="2"/>
      <c r="BF136" s="18"/>
      <c r="BG136" s="18"/>
      <c r="BI136" s="17"/>
      <c r="BK136" s="18"/>
      <c r="BM136" s="18"/>
      <c r="BP136" s="1"/>
      <c r="BQ136" s="1"/>
      <c r="BS136" s="18"/>
    </row>
    <row r="137" spans="1:100" x14ac:dyDescent="0.2">
      <c r="L137" s="2"/>
      <c r="N137" s="1"/>
      <c r="O137" s="1"/>
      <c r="Q137" s="1"/>
      <c r="R137" s="1"/>
      <c r="V137" s="2"/>
      <c r="X137" s="1"/>
      <c r="Y137" s="1"/>
      <c r="AA137" s="1"/>
      <c r="AB137" s="1"/>
      <c r="AF137" s="2"/>
      <c r="AG137" s="2"/>
      <c r="AH137" s="1"/>
      <c r="AI137" s="1"/>
      <c r="AM137" s="1"/>
      <c r="AO137" s="17"/>
      <c r="AS137" s="2"/>
      <c r="BF137" s="18"/>
      <c r="BG137" s="18"/>
      <c r="BI137" s="18"/>
      <c r="BK137" s="18"/>
      <c r="BM137" s="18"/>
      <c r="BP137" s="1"/>
      <c r="BQ137" s="1"/>
      <c r="BS137" s="18"/>
    </row>
    <row r="138" spans="1:100" x14ac:dyDescent="0.2">
      <c r="L138" s="2"/>
      <c r="N138" s="1"/>
      <c r="O138" s="1"/>
      <c r="Q138" s="1"/>
      <c r="R138" s="1"/>
      <c r="V138" s="2"/>
      <c r="X138" s="1"/>
      <c r="Y138" s="1"/>
      <c r="AA138" s="1"/>
      <c r="AB138" s="1"/>
      <c r="AF138" s="2"/>
      <c r="AG138" s="2"/>
      <c r="AH138" s="1"/>
      <c r="AI138" s="1"/>
      <c r="AK138" s="21"/>
      <c r="AM138" s="1"/>
      <c r="AO138" s="17"/>
      <c r="AS138" s="2"/>
      <c r="BF138" s="18"/>
      <c r="BG138" s="18"/>
      <c r="BI138" s="18"/>
      <c r="BK138" s="18"/>
      <c r="BM138" s="18"/>
      <c r="BP138" s="1"/>
      <c r="BQ138" s="1"/>
      <c r="BS138" s="18"/>
    </row>
    <row r="139" spans="1:100" x14ac:dyDescent="0.2">
      <c r="L139" s="2"/>
      <c r="N139" s="1"/>
      <c r="O139" s="1"/>
      <c r="Q139" s="1"/>
      <c r="R139" s="1"/>
      <c r="V139" s="2"/>
      <c r="X139" s="1"/>
      <c r="Y139" s="1"/>
      <c r="AA139" s="1"/>
      <c r="AB139" s="1"/>
      <c r="AF139" s="2"/>
      <c r="AG139" s="2"/>
      <c r="AH139" s="1"/>
      <c r="AI139" s="1"/>
      <c r="AK139" s="21"/>
      <c r="AM139" s="1"/>
      <c r="AO139" s="17"/>
      <c r="AS139" s="2"/>
      <c r="BF139" s="18"/>
      <c r="BG139" s="18"/>
      <c r="BI139" s="18"/>
      <c r="BK139" s="18"/>
      <c r="BM139" s="18"/>
      <c r="BP139" s="1"/>
      <c r="BQ139" s="1"/>
      <c r="BS139" s="18"/>
    </row>
    <row r="140" spans="1:100" x14ac:dyDescent="0.2">
      <c r="L140" s="2"/>
      <c r="N140" s="1"/>
      <c r="O140" s="1"/>
      <c r="Q140" s="1"/>
      <c r="R140" s="1"/>
      <c r="V140" s="2"/>
      <c r="X140" s="1"/>
      <c r="Y140" s="1"/>
      <c r="AA140" s="1"/>
      <c r="AB140" s="1"/>
      <c r="AF140" s="2"/>
      <c r="AG140" s="2"/>
      <c r="AH140" s="1"/>
      <c r="AI140" s="1"/>
      <c r="AK140" s="21"/>
      <c r="AM140" s="1"/>
      <c r="AO140" s="17"/>
      <c r="AS140" s="2"/>
    </row>
    <row r="141" spans="1:100" x14ac:dyDescent="0.2">
      <c r="L141" s="2"/>
      <c r="N141" s="1"/>
      <c r="O141" s="1"/>
      <c r="Q141" s="1"/>
      <c r="R141" s="1"/>
      <c r="V141" s="2"/>
      <c r="X141" s="1"/>
      <c r="Y141" s="1"/>
      <c r="AA141" s="1"/>
      <c r="AB141" s="1"/>
      <c r="AF141" s="2"/>
      <c r="AG141" s="2"/>
      <c r="AH141" s="1"/>
      <c r="AI141" s="1"/>
      <c r="AM141" s="1"/>
      <c r="AO141" s="17"/>
      <c r="AS141" s="2"/>
    </row>
    <row r="142" spans="1:100" x14ac:dyDescent="0.2">
      <c r="L142" s="2"/>
      <c r="N142" s="1"/>
      <c r="O142" s="1"/>
      <c r="Q142" s="1"/>
      <c r="R142" s="1"/>
      <c r="V142" s="2"/>
      <c r="X142" s="1"/>
      <c r="Y142" s="1"/>
      <c r="AA142" s="1"/>
      <c r="AB142" s="1"/>
      <c r="AF142" s="2"/>
      <c r="AG142" s="2"/>
      <c r="AH142" s="1"/>
      <c r="AI142" s="1"/>
      <c r="AM142" s="1"/>
      <c r="AO142" s="17"/>
      <c r="AS142" s="2"/>
    </row>
    <row r="143" spans="1:100" x14ac:dyDescent="0.2">
      <c r="L143" s="2"/>
      <c r="N143" s="1"/>
      <c r="O143" s="1"/>
      <c r="Q143" s="1"/>
      <c r="R143" s="1"/>
      <c r="V143" s="2"/>
      <c r="X143" s="1"/>
      <c r="Y143" s="1"/>
      <c r="AA143" s="1"/>
      <c r="AB143" s="1"/>
      <c r="AF143" s="2"/>
      <c r="AG143" s="2"/>
      <c r="AH143" s="1"/>
      <c r="AI143" s="1"/>
      <c r="AM143" s="1"/>
      <c r="AO143" s="17"/>
      <c r="AS143" s="2"/>
    </row>
    <row r="144" spans="1:100" x14ac:dyDescent="0.2">
      <c r="L144" s="2"/>
      <c r="N144" s="1"/>
      <c r="O144" s="1"/>
      <c r="Q144" s="1"/>
      <c r="R144" s="1"/>
      <c r="V144" s="2"/>
      <c r="X144" s="1"/>
      <c r="Y144" s="1"/>
      <c r="AA144" s="1"/>
      <c r="AB144" s="1"/>
      <c r="AF144" s="2"/>
      <c r="AG144" s="2"/>
      <c r="AH144" s="1"/>
      <c r="AI144" s="1"/>
      <c r="AM144" s="1"/>
      <c r="AO144" s="17"/>
      <c r="AS144" s="2"/>
    </row>
    <row r="145" spans="12:45" x14ac:dyDescent="0.2">
      <c r="L145" s="2"/>
      <c r="N145" s="1"/>
      <c r="O145" s="1"/>
      <c r="Q145" s="1"/>
      <c r="R145" s="1"/>
      <c r="V145" s="2"/>
      <c r="X145" s="1"/>
      <c r="Y145" s="1"/>
      <c r="AA145" s="1"/>
      <c r="AB145" s="1"/>
      <c r="AF145" s="2"/>
      <c r="AG145" s="2"/>
      <c r="AH145" s="1"/>
      <c r="AI145" s="1"/>
      <c r="AM145" s="1"/>
      <c r="AO145" s="17"/>
      <c r="AS145" s="2"/>
    </row>
    <row r="146" spans="12:45" x14ac:dyDescent="0.2">
      <c r="L146" s="2"/>
      <c r="N146" s="1"/>
      <c r="O146" s="1"/>
      <c r="Q146" s="1"/>
      <c r="R146" s="1"/>
      <c r="V146" s="2"/>
      <c r="X146" s="1"/>
      <c r="Y146" s="1"/>
      <c r="AA146" s="1"/>
      <c r="AB146" s="1"/>
      <c r="AF146" s="2"/>
      <c r="AG146" s="2"/>
      <c r="AH146" s="1"/>
      <c r="AI146" s="1"/>
      <c r="AM146" s="1"/>
      <c r="AO146" s="17"/>
      <c r="AS146" s="2"/>
    </row>
    <row r="147" spans="12:45" x14ac:dyDescent="0.2">
      <c r="L147" s="2"/>
      <c r="N147" s="1"/>
      <c r="O147" s="1"/>
      <c r="Q147" s="1"/>
      <c r="R147" s="1"/>
      <c r="V147" s="2"/>
      <c r="X147" s="1"/>
      <c r="Y147" s="1"/>
      <c r="AA147" s="1"/>
      <c r="AB147" s="1"/>
      <c r="AF147" s="2"/>
      <c r="AG147" s="2"/>
      <c r="AH147" s="1"/>
      <c r="AI147" s="1"/>
      <c r="AM147" s="1"/>
      <c r="AO147" s="17"/>
      <c r="AS147" s="2"/>
    </row>
    <row r="148" spans="12:45" x14ac:dyDescent="0.2">
      <c r="L148" s="2"/>
      <c r="N148" s="1"/>
      <c r="O148" s="1"/>
      <c r="Q148" s="1"/>
      <c r="R148" s="1"/>
      <c r="V148" s="2"/>
      <c r="X148" s="1"/>
      <c r="Y148" s="1"/>
      <c r="AA148" s="1"/>
      <c r="AB148" s="1"/>
      <c r="AF148" s="2"/>
      <c r="AG148" s="2"/>
      <c r="AH148" s="1"/>
      <c r="AI148" s="1"/>
      <c r="AM148" s="1"/>
      <c r="AO148" s="17"/>
      <c r="AS148" s="2"/>
    </row>
    <row r="149" spans="12:45" x14ac:dyDescent="0.2">
      <c r="L149" s="2"/>
      <c r="N149" s="1"/>
      <c r="O149" s="1"/>
      <c r="Q149" s="1"/>
      <c r="R149" s="1"/>
      <c r="V149" s="2"/>
      <c r="X149" s="1"/>
      <c r="Y149" s="1"/>
      <c r="AA149" s="1"/>
      <c r="AB149" s="1"/>
      <c r="AF149" s="2"/>
      <c r="AG149" s="2"/>
      <c r="AH149" s="1"/>
      <c r="AI149" s="1"/>
      <c r="AM149" s="1"/>
      <c r="AO149" s="17"/>
      <c r="AS149" s="2"/>
    </row>
    <row r="150" spans="12:45" x14ac:dyDescent="0.2">
      <c r="L150" s="2"/>
      <c r="N150" s="1"/>
      <c r="O150" s="1"/>
      <c r="Q150" s="1"/>
      <c r="R150" s="1"/>
      <c r="V150" s="2"/>
      <c r="X150" s="1"/>
      <c r="Y150" s="1"/>
      <c r="AA150" s="1"/>
      <c r="AB150" s="1"/>
      <c r="AF150" s="2"/>
      <c r="AG150" s="2"/>
      <c r="AH150" s="1"/>
      <c r="AI150" s="1"/>
      <c r="AM150" s="1"/>
      <c r="AO150" s="17"/>
      <c r="AS150" s="2"/>
    </row>
    <row r="151" spans="12:45" x14ac:dyDescent="0.2">
      <c r="L151" s="2"/>
      <c r="N151" s="1"/>
      <c r="O151" s="1"/>
      <c r="Q151" s="1"/>
      <c r="R151" s="1"/>
      <c r="V151" s="2"/>
      <c r="X151" s="1"/>
      <c r="Y151" s="1"/>
      <c r="AA151" s="1"/>
      <c r="AB151" s="1"/>
      <c r="AF151" s="2"/>
      <c r="AG151" s="2"/>
      <c r="AH151" s="1"/>
      <c r="AI151" s="1"/>
      <c r="AM151" s="1"/>
      <c r="AO151" s="17"/>
      <c r="AS151" s="2"/>
    </row>
    <row r="152" spans="12:45" x14ac:dyDescent="0.2">
      <c r="L152" s="2"/>
      <c r="N152" s="1"/>
      <c r="O152" s="1"/>
      <c r="Q152" s="1"/>
      <c r="R152" s="1"/>
      <c r="V152" s="2"/>
      <c r="X152" s="1"/>
      <c r="Y152" s="1"/>
      <c r="AA152" s="1"/>
      <c r="AB152" s="1"/>
      <c r="AF152" s="2"/>
      <c r="AG152" s="2"/>
      <c r="AH152" s="1"/>
      <c r="AI152" s="1"/>
      <c r="AM152" s="1"/>
      <c r="AO152" s="17"/>
      <c r="AS152" s="2"/>
    </row>
    <row r="153" spans="12:45" x14ac:dyDescent="0.2">
      <c r="L153" s="2"/>
      <c r="N153" s="1"/>
      <c r="O153" s="1"/>
      <c r="Q153" s="1"/>
      <c r="R153" s="1"/>
      <c r="V153" s="2"/>
      <c r="X153" s="1"/>
      <c r="Y153" s="1"/>
      <c r="AA153" s="1"/>
      <c r="AB153" s="1"/>
      <c r="AF153" s="2"/>
      <c r="AG153" s="2"/>
      <c r="AH153" s="1"/>
      <c r="AI153" s="1"/>
      <c r="AM153" s="1"/>
      <c r="AO153" s="17"/>
      <c r="AS153" s="2"/>
    </row>
    <row r="154" spans="12:45" x14ac:dyDescent="0.2">
      <c r="L154" s="2"/>
      <c r="N154" s="1"/>
      <c r="O154" s="1"/>
      <c r="Q154" s="1"/>
      <c r="R154" s="1"/>
      <c r="V154" s="2"/>
      <c r="X154" s="1"/>
      <c r="Y154" s="1"/>
      <c r="AA154" s="1"/>
      <c r="AB154" s="1"/>
      <c r="AF154" s="2"/>
      <c r="AG154" s="2"/>
      <c r="AH154" s="1"/>
      <c r="AI154" s="1"/>
      <c r="AM154" s="1"/>
      <c r="AO154" s="17"/>
      <c r="AS154" s="2"/>
    </row>
    <row r="155" spans="12:45" x14ac:dyDescent="0.2">
      <c r="L155" s="2"/>
      <c r="N155" s="1"/>
      <c r="O155" s="1"/>
      <c r="Q155" s="1"/>
      <c r="R155" s="1"/>
      <c r="V155" s="2"/>
      <c r="X155" s="1"/>
      <c r="Y155" s="1"/>
      <c r="AA155" s="1"/>
      <c r="AB155" s="1"/>
      <c r="AF155" s="2"/>
      <c r="AG155" s="2"/>
      <c r="AH155" s="1"/>
      <c r="AI155" s="1"/>
      <c r="AM155" s="1"/>
      <c r="AO155" s="17"/>
      <c r="AS155" s="2"/>
    </row>
    <row r="156" spans="12:45" x14ac:dyDescent="0.2">
      <c r="L156" s="2"/>
      <c r="N156" s="1"/>
      <c r="O156" s="1"/>
      <c r="Q156" s="1"/>
      <c r="R156" s="1"/>
      <c r="V156" s="2"/>
      <c r="X156" s="1"/>
      <c r="Y156" s="1"/>
      <c r="AA156" s="1"/>
      <c r="AB156" s="1"/>
      <c r="AF156" s="2"/>
      <c r="AG156" s="2"/>
      <c r="AH156" s="1"/>
      <c r="AI156" s="1"/>
      <c r="AM156" s="1"/>
      <c r="AO156" s="17"/>
      <c r="AS156" s="2"/>
    </row>
    <row r="157" spans="12:45" x14ac:dyDescent="0.2">
      <c r="L157" s="2"/>
      <c r="N157" s="1"/>
      <c r="O157" s="1"/>
      <c r="Q157" s="1"/>
      <c r="R157" s="1"/>
      <c r="V157" s="2"/>
      <c r="X157" s="1"/>
      <c r="Y157" s="1"/>
      <c r="AA157" s="1"/>
      <c r="AB157" s="1"/>
      <c r="AF157" s="2"/>
      <c r="AG157" s="2"/>
      <c r="AH157" s="1"/>
      <c r="AI157" s="1"/>
      <c r="AM157" s="1"/>
      <c r="AO157" s="17"/>
      <c r="AS157" s="2"/>
    </row>
    <row r="158" spans="12:45" x14ac:dyDescent="0.2">
      <c r="L158" s="2"/>
      <c r="N158" s="1"/>
      <c r="O158" s="1"/>
      <c r="Q158" s="1"/>
      <c r="R158" s="1"/>
      <c r="V158" s="2"/>
      <c r="X158" s="1"/>
      <c r="Y158" s="1"/>
      <c r="AA158" s="1"/>
      <c r="AB158" s="1"/>
      <c r="AF158" s="2"/>
      <c r="AG158" s="2"/>
      <c r="AH158" s="1"/>
      <c r="AI158" s="1"/>
      <c r="AM158" s="1"/>
      <c r="AO158" s="17"/>
      <c r="AS158" s="2"/>
    </row>
    <row r="159" spans="12:45" x14ac:dyDescent="0.2">
      <c r="L159" s="2"/>
      <c r="N159" s="1"/>
      <c r="O159" s="1"/>
      <c r="Q159" s="1"/>
      <c r="R159" s="1"/>
      <c r="V159" s="2"/>
      <c r="X159" s="1"/>
      <c r="Y159" s="1"/>
      <c r="AA159" s="1"/>
      <c r="AB159" s="1"/>
      <c r="AF159" s="2"/>
      <c r="AG159" s="2"/>
      <c r="AH159" s="1"/>
      <c r="AI159" s="1"/>
      <c r="AM159" s="1"/>
      <c r="AO159" s="17"/>
      <c r="AS159" s="2"/>
    </row>
    <row r="160" spans="12:45" x14ac:dyDescent="0.2">
      <c r="L160" s="2"/>
      <c r="N160" s="1"/>
      <c r="O160" s="1"/>
      <c r="Q160" s="1"/>
      <c r="R160" s="1"/>
      <c r="V160" s="2"/>
      <c r="X160" s="1"/>
      <c r="Y160" s="1"/>
      <c r="AA160" s="1"/>
      <c r="AB160" s="1"/>
      <c r="AF160" s="2"/>
      <c r="AG160" s="2"/>
      <c r="AH160" s="1"/>
      <c r="AI160" s="1"/>
      <c r="AM160" s="1"/>
      <c r="AO160" s="17"/>
      <c r="AS160" s="2"/>
    </row>
    <row r="161" spans="12:45" x14ac:dyDescent="0.2">
      <c r="L161" s="2"/>
      <c r="N161" s="1"/>
      <c r="O161" s="1"/>
      <c r="Q161" s="1"/>
      <c r="R161" s="1"/>
      <c r="V161" s="2"/>
      <c r="X161" s="1"/>
      <c r="Y161" s="1"/>
      <c r="AA161" s="1"/>
      <c r="AB161" s="1"/>
      <c r="AF161" s="2"/>
      <c r="AG161" s="2"/>
      <c r="AH161" s="1"/>
      <c r="AI161" s="1"/>
      <c r="AM161" s="1"/>
      <c r="AO161" s="17"/>
      <c r="AS161" s="2"/>
    </row>
    <row r="162" spans="12:45" x14ac:dyDescent="0.2">
      <c r="L162" s="2"/>
      <c r="N162" s="1"/>
      <c r="O162" s="1"/>
      <c r="Q162" s="1"/>
      <c r="R162" s="1"/>
      <c r="V162" s="2"/>
      <c r="X162" s="1"/>
      <c r="Y162" s="1"/>
      <c r="AA162" s="1"/>
      <c r="AB162" s="1"/>
      <c r="AF162" s="2"/>
      <c r="AG162" s="2"/>
      <c r="AH162" s="1"/>
      <c r="AI162" s="1"/>
      <c r="AM162" s="1"/>
      <c r="AO162" s="17"/>
      <c r="AS162" s="2"/>
    </row>
    <row r="163" spans="12:45" x14ac:dyDescent="0.2">
      <c r="L163" s="2"/>
      <c r="N163" s="1"/>
      <c r="O163" s="1"/>
      <c r="Q163" s="1"/>
      <c r="R163" s="1"/>
      <c r="V163" s="2"/>
      <c r="X163" s="1"/>
      <c r="Y163" s="1"/>
      <c r="AA163" s="1"/>
      <c r="AB163" s="1"/>
      <c r="AF163" s="2"/>
      <c r="AG163" s="2"/>
      <c r="AH163" s="1"/>
      <c r="AI163" s="1"/>
      <c r="AM163" s="1"/>
      <c r="AO163" s="17"/>
      <c r="AS163" s="2"/>
    </row>
    <row r="164" spans="12:45" x14ac:dyDescent="0.2">
      <c r="L164" s="2"/>
      <c r="N164" s="1"/>
      <c r="O164" s="1"/>
      <c r="Q164" s="1"/>
      <c r="R164" s="1"/>
      <c r="V164" s="2"/>
      <c r="X164" s="1"/>
      <c r="Y164" s="1"/>
      <c r="AA164" s="1"/>
      <c r="AB164" s="1"/>
      <c r="AF164" s="2"/>
      <c r="AG164" s="2"/>
      <c r="AH164" s="1"/>
      <c r="AI164" s="1"/>
      <c r="AM164" s="1"/>
      <c r="AO164" s="17"/>
      <c r="AS164" s="2"/>
    </row>
    <row r="165" spans="12:45" x14ac:dyDescent="0.2">
      <c r="L165" s="2"/>
      <c r="N165" s="1"/>
      <c r="O165" s="1"/>
      <c r="Q165" s="1"/>
      <c r="R165" s="1"/>
      <c r="V165" s="2"/>
      <c r="X165" s="1"/>
      <c r="Y165" s="1"/>
      <c r="AA165" s="1"/>
      <c r="AB165" s="1"/>
      <c r="AF165" s="2"/>
      <c r="AG165" s="2"/>
      <c r="AH165" s="1"/>
      <c r="AI165" s="1"/>
      <c r="AM165" s="1"/>
      <c r="AO165" s="17"/>
      <c r="AS165" s="2"/>
    </row>
    <row r="166" spans="12:45" x14ac:dyDescent="0.2">
      <c r="L166" s="2"/>
      <c r="N166" s="1"/>
      <c r="O166" s="1"/>
      <c r="Q166" s="1"/>
      <c r="R166" s="1"/>
      <c r="V166" s="2"/>
      <c r="X166" s="1"/>
      <c r="Y166" s="1"/>
      <c r="AA166" s="1"/>
      <c r="AB166" s="1"/>
      <c r="AF166" s="2"/>
      <c r="AG166" s="2"/>
      <c r="AH166" s="1"/>
      <c r="AI166" s="1"/>
      <c r="AM166" s="1"/>
      <c r="AO166" s="17"/>
      <c r="AS166" s="2"/>
    </row>
    <row r="167" spans="12:45" x14ac:dyDescent="0.2">
      <c r="L167" s="2"/>
      <c r="N167" s="1"/>
      <c r="O167" s="1"/>
      <c r="Q167" s="1"/>
      <c r="R167" s="1"/>
      <c r="V167" s="2"/>
      <c r="X167" s="1"/>
      <c r="Y167" s="1"/>
      <c r="AA167" s="1"/>
      <c r="AB167" s="1"/>
      <c r="AF167" s="2"/>
      <c r="AG167" s="2"/>
      <c r="AH167" s="1"/>
      <c r="AI167" s="1"/>
      <c r="AM167" s="1"/>
      <c r="AO167" s="17"/>
      <c r="AS167" s="2"/>
    </row>
    <row r="168" spans="12:45" x14ac:dyDescent="0.2">
      <c r="L168" s="2"/>
      <c r="N168" s="1"/>
      <c r="O168" s="1"/>
      <c r="Q168" s="1"/>
      <c r="R168" s="1"/>
      <c r="V168" s="2"/>
      <c r="X168" s="1"/>
      <c r="Y168" s="1"/>
      <c r="AA168" s="1"/>
      <c r="AB168" s="1"/>
      <c r="AF168" s="2"/>
      <c r="AG168" s="2"/>
      <c r="AH168" s="1"/>
      <c r="AI168" s="1"/>
      <c r="AM168" s="1"/>
      <c r="AO168" s="17"/>
      <c r="AS168" s="2"/>
    </row>
    <row r="169" spans="12:45" x14ac:dyDescent="0.2">
      <c r="L169" s="2"/>
      <c r="N169" s="1"/>
      <c r="O169" s="1"/>
      <c r="Q169" s="1"/>
      <c r="R169" s="1"/>
      <c r="V169" s="2"/>
      <c r="X169" s="1"/>
      <c r="Y169" s="1"/>
      <c r="AA169" s="1"/>
      <c r="AB169" s="1"/>
      <c r="AF169" s="2"/>
      <c r="AG169" s="2"/>
      <c r="AH169" s="1"/>
      <c r="AI169" s="1"/>
      <c r="AM169" s="1"/>
      <c r="AO169" s="17"/>
      <c r="AS169" s="2"/>
    </row>
    <row r="170" spans="12:45" x14ac:dyDescent="0.2">
      <c r="L170" s="2"/>
      <c r="N170" s="1"/>
      <c r="O170" s="1"/>
      <c r="Q170" s="1"/>
      <c r="R170" s="1"/>
      <c r="V170" s="2"/>
      <c r="X170" s="1"/>
      <c r="Y170" s="1"/>
      <c r="AA170" s="1"/>
      <c r="AB170" s="1"/>
      <c r="AF170" s="2"/>
      <c r="AG170" s="2"/>
      <c r="AH170" s="1"/>
      <c r="AI170" s="1"/>
      <c r="AM170" s="1"/>
      <c r="AO170" s="17"/>
      <c r="AS170" s="2"/>
    </row>
    <row r="171" spans="12:45" x14ac:dyDescent="0.2">
      <c r="L171" s="2"/>
      <c r="N171" s="1"/>
      <c r="O171" s="1"/>
      <c r="Q171" s="1"/>
      <c r="R171" s="1"/>
      <c r="V171" s="2"/>
      <c r="X171" s="1"/>
      <c r="Y171" s="1"/>
      <c r="AA171" s="1"/>
      <c r="AB171" s="1"/>
      <c r="AF171" s="2"/>
      <c r="AG171" s="2"/>
      <c r="AH171" s="1"/>
      <c r="AI171" s="1"/>
      <c r="AM171" s="1"/>
      <c r="AO171" s="17"/>
      <c r="AS171" s="2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5ED1-4B89-8148-A58D-06765062068A}">
  <dimension ref="A1:AC180"/>
  <sheetViews>
    <sheetView topLeftCell="Q1" zoomScale="150" workbookViewId="0">
      <selection activeCell="AB15" sqref="AB15:AC175"/>
    </sheetView>
  </sheetViews>
  <sheetFormatPr baseColWidth="10" defaultRowHeight="16" x14ac:dyDescent="0.2"/>
  <sheetData>
    <row r="1" spans="1:29" x14ac:dyDescent="0.2">
      <c r="C1" s="17" t="s">
        <v>1</v>
      </c>
      <c r="D1" s="17"/>
      <c r="E1" s="17">
        <v>3.1415000000000002</v>
      </c>
      <c r="F1" s="17"/>
      <c r="G1" s="17" t="s">
        <v>0</v>
      </c>
      <c r="H1" s="17">
        <v>12.5</v>
      </c>
      <c r="J1" t="s">
        <v>65</v>
      </c>
      <c r="K1" s="18">
        <v>100</v>
      </c>
    </row>
    <row r="2" spans="1:29" x14ac:dyDescent="0.2">
      <c r="C2" s="17" t="s">
        <v>3</v>
      </c>
      <c r="D2" s="17"/>
      <c r="E2" s="23">
        <v>29980000000</v>
      </c>
      <c r="F2" s="17"/>
      <c r="G2" s="17" t="s">
        <v>2</v>
      </c>
      <c r="H2" s="22">
        <v>1.2</v>
      </c>
      <c r="J2" t="s">
        <v>66</v>
      </c>
      <c r="K2" s="1">
        <f>E4/100/K1</f>
        <v>1.2491666666666667E-3</v>
      </c>
    </row>
    <row r="3" spans="1:29" x14ac:dyDescent="0.2">
      <c r="C3" s="17" t="s">
        <v>4</v>
      </c>
      <c r="D3" s="17"/>
      <c r="E3" s="23">
        <v>2400000000</v>
      </c>
      <c r="F3" s="17"/>
      <c r="G3" s="17" t="s">
        <v>5</v>
      </c>
      <c r="H3" s="17">
        <v>5</v>
      </c>
      <c r="K3" s="18"/>
    </row>
    <row r="4" spans="1:29" x14ac:dyDescent="0.2">
      <c r="C4" s="17" t="s">
        <v>6</v>
      </c>
      <c r="D4" s="17"/>
      <c r="E4" s="1">
        <v>12.491666666666667</v>
      </c>
      <c r="F4" s="17"/>
      <c r="G4" s="17" t="s">
        <v>30</v>
      </c>
      <c r="H4" s="22">
        <v>31.550671142319569</v>
      </c>
      <c r="K4" s="18"/>
    </row>
    <row r="5" spans="1:29" x14ac:dyDescent="0.2">
      <c r="C5" s="17" t="s">
        <v>41</v>
      </c>
      <c r="D5" s="17"/>
      <c r="E5" s="17">
        <v>0.01</v>
      </c>
      <c r="F5" s="17"/>
      <c r="G5" s="17" t="s">
        <v>14</v>
      </c>
      <c r="H5" s="17"/>
      <c r="K5" s="18"/>
    </row>
    <row r="6" spans="1:29" x14ac:dyDescent="0.2">
      <c r="C6" s="17"/>
      <c r="D6" s="17"/>
      <c r="E6" s="17">
        <v>3.14</v>
      </c>
      <c r="F6" s="17"/>
      <c r="G6" s="17" t="s">
        <v>36</v>
      </c>
      <c r="H6" s="17">
        <f>H7*E1/180</f>
        <v>0.2617916666666667</v>
      </c>
      <c r="K6" s="18"/>
    </row>
    <row r="7" spans="1:29" x14ac:dyDescent="0.2">
      <c r="C7" s="17"/>
      <c r="D7" s="17"/>
      <c r="E7" s="17"/>
      <c r="F7" s="17"/>
      <c r="G7" s="17" t="s">
        <v>35</v>
      </c>
      <c r="H7" s="17">
        <v>15</v>
      </c>
      <c r="K7" s="18"/>
    </row>
    <row r="8" spans="1:29" x14ac:dyDescent="0.2">
      <c r="C8" s="17"/>
      <c r="D8" s="17"/>
      <c r="E8" s="17"/>
      <c r="F8" s="17"/>
      <c r="G8" s="17"/>
      <c r="H8" s="17">
        <v>2</v>
      </c>
      <c r="K8" s="18"/>
    </row>
    <row r="15" spans="1:29" x14ac:dyDescent="0.2">
      <c r="A15" s="1">
        <v>0</v>
      </c>
      <c r="B15" s="18">
        <v>0</v>
      </c>
      <c r="D15" s="1">
        <f>A15/100</f>
        <v>0</v>
      </c>
      <c r="E15" s="1">
        <f>B15/100</f>
        <v>0</v>
      </c>
      <c r="G15" s="2">
        <f>D15/$K$2</f>
        <v>0</v>
      </c>
      <c r="H15" s="2">
        <f>E15/$K$2</f>
        <v>0</v>
      </c>
      <c r="O15" s="17">
        <f>A15*10</f>
        <v>0</v>
      </c>
      <c r="P15" s="17">
        <f>(2-B15)*10</f>
        <v>20</v>
      </c>
      <c r="R15" s="17">
        <f>D15*10</f>
        <v>0</v>
      </c>
      <c r="S15" s="17">
        <f>(2-E15)*10</f>
        <v>20</v>
      </c>
      <c r="V15" s="1">
        <v>0</v>
      </c>
      <c r="W15" s="17">
        <v>0</v>
      </c>
      <c r="Y15" s="1">
        <f>V15/100</f>
        <v>0</v>
      </c>
      <c r="Z15" s="1">
        <f>W15/100</f>
        <v>0</v>
      </c>
      <c r="AB15" s="1">
        <f>Y15/$K$2</f>
        <v>0</v>
      </c>
      <c r="AC15" s="1">
        <f>Z15/$K$2</f>
        <v>0</v>
      </c>
    </row>
    <row r="16" spans="1:29" x14ac:dyDescent="0.2">
      <c r="A16" s="1">
        <v>3.1229166666666665E-2</v>
      </c>
      <c r="B16" s="18">
        <v>7.8020381081145388E-5</v>
      </c>
      <c r="D16" s="1">
        <f t="shared" ref="D16:E79" si="0">A16/100</f>
        <v>3.1229166666666666E-4</v>
      </c>
      <c r="E16" s="1">
        <f t="shared" si="0"/>
        <v>7.8020381081145387E-7</v>
      </c>
      <c r="G16" s="2">
        <f t="shared" ref="G16:G79" si="1">D16/$K$2</f>
        <v>0.25</v>
      </c>
      <c r="H16" s="2">
        <f t="shared" ref="H16:H79" si="2">E16/$K$2</f>
        <v>6.2457943493912248E-4</v>
      </c>
      <c r="O16" s="17">
        <f t="shared" ref="O16:O79" si="3">A16*10</f>
        <v>0.31229166666666663</v>
      </c>
      <c r="P16" s="17">
        <f t="shared" ref="P16:P79" si="4">(2-B16)*10</f>
        <v>19.999219796189188</v>
      </c>
      <c r="R16" s="17">
        <v>2.4983333333333331</v>
      </c>
      <c r="S16" s="17">
        <v>19.950066955863207</v>
      </c>
      <c r="V16" s="1">
        <v>3.1229166666666665E-2</v>
      </c>
      <c r="W16" s="17">
        <v>-7.8020381081145388E-5</v>
      </c>
      <c r="Y16" s="1">
        <f t="shared" ref="Y16:Y79" si="5">V16/100</f>
        <v>3.1229166666666666E-4</v>
      </c>
      <c r="Z16" s="1">
        <f t="shared" ref="Z16:Z79" si="6">W16/100</f>
        <v>-7.8020381081145387E-7</v>
      </c>
      <c r="AB16" s="1">
        <f t="shared" ref="AB16:AB79" si="7">Y16/$K$2</f>
        <v>0.25</v>
      </c>
      <c r="AC16" s="1">
        <f t="shared" ref="AC16:AC79" si="8">Z16/$K$2</f>
        <v>-6.2457943493912248E-4</v>
      </c>
    </row>
    <row r="17" spans="1:29" x14ac:dyDescent="0.2">
      <c r="A17" s="1">
        <v>6.2458333333333331E-2</v>
      </c>
      <c r="B17" s="18">
        <v>3.1208152439779219E-4</v>
      </c>
      <c r="D17" s="1">
        <f t="shared" si="0"/>
        <v>6.2458333333333333E-4</v>
      </c>
      <c r="E17" s="1">
        <f t="shared" si="0"/>
        <v>3.1208152439779217E-6</v>
      </c>
      <c r="G17" s="2">
        <f t="shared" si="1"/>
        <v>0.5</v>
      </c>
      <c r="H17" s="2">
        <f t="shared" si="2"/>
        <v>2.4983177403425658E-3</v>
      </c>
      <c r="O17" s="17">
        <f t="shared" si="3"/>
        <v>0.62458333333333327</v>
      </c>
      <c r="P17" s="17">
        <f t="shared" si="4"/>
        <v>19.996879184756022</v>
      </c>
      <c r="R17" s="17">
        <v>4.9966666666666644</v>
      </c>
      <c r="S17" s="17">
        <v>19.800267820480634</v>
      </c>
      <c r="V17" s="1">
        <v>6.2458333333333331E-2</v>
      </c>
      <c r="W17" s="17">
        <v>-3.1208152439779219E-4</v>
      </c>
      <c r="Y17" s="1">
        <f t="shared" si="5"/>
        <v>6.2458333333333333E-4</v>
      </c>
      <c r="Z17" s="1">
        <f t="shared" si="6"/>
        <v>-3.1208152439779217E-6</v>
      </c>
      <c r="AB17" s="1">
        <f t="shared" si="7"/>
        <v>0.5</v>
      </c>
      <c r="AC17" s="1">
        <f t="shared" si="8"/>
        <v>-2.4983177403425658E-3</v>
      </c>
    </row>
    <row r="18" spans="1:29" x14ac:dyDescent="0.2">
      <c r="A18" s="1">
        <v>9.3687500000000007E-2</v>
      </c>
      <c r="B18" s="18">
        <v>7.0218343016820379E-4</v>
      </c>
      <c r="D18" s="1">
        <f t="shared" si="0"/>
        <v>9.368750000000001E-4</v>
      </c>
      <c r="E18" s="1">
        <f t="shared" si="0"/>
        <v>7.0218343016820378E-6</v>
      </c>
      <c r="G18" s="2">
        <f t="shared" si="1"/>
        <v>0.75000000000000011</v>
      </c>
      <c r="H18" s="2">
        <f t="shared" si="2"/>
        <v>5.6212149179576017E-3</v>
      </c>
      <c r="O18" s="17">
        <f t="shared" si="3"/>
        <v>0.93687500000000012</v>
      </c>
      <c r="P18" s="17">
        <f t="shared" si="4"/>
        <v>19.992978165698318</v>
      </c>
      <c r="R18" s="17">
        <v>7.4949999999999957</v>
      </c>
      <c r="S18" s="17">
        <v>19.55060258502963</v>
      </c>
      <c r="V18" s="1">
        <v>9.3687500000000007E-2</v>
      </c>
      <c r="W18" s="17">
        <v>-7.0218343016820379E-4</v>
      </c>
      <c r="Y18" s="1">
        <f t="shared" si="5"/>
        <v>9.368750000000001E-4</v>
      </c>
      <c r="Z18" s="1">
        <f t="shared" si="6"/>
        <v>-7.0218343016820378E-6</v>
      </c>
      <c r="AB18" s="1">
        <f t="shared" si="7"/>
        <v>0.75000000000000011</v>
      </c>
      <c r="AC18" s="1">
        <f t="shared" si="8"/>
        <v>-5.6212149179576017E-3</v>
      </c>
    </row>
    <row r="19" spans="1:29" x14ac:dyDescent="0.2">
      <c r="A19" s="1">
        <v>0.12491666666666666</v>
      </c>
      <c r="B19" s="18">
        <v>1.2483260987573379E-3</v>
      </c>
      <c r="D19" s="1">
        <f t="shared" si="0"/>
        <v>1.2491666666666667E-3</v>
      </c>
      <c r="E19" s="1">
        <f t="shared" si="0"/>
        <v>1.2483260987573379E-5</v>
      </c>
      <c r="G19" s="2">
        <f t="shared" si="1"/>
        <v>1</v>
      </c>
      <c r="H19" s="2">
        <f t="shared" si="2"/>
        <v>9.9932709707058406E-3</v>
      </c>
      <c r="O19" s="17">
        <f t="shared" si="3"/>
        <v>1.2491666666666665</v>
      </c>
      <c r="P19" s="17">
        <f t="shared" si="4"/>
        <v>19.987516739012428</v>
      </c>
      <c r="R19" s="17">
        <v>9.9933333333333287</v>
      </c>
      <c r="S19" s="17">
        <v>19.201071235112593</v>
      </c>
      <c r="V19" s="1">
        <v>0.12491666666666666</v>
      </c>
      <c r="W19" s="17">
        <v>-1.2483260987573379E-3</v>
      </c>
      <c r="Y19" s="1">
        <f t="shared" si="5"/>
        <v>1.2491666666666667E-3</v>
      </c>
      <c r="Z19" s="1">
        <f t="shared" si="6"/>
        <v>-1.2483260987573379E-5</v>
      </c>
      <c r="AB19" s="1">
        <f t="shared" si="7"/>
        <v>1</v>
      </c>
      <c r="AC19" s="1">
        <f t="shared" si="8"/>
        <v>-9.9932709707058406E-3</v>
      </c>
    </row>
    <row r="20" spans="1:29" x14ac:dyDescent="0.2">
      <c r="A20" s="1">
        <v>0.15614583333333334</v>
      </c>
      <c r="B20" s="18">
        <v>1.9505095306751102E-3</v>
      </c>
      <c r="D20" s="1">
        <f t="shared" si="0"/>
        <v>1.5614583333333335E-3</v>
      </c>
      <c r="E20" s="1">
        <f t="shared" si="0"/>
        <v>1.9505095306751102E-5</v>
      </c>
      <c r="G20" s="2">
        <f t="shared" si="1"/>
        <v>1.2500000000000002</v>
      </c>
      <c r="H20" s="2">
        <f t="shared" si="2"/>
        <v>1.5614485902669327E-2</v>
      </c>
      <c r="J20">
        <v>1.5</v>
      </c>
      <c r="K20">
        <f>J20/100</f>
        <v>1.4999999999999999E-2</v>
      </c>
      <c r="L20" s="18">
        <f>K20/$K$2</f>
        <v>12.00800533689126</v>
      </c>
      <c r="M20">
        <v>4.5</v>
      </c>
      <c r="O20" s="17">
        <f t="shared" si="3"/>
        <v>1.5614583333333334</v>
      </c>
      <c r="P20" s="17">
        <f t="shared" si="4"/>
        <v>19.980494904693249</v>
      </c>
      <c r="R20" s="17">
        <f>A55*10</f>
        <v>12.491666666666658</v>
      </c>
      <c r="S20" s="17">
        <f>(2-B55)*10</f>
        <v>18.751673751196428</v>
      </c>
      <c r="V20" s="1">
        <v>0.15614583333333334</v>
      </c>
      <c r="W20" s="17">
        <v>-1.9505095306751102E-3</v>
      </c>
      <c r="Y20" s="1">
        <f t="shared" si="5"/>
        <v>1.5614583333333335E-3</v>
      </c>
      <c r="Z20" s="1">
        <f t="shared" si="6"/>
        <v>-1.9505095306751102E-5</v>
      </c>
      <c r="AB20" s="1">
        <f t="shared" si="7"/>
        <v>1.2500000000000002</v>
      </c>
      <c r="AC20" s="1">
        <f t="shared" si="8"/>
        <v>-1.5614485902669327E-2</v>
      </c>
    </row>
    <row r="21" spans="1:29" x14ac:dyDescent="0.2">
      <c r="A21" s="1">
        <v>0.18737500000000001</v>
      </c>
      <c r="B21" s="18">
        <v>2.8087337265769747E-3</v>
      </c>
      <c r="D21" s="1">
        <f t="shared" si="0"/>
        <v>1.8737500000000002E-3</v>
      </c>
      <c r="E21" s="1">
        <f t="shared" si="0"/>
        <v>2.8087337265769746E-5</v>
      </c>
      <c r="G21" s="2">
        <f t="shared" si="1"/>
        <v>1.5000000000000002</v>
      </c>
      <c r="H21" s="2">
        <f t="shared" si="2"/>
        <v>2.2484859719095193E-2</v>
      </c>
      <c r="J21">
        <v>2.25</v>
      </c>
      <c r="K21">
        <f>J21/100</f>
        <v>2.2499999999999999E-2</v>
      </c>
      <c r="L21" s="18">
        <f>K21/$K$2</f>
        <v>18.012008005336892</v>
      </c>
      <c r="M21">
        <v>4</v>
      </c>
      <c r="O21" s="17">
        <f t="shared" si="3"/>
        <v>1.8737500000000002</v>
      </c>
      <c r="P21" s="17">
        <f t="shared" si="4"/>
        <v>19.97191266273423</v>
      </c>
      <c r="R21" s="17">
        <f>A63*10</f>
        <v>14.98999999999999</v>
      </c>
      <c r="S21" s="17">
        <f>(2-B63)*10</f>
        <v>18.202410109188175</v>
      </c>
      <c r="V21" s="1">
        <v>0.18737500000000001</v>
      </c>
      <c r="W21" s="17">
        <v>-2.8087337265769747E-3</v>
      </c>
      <c r="Y21" s="1">
        <f t="shared" si="5"/>
        <v>1.8737500000000002E-3</v>
      </c>
      <c r="Z21" s="1">
        <f t="shared" si="6"/>
        <v>-2.8087337265769746E-5</v>
      </c>
      <c r="AB21" s="1">
        <f t="shared" si="7"/>
        <v>1.5000000000000002</v>
      </c>
      <c r="AC21" s="1">
        <f t="shared" si="8"/>
        <v>-2.2484859719095193E-2</v>
      </c>
    </row>
    <row r="22" spans="1:29" x14ac:dyDescent="0.2">
      <c r="A22" s="1">
        <v>0.21860416666666668</v>
      </c>
      <c r="B22" s="18">
        <v>3.8229986872636342E-3</v>
      </c>
      <c r="D22" s="1">
        <f t="shared" si="0"/>
        <v>2.1860416666666669E-3</v>
      </c>
      <c r="E22" s="1">
        <f t="shared" si="0"/>
        <v>3.8229986872636341E-5</v>
      </c>
      <c r="G22" s="2">
        <f t="shared" si="1"/>
        <v>1.7500000000000002</v>
      </c>
      <c r="H22" s="2">
        <f t="shared" si="2"/>
        <v>3.0604392426393335E-2</v>
      </c>
      <c r="J22">
        <v>2.75</v>
      </c>
      <c r="K22">
        <f>J22/100</f>
        <v>2.75E-2</v>
      </c>
      <c r="L22" s="18">
        <f>K22/$K$2</f>
        <v>22.014676450967311</v>
      </c>
      <c r="M22">
        <v>3</v>
      </c>
      <c r="O22" s="17">
        <f t="shared" si="3"/>
        <v>2.1860416666666667</v>
      </c>
      <c r="P22" s="17">
        <f t="shared" si="4"/>
        <v>19.961770013127364</v>
      </c>
      <c r="R22" s="17">
        <f>A71*10</f>
        <v>17.488333333333323</v>
      </c>
      <c r="S22" s="17">
        <f>(2-B71)*10</f>
        <v>17.553280281112613</v>
      </c>
      <c r="V22" s="1">
        <v>0.21860416666666668</v>
      </c>
      <c r="W22" s="17">
        <v>-3.8229986872636342E-3</v>
      </c>
      <c r="Y22" s="1">
        <f t="shared" si="5"/>
        <v>2.1860416666666669E-3</v>
      </c>
      <c r="Z22" s="1">
        <f t="shared" si="6"/>
        <v>-3.8229986872636341E-5</v>
      </c>
      <c r="AB22" s="1">
        <f t="shared" si="7"/>
        <v>1.7500000000000002</v>
      </c>
      <c r="AC22" s="1">
        <f t="shared" si="8"/>
        <v>-3.0604392426393335E-2</v>
      </c>
    </row>
    <row r="23" spans="1:29" x14ac:dyDescent="0.2">
      <c r="A23" s="1">
        <v>0.24983333333333332</v>
      </c>
      <c r="B23" s="18">
        <v>4.9933044136794228E-3</v>
      </c>
      <c r="D23" s="1">
        <f t="shared" si="0"/>
        <v>2.4983333333333333E-3</v>
      </c>
      <c r="E23" s="1">
        <f t="shared" si="0"/>
        <v>4.9933044136794227E-5</v>
      </c>
      <c r="G23" s="2">
        <f t="shared" si="1"/>
        <v>2</v>
      </c>
      <c r="H23" s="2">
        <f t="shared" si="2"/>
        <v>3.9973084032123463E-2</v>
      </c>
      <c r="J23">
        <v>3.25</v>
      </c>
      <c r="K23">
        <f>J23/100</f>
        <v>3.2500000000000001E-2</v>
      </c>
      <c r="L23" s="18">
        <f>K23/K2</f>
        <v>26.017344896597734</v>
      </c>
      <c r="M23">
        <v>2</v>
      </c>
      <c r="O23" s="17">
        <f t="shared" si="3"/>
        <v>2.4983333333333331</v>
      </c>
      <c r="P23" s="17">
        <f t="shared" si="4"/>
        <v>19.950066955863207</v>
      </c>
      <c r="R23" s="17">
        <f>A79*10</f>
        <v>19.986666666666654</v>
      </c>
      <c r="S23" s="17">
        <f>(2-B79)*10</f>
        <v>16.804284235854048</v>
      </c>
      <c r="V23" s="1">
        <v>0.24983333333333332</v>
      </c>
      <c r="W23" s="17">
        <v>-4.9933044136794228E-3</v>
      </c>
      <c r="Y23" s="1">
        <f t="shared" si="5"/>
        <v>2.4983333333333333E-3</v>
      </c>
      <c r="Z23" s="1">
        <f t="shared" si="6"/>
        <v>-4.9933044136794227E-5</v>
      </c>
      <c r="AB23" s="1">
        <f t="shared" si="7"/>
        <v>2</v>
      </c>
      <c r="AC23" s="1">
        <f t="shared" si="8"/>
        <v>-3.9973084032123463E-2</v>
      </c>
    </row>
    <row r="24" spans="1:29" x14ac:dyDescent="0.2">
      <c r="A24" s="1">
        <v>0.28106249999999999</v>
      </c>
      <c r="B24" s="18">
        <v>6.3196509069135022E-3</v>
      </c>
      <c r="D24" s="1">
        <f t="shared" si="0"/>
        <v>2.8106249999999998E-3</v>
      </c>
      <c r="E24" s="1">
        <f t="shared" si="0"/>
        <v>6.3196509069135027E-5</v>
      </c>
      <c r="G24" s="2">
        <f t="shared" si="1"/>
        <v>2.25</v>
      </c>
      <c r="H24" s="2">
        <f t="shared" si="2"/>
        <v>5.0590934545004691E-2</v>
      </c>
      <c r="O24" s="17">
        <f t="shared" si="3"/>
        <v>2.8106249999999999</v>
      </c>
      <c r="P24" s="17">
        <f t="shared" si="4"/>
        <v>19.936803490930867</v>
      </c>
      <c r="R24" s="17">
        <f>A87*10</f>
        <v>22.484999999999999</v>
      </c>
      <c r="S24" s="17">
        <f>(2-B87)*10</f>
        <v>15.955421939924246</v>
      </c>
      <c r="V24" s="1">
        <v>0.28106249999999999</v>
      </c>
      <c r="W24" s="17">
        <v>-6.3196509069135022E-3</v>
      </c>
      <c r="Y24" s="1">
        <f t="shared" si="5"/>
        <v>2.8106249999999998E-3</v>
      </c>
      <c r="Z24" s="1">
        <f t="shared" si="6"/>
        <v>-6.3196509069135027E-5</v>
      </c>
      <c r="AB24" s="1">
        <f t="shared" si="7"/>
        <v>2.25</v>
      </c>
      <c r="AC24" s="1">
        <f t="shared" si="8"/>
        <v>-5.0590934545004691E-2</v>
      </c>
    </row>
    <row r="25" spans="1:29" x14ac:dyDescent="0.2">
      <c r="A25" s="1">
        <v>0.31229166666666663</v>
      </c>
      <c r="B25" s="18">
        <v>7.8020381681990405E-3</v>
      </c>
      <c r="D25" s="1">
        <f t="shared" si="0"/>
        <v>3.1229166666666662E-3</v>
      </c>
      <c r="E25" s="1">
        <f t="shared" si="0"/>
        <v>7.8020381681990404E-5</v>
      </c>
      <c r="G25" s="2">
        <f t="shared" si="1"/>
        <v>2.4999999999999996</v>
      </c>
      <c r="H25" s="2">
        <f t="shared" si="2"/>
        <v>6.2457943974908933E-2</v>
      </c>
      <c r="J25">
        <v>2.5</v>
      </c>
      <c r="K25">
        <f>J25/100</f>
        <v>2.5000000000000001E-2</v>
      </c>
      <c r="L25" s="18">
        <f>K25/K2</f>
        <v>20.013342228152101</v>
      </c>
      <c r="O25" s="17">
        <f t="shared" si="3"/>
        <v>3.1229166666666663</v>
      </c>
      <c r="P25" s="17">
        <f t="shared" si="4"/>
        <v>19.921979618318009</v>
      </c>
      <c r="R25" s="17">
        <f>A95*10</f>
        <v>24.983333333333345</v>
      </c>
      <c r="S25" s="17">
        <f>(2-B95)*10</f>
        <v>15.006693358221671</v>
      </c>
      <c r="V25" s="1">
        <v>0.31229166666666663</v>
      </c>
      <c r="W25" s="17">
        <v>-7.8020381681990405E-3</v>
      </c>
      <c r="Y25" s="1">
        <f t="shared" si="5"/>
        <v>3.1229166666666662E-3</v>
      </c>
      <c r="Z25" s="1">
        <f t="shared" si="6"/>
        <v>-7.8020381681990404E-5</v>
      </c>
      <c r="AB25" s="1">
        <f t="shared" si="7"/>
        <v>2.4999999999999996</v>
      </c>
      <c r="AC25" s="1">
        <f t="shared" si="8"/>
        <v>-6.2457943974908933E-2</v>
      </c>
    </row>
    <row r="26" spans="1:29" x14ac:dyDescent="0.2">
      <c r="A26" s="1">
        <v>0.34352083333333328</v>
      </c>
      <c r="B26" s="18">
        <v>9.4404661989116751E-3</v>
      </c>
      <c r="D26" s="1">
        <f t="shared" si="0"/>
        <v>3.4352083333333326E-3</v>
      </c>
      <c r="E26" s="1">
        <f t="shared" si="0"/>
        <v>9.4404661989116748E-5</v>
      </c>
      <c r="G26" s="2">
        <f t="shared" si="1"/>
        <v>2.7499999999999996</v>
      </c>
      <c r="H26" s="2">
        <f t="shared" si="2"/>
        <v>7.5574112332848636E-2</v>
      </c>
      <c r="O26" s="17">
        <f t="shared" si="3"/>
        <v>3.4352083333333328</v>
      </c>
      <c r="P26" s="17">
        <f t="shared" si="4"/>
        <v>19.905595338010883</v>
      </c>
      <c r="R26" s="17">
        <f>A103*10</f>
        <v>27.481666666666698</v>
      </c>
      <c r="S26" s="17">
        <f>(2-B103)*10</f>
        <v>13.958098454752168</v>
      </c>
      <c r="V26" s="1">
        <v>0.34352083333333328</v>
      </c>
      <c r="W26" s="17">
        <v>-9.4404661989116751E-3</v>
      </c>
      <c r="Y26" s="1">
        <f t="shared" si="5"/>
        <v>3.4352083333333326E-3</v>
      </c>
      <c r="Z26" s="1">
        <f t="shared" si="6"/>
        <v>-9.4404661989116748E-5</v>
      </c>
      <c r="AB26" s="1">
        <f t="shared" si="7"/>
        <v>2.7499999999999996</v>
      </c>
      <c r="AC26" s="1">
        <f t="shared" si="8"/>
        <v>-7.5574112332848636E-2</v>
      </c>
    </row>
    <row r="27" spans="1:29" x14ac:dyDescent="0.2">
      <c r="A27" s="1">
        <v>0.37474999999999992</v>
      </c>
      <c r="B27" s="18">
        <v>1.1234935000568491E-2</v>
      </c>
      <c r="D27" s="1">
        <f t="shared" si="0"/>
        <v>3.7474999999999991E-3</v>
      </c>
      <c r="E27" s="1">
        <f t="shared" si="0"/>
        <v>1.1234935000568491E-4</v>
      </c>
      <c r="G27" s="2">
        <f t="shared" si="1"/>
        <v>2.9999999999999991</v>
      </c>
      <c r="H27" s="2">
        <f t="shared" si="2"/>
        <v>8.9939439630968579E-2</v>
      </c>
      <c r="O27" s="17">
        <f t="shared" si="3"/>
        <v>3.7474999999999992</v>
      </c>
      <c r="P27" s="17">
        <f t="shared" si="4"/>
        <v>19.887650649994313</v>
      </c>
      <c r="R27" s="17">
        <f>A111*10</f>
        <v>29.980000000000047</v>
      </c>
      <c r="S27" s="17">
        <f>(2-B111)*10</f>
        <v>12.809637193287674</v>
      </c>
      <c r="V27" s="1">
        <v>0.37474999999999992</v>
      </c>
      <c r="W27" s="17">
        <v>-1.1234935000568491E-2</v>
      </c>
      <c r="Y27" s="1">
        <f t="shared" si="5"/>
        <v>3.7474999999999991E-3</v>
      </c>
      <c r="Z27" s="1">
        <f t="shared" si="6"/>
        <v>-1.1234935000568491E-4</v>
      </c>
      <c r="AB27" s="1">
        <f t="shared" si="7"/>
        <v>2.9999999999999991</v>
      </c>
      <c r="AC27" s="1">
        <f t="shared" si="8"/>
        <v>-8.9939439630968579E-2</v>
      </c>
    </row>
    <row r="28" spans="1:29" x14ac:dyDescent="0.2">
      <c r="A28" s="1">
        <v>0.40597916666666656</v>
      </c>
      <c r="B28" s="18">
        <v>1.3185444574829919E-2</v>
      </c>
      <c r="D28" s="1">
        <f t="shared" si="0"/>
        <v>4.0597916666666655E-3</v>
      </c>
      <c r="E28" s="1">
        <f t="shared" si="0"/>
        <v>1.3185444574829918E-4</v>
      </c>
      <c r="G28" s="2">
        <f t="shared" si="1"/>
        <v>3.2499999999999991</v>
      </c>
      <c r="H28" s="2">
        <f t="shared" si="2"/>
        <v>0.10555392588256106</v>
      </c>
      <c r="O28" s="17">
        <f t="shared" si="3"/>
        <v>4.0597916666666656</v>
      </c>
      <c r="P28" s="17">
        <f t="shared" si="4"/>
        <v>19.868145554251701</v>
      </c>
      <c r="R28" s="17">
        <f>A119*10</f>
        <v>32.478333333333396</v>
      </c>
      <c r="S28" s="17">
        <f>(2-B119)*10</f>
        <v>11.561309537946869</v>
      </c>
      <c r="V28" s="1">
        <v>0.40597916666666656</v>
      </c>
      <c r="W28" s="17">
        <v>-1.3185444574829919E-2</v>
      </c>
      <c r="Y28" s="1">
        <f t="shared" si="5"/>
        <v>4.0597916666666655E-3</v>
      </c>
      <c r="Z28" s="1">
        <f t="shared" si="6"/>
        <v>-1.3185444574829918E-4</v>
      </c>
      <c r="AB28" s="1">
        <f t="shared" si="7"/>
        <v>3.2499999999999991</v>
      </c>
      <c r="AC28" s="1">
        <f t="shared" si="8"/>
        <v>-0.10555392588256106</v>
      </c>
    </row>
    <row r="29" spans="1:29" x14ac:dyDescent="0.2">
      <c r="A29" s="1">
        <v>0.4372083333333332</v>
      </c>
      <c r="B29" s="18">
        <v>1.5291994923494791E-2</v>
      </c>
      <c r="D29" s="1">
        <f t="shared" si="0"/>
        <v>4.372083333333332E-3</v>
      </c>
      <c r="E29" s="1">
        <f t="shared" si="0"/>
        <v>1.5291994923494792E-4</v>
      </c>
      <c r="G29" s="2">
        <f t="shared" si="1"/>
        <v>3.4999999999999991</v>
      </c>
      <c r="H29" s="2">
        <f t="shared" si="2"/>
        <v>0.12241757110202635</v>
      </c>
      <c r="O29" s="17">
        <f t="shared" si="3"/>
        <v>4.3720833333333324</v>
      </c>
      <c r="P29" s="17">
        <f t="shared" si="4"/>
        <v>19.847080050765051</v>
      </c>
      <c r="R29" s="17">
        <f>A127*10</f>
        <v>34.976666666666745</v>
      </c>
      <c r="S29" s="17">
        <f>(2-B127)*10</f>
        <v>10.213115453688262</v>
      </c>
      <c r="V29" s="1">
        <v>0.4372083333333332</v>
      </c>
      <c r="W29" s="17">
        <v>-1.5291994923494791E-2</v>
      </c>
      <c r="Y29" s="1">
        <f t="shared" si="5"/>
        <v>4.372083333333332E-3</v>
      </c>
      <c r="Z29" s="1">
        <f t="shared" si="6"/>
        <v>-1.5291994923494792E-4</v>
      </c>
      <c r="AB29" s="1">
        <f t="shared" si="7"/>
        <v>3.4999999999999991</v>
      </c>
      <c r="AC29" s="1">
        <f t="shared" si="8"/>
        <v>-0.12241757110202635</v>
      </c>
    </row>
    <row r="30" spans="1:29" x14ac:dyDescent="0.2">
      <c r="A30" s="1">
        <v>0.46843749999999973</v>
      </c>
      <c r="B30" s="18">
        <v>1.7554586048504066E-2</v>
      </c>
      <c r="D30" s="1">
        <f t="shared" si="0"/>
        <v>4.6843749999999976E-3</v>
      </c>
      <c r="E30" s="1">
        <f t="shared" si="0"/>
        <v>1.7554586048504066E-4</v>
      </c>
      <c r="G30" s="2">
        <f t="shared" si="1"/>
        <v>3.7499999999999982</v>
      </c>
      <c r="H30" s="2">
        <f t="shared" si="2"/>
        <v>0.14053037530490245</v>
      </c>
      <c r="O30" s="17">
        <f t="shared" si="3"/>
        <v>4.6843749999999975</v>
      </c>
      <c r="P30" s="17">
        <f t="shared" si="4"/>
        <v>19.824454139514959</v>
      </c>
      <c r="R30" s="17">
        <f>A135*10</f>
        <v>37.475000000000101</v>
      </c>
      <c r="S30" s="17">
        <f>(2-B135)*10</f>
        <v>8.7650549067125834</v>
      </c>
      <c r="V30" s="1">
        <v>0.46843749999999973</v>
      </c>
      <c r="W30" s="17">
        <v>-1.7554586048504066E-2</v>
      </c>
      <c r="Y30" s="1">
        <f t="shared" si="5"/>
        <v>4.6843749999999976E-3</v>
      </c>
      <c r="Z30" s="1">
        <f t="shared" si="6"/>
        <v>-1.7554586048504066E-4</v>
      </c>
      <c r="AB30" s="1">
        <f t="shared" si="7"/>
        <v>3.7499999999999982</v>
      </c>
      <c r="AC30" s="1">
        <f t="shared" si="8"/>
        <v>-0.14053037530490245</v>
      </c>
    </row>
    <row r="31" spans="1:29" x14ac:dyDescent="0.2">
      <c r="A31" s="1">
        <v>0.49966666666666648</v>
      </c>
      <c r="B31" s="18">
        <v>1.9973217951936521E-2</v>
      </c>
      <c r="D31" s="1">
        <f t="shared" si="0"/>
        <v>4.9966666666666649E-3</v>
      </c>
      <c r="E31" s="1">
        <f t="shared" si="0"/>
        <v>1.9973217951936521E-4</v>
      </c>
      <c r="G31" s="2">
        <f t="shared" si="1"/>
        <v>3.9999999999999987</v>
      </c>
      <c r="H31" s="2">
        <f t="shared" si="2"/>
        <v>0.15989233850783072</v>
      </c>
      <c r="O31" s="17">
        <f t="shared" si="3"/>
        <v>4.9966666666666644</v>
      </c>
      <c r="P31" s="17">
        <f t="shared" si="4"/>
        <v>19.800267820480634</v>
      </c>
      <c r="R31" s="17">
        <f>A143*10</f>
        <v>39.973333333333443</v>
      </c>
      <c r="S31" s="17">
        <f>(2-B143)*10</f>
        <v>7.2171278647761135</v>
      </c>
      <c r="V31" s="1">
        <v>0.49966666666666648</v>
      </c>
      <c r="W31" s="17">
        <v>-1.9973217951936521E-2</v>
      </c>
      <c r="Y31" s="1">
        <f t="shared" si="5"/>
        <v>4.9966666666666649E-3</v>
      </c>
      <c r="Z31" s="1">
        <f t="shared" si="6"/>
        <v>-1.9973217951936521E-4</v>
      </c>
      <c r="AB31" s="1">
        <f t="shared" si="7"/>
        <v>3.9999999999999987</v>
      </c>
      <c r="AC31" s="1">
        <f t="shared" si="8"/>
        <v>-0.15989233850783072</v>
      </c>
    </row>
    <row r="32" spans="1:29" x14ac:dyDescent="0.2">
      <c r="A32" s="1">
        <v>0.53089583333333312</v>
      </c>
      <c r="B32" s="18">
        <v>2.2547890636007959E-2</v>
      </c>
      <c r="D32" s="1">
        <f t="shared" si="0"/>
        <v>5.3089583333333313E-3</v>
      </c>
      <c r="E32" s="1">
        <f t="shared" si="0"/>
        <v>2.2547890636007958E-4</v>
      </c>
      <c r="G32" s="2">
        <f t="shared" si="1"/>
        <v>4.2499999999999982</v>
      </c>
      <c r="H32" s="2">
        <f t="shared" si="2"/>
        <v>0.18050346072854936</v>
      </c>
      <c r="O32" s="17">
        <f t="shared" si="3"/>
        <v>5.3089583333333312</v>
      </c>
      <c r="P32" s="17">
        <f t="shared" si="4"/>
        <v>19.774521093639919</v>
      </c>
      <c r="R32" s="17">
        <f>A151*10</f>
        <v>42.471666666666792</v>
      </c>
      <c r="S32" s="17">
        <f>(2-B151)*10</f>
        <v>5.5693342974206335</v>
      </c>
      <c r="V32" s="1">
        <v>0.53089583333333312</v>
      </c>
      <c r="W32" s="17">
        <v>-2.2547890636007959E-2</v>
      </c>
      <c r="Y32" s="1">
        <f t="shared" si="5"/>
        <v>5.3089583333333313E-3</v>
      </c>
      <c r="Z32" s="1">
        <f t="shared" si="6"/>
        <v>-2.2547890636007958E-4</v>
      </c>
      <c r="AB32" s="1">
        <f t="shared" si="7"/>
        <v>4.2499999999999982</v>
      </c>
      <c r="AC32" s="1">
        <f t="shared" si="8"/>
        <v>-0.18050346072854936</v>
      </c>
    </row>
    <row r="33" spans="1:29" x14ac:dyDescent="0.2">
      <c r="A33" s="1">
        <v>0.56212499999999976</v>
      </c>
      <c r="B33" s="18">
        <v>2.5278604103073154E-2</v>
      </c>
      <c r="D33" s="1">
        <f t="shared" si="0"/>
        <v>5.6212499999999978E-3</v>
      </c>
      <c r="E33" s="1">
        <f t="shared" si="0"/>
        <v>2.5278604103073156E-4</v>
      </c>
      <c r="G33" s="2">
        <f t="shared" si="1"/>
        <v>4.4999999999999982</v>
      </c>
      <c r="H33" s="2">
        <f t="shared" si="2"/>
        <v>0.2023637419859092</v>
      </c>
      <c r="O33" s="17">
        <f t="shared" si="3"/>
        <v>5.6212499999999981</v>
      </c>
      <c r="P33" s="17">
        <f t="shared" si="4"/>
        <v>19.747213958969269</v>
      </c>
      <c r="R33" s="17">
        <f>A159*10</f>
        <v>44.970000000000148</v>
      </c>
      <c r="S33" s="17">
        <f>(2-B159)*10</f>
        <v>3.8216741761280559</v>
      </c>
      <c r="V33" s="1">
        <v>0.56212499999999976</v>
      </c>
      <c r="W33" s="17">
        <v>-2.5278604103073154E-2</v>
      </c>
      <c r="Y33" s="1">
        <f t="shared" si="5"/>
        <v>5.6212499999999978E-3</v>
      </c>
      <c r="Z33" s="1">
        <f t="shared" si="6"/>
        <v>-2.5278604103073156E-4</v>
      </c>
      <c r="AB33" s="1">
        <f t="shared" si="7"/>
        <v>4.4999999999999982</v>
      </c>
      <c r="AC33" s="1">
        <f t="shared" si="8"/>
        <v>-0.2023637419859092</v>
      </c>
    </row>
    <row r="34" spans="1:29" x14ac:dyDescent="0.2">
      <c r="A34" s="1">
        <v>0.5933541666666664</v>
      </c>
      <c r="B34" s="18">
        <v>2.816535835561991E-2</v>
      </c>
      <c r="D34" s="1">
        <f t="shared" si="0"/>
        <v>5.9335416666666642E-3</v>
      </c>
      <c r="E34" s="1">
        <f t="shared" si="0"/>
        <v>2.8165358355619911E-4</v>
      </c>
      <c r="G34" s="2">
        <f t="shared" si="1"/>
        <v>4.7499999999999982</v>
      </c>
      <c r="H34" s="2">
        <f t="shared" si="2"/>
        <v>0.22547318229982585</v>
      </c>
      <c r="O34" s="17">
        <f t="shared" si="3"/>
        <v>5.933541666666664</v>
      </c>
      <c r="P34" s="17">
        <f t="shared" si="4"/>
        <v>19.718346416443801</v>
      </c>
      <c r="R34" s="17">
        <f>A167*10</f>
        <v>47.46833333333349</v>
      </c>
      <c r="S34" s="17">
        <f>(2-B167)*10</f>
        <v>1.9741474744095533</v>
      </c>
      <c r="V34" s="1">
        <v>0.5933541666666664</v>
      </c>
      <c r="W34" s="17">
        <v>-2.816535835561991E-2</v>
      </c>
      <c r="Y34" s="1">
        <f t="shared" si="5"/>
        <v>5.9335416666666642E-3</v>
      </c>
      <c r="Z34" s="1">
        <f t="shared" si="6"/>
        <v>-2.8165358355619911E-4</v>
      </c>
      <c r="AB34" s="1">
        <f t="shared" si="7"/>
        <v>4.7499999999999982</v>
      </c>
      <c r="AC34" s="1">
        <f t="shared" si="8"/>
        <v>-0.22547318229982585</v>
      </c>
    </row>
    <row r="35" spans="1:29" x14ac:dyDescent="0.2">
      <c r="A35" s="1">
        <v>0.62458333333333305</v>
      </c>
      <c r="B35" s="18">
        <v>3.1208153396272347E-2</v>
      </c>
      <c r="D35" s="1">
        <f t="shared" si="0"/>
        <v>6.2458333333333307E-3</v>
      </c>
      <c r="E35" s="1">
        <f t="shared" si="0"/>
        <v>3.1208153396272345E-4</v>
      </c>
      <c r="G35" s="2">
        <f t="shared" si="1"/>
        <v>4.9999999999999982</v>
      </c>
      <c r="H35" s="2">
        <f t="shared" si="2"/>
        <v>0.24983178169130629</v>
      </c>
      <c r="O35" s="17">
        <f t="shared" si="3"/>
        <v>6.24583333333333</v>
      </c>
      <c r="P35" s="17">
        <f t="shared" si="4"/>
        <v>19.687918466037278</v>
      </c>
      <c r="R35" s="17">
        <f>A175*10</f>
        <v>49.966666666666839</v>
      </c>
      <c r="S35" s="17">
        <f>(2-B175)*10</f>
        <v>2.6754167839184717E-2</v>
      </c>
      <c r="V35" s="1">
        <v>0.62458333333333305</v>
      </c>
      <c r="W35" s="17">
        <v>-3.1208153396272347E-2</v>
      </c>
      <c r="Y35" s="1">
        <f t="shared" si="5"/>
        <v>6.2458333333333307E-3</v>
      </c>
      <c r="Z35" s="1">
        <f t="shared" si="6"/>
        <v>-3.1208153396272345E-4</v>
      </c>
      <c r="AB35" s="1">
        <f t="shared" si="7"/>
        <v>4.9999999999999982</v>
      </c>
      <c r="AC35" s="1">
        <f t="shared" si="8"/>
        <v>-0.24983178169130629</v>
      </c>
    </row>
    <row r="36" spans="1:29" x14ac:dyDescent="0.2">
      <c r="A36" s="1">
        <v>0.65581249999999969</v>
      </c>
      <c r="B36" s="18">
        <v>3.4406989227786677E-2</v>
      </c>
      <c r="D36" s="1">
        <f t="shared" si="0"/>
        <v>6.5581249999999971E-3</v>
      </c>
      <c r="E36" s="1">
        <f t="shared" si="0"/>
        <v>3.4406989227786679E-4</v>
      </c>
      <c r="G36" s="2">
        <f t="shared" si="1"/>
        <v>5.2499999999999973</v>
      </c>
      <c r="H36" s="2">
        <f t="shared" si="2"/>
        <v>0.27543954018241507</v>
      </c>
      <c r="O36" s="17">
        <f t="shared" si="3"/>
        <v>6.5581249999999969</v>
      </c>
      <c r="P36" s="17">
        <f t="shared" si="4"/>
        <v>19.655930107722131</v>
      </c>
      <c r="V36" s="1">
        <v>0.65581249999999969</v>
      </c>
      <c r="W36" s="17">
        <v>-3.4406989227786677E-2</v>
      </c>
      <c r="Y36" s="1">
        <f t="shared" si="5"/>
        <v>6.5581249999999971E-3</v>
      </c>
      <c r="Z36" s="1">
        <f t="shared" si="6"/>
        <v>-3.4406989227786679E-4</v>
      </c>
      <c r="AB36" s="1">
        <f t="shared" si="7"/>
        <v>5.2499999999999973</v>
      </c>
      <c r="AC36" s="1">
        <f t="shared" si="8"/>
        <v>-0.27543954018241507</v>
      </c>
    </row>
    <row r="37" spans="1:29" x14ac:dyDescent="0.2">
      <c r="A37" s="1">
        <v>0.68704166666666644</v>
      </c>
      <c r="B37" s="18">
        <v>3.7761865853051753E-2</v>
      </c>
      <c r="D37" s="1">
        <f t="shared" si="0"/>
        <v>6.8704166666666644E-3</v>
      </c>
      <c r="E37" s="1">
        <f t="shared" si="0"/>
        <v>3.7761865853051753E-4</v>
      </c>
      <c r="G37" s="2">
        <f t="shared" si="1"/>
        <v>5.4999999999999982</v>
      </c>
      <c r="H37" s="2">
        <f t="shared" si="2"/>
        <v>0.30229645779627823</v>
      </c>
      <c r="O37" s="17">
        <f t="shared" si="3"/>
        <v>6.8704166666666646</v>
      </c>
      <c r="P37" s="17">
        <f t="shared" si="4"/>
        <v>19.622381341469481</v>
      </c>
      <c r="V37" s="1">
        <v>0.68704166666666644</v>
      </c>
      <c r="W37" s="17">
        <v>-3.7761865853051753E-2</v>
      </c>
      <c r="Y37" s="1">
        <f t="shared" si="5"/>
        <v>6.8704166666666644E-3</v>
      </c>
      <c r="Z37" s="1">
        <f t="shared" si="6"/>
        <v>-3.7761865853051753E-4</v>
      </c>
      <c r="AB37" s="1">
        <f t="shared" si="7"/>
        <v>5.4999999999999982</v>
      </c>
      <c r="AC37" s="1">
        <f t="shared" si="8"/>
        <v>-0.30229645779627823</v>
      </c>
    </row>
    <row r="38" spans="1:29" x14ac:dyDescent="0.2">
      <c r="A38" s="1">
        <v>0.71827083333333297</v>
      </c>
      <c r="B38" s="18">
        <v>4.1272783275085642E-2</v>
      </c>
      <c r="D38" s="1">
        <f t="shared" si="0"/>
        <v>7.18270833333333E-3</v>
      </c>
      <c r="E38" s="1">
        <f t="shared" si="0"/>
        <v>4.1272783275085644E-4</v>
      </c>
      <c r="G38" s="2">
        <f t="shared" si="1"/>
        <v>5.7499999999999973</v>
      </c>
      <c r="H38" s="2">
        <f t="shared" si="2"/>
        <v>0.33040253455705654</v>
      </c>
      <c r="O38" s="17">
        <f t="shared" si="3"/>
        <v>7.1827083333333297</v>
      </c>
      <c r="P38" s="17">
        <f t="shared" si="4"/>
        <v>19.587272167249143</v>
      </c>
      <c r="V38" s="1">
        <v>0.71827083333333297</v>
      </c>
      <c r="W38" s="17">
        <v>-4.1272783275085642E-2</v>
      </c>
      <c r="Y38" s="1">
        <f t="shared" si="5"/>
        <v>7.18270833333333E-3</v>
      </c>
      <c r="Z38" s="1">
        <f t="shared" si="6"/>
        <v>-4.1272783275085644E-4</v>
      </c>
      <c r="AB38" s="1">
        <f t="shared" si="7"/>
        <v>5.7499999999999973</v>
      </c>
      <c r="AC38" s="1">
        <f t="shared" si="8"/>
        <v>-0.33040253455705654</v>
      </c>
    </row>
    <row r="39" spans="1:29" x14ac:dyDescent="0.2">
      <c r="A39" s="1">
        <v>0.74949999999999961</v>
      </c>
      <c r="B39" s="18">
        <v>4.4939741497037264E-2</v>
      </c>
      <c r="D39" s="1">
        <f t="shared" si="0"/>
        <v>7.4949999999999965E-3</v>
      </c>
      <c r="E39" s="1">
        <f t="shared" si="0"/>
        <v>4.4939741497037266E-4</v>
      </c>
      <c r="G39" s="2">
        <f t="shared" si="1"/>
        <v>5.9999999999999973</v>
      </c>
      <c r="H39" s="2">
        <f t="shared" si="2"/>
        <v>0.35975777048995811</v>
      </c>
      <c r="O39" s="17">
        <f t="shared" si="3"/>
        <v>7.4949999999999957</v>
      </c>
      <c r="P39" s="17">
        <f t="shared" si="4"/>
        <v>19.55060258502963</v>
      </c>
      <c r="V39" s="1">
        <v>0.74949999999999961</v>
      </c>
      <c r="W39" s="17">
        <v>-4.4939741497037264E-2</v>
      </c>
      <c r="Y39" s="1">
        <f t="shared" si="5"/>
        <v>7.4949999999999965E-3</v>
      </c>
      <c r="Z39" s="1">
        <f t="shared" si="6"/>
        <v>-4.4939741497037266E-4</v>
      </c>
      <c r="AB39" s="1">
        <f t="shared" si="7"/>
        <v>5.9999999999999973</v>
      </c>
      <c r="AC39" s="1">
        <f t="shared" si="8"/>
        <v>-0.35975777048995811</v>
      </c>
    </row>
    <row r="40" spans="1:29" x14ac:dyDescent="0.2">
      <c r="A40" s="1">
        <v>0.78072916666666625</v>
      </c>
      <c r="B40" s="18">
        <v>4.8762740522181894E-2</v>
      </c>
      <c r="D40" s="1">
        <f t="shared" si="0"/>
        <v>7.8072916666666629E-3</v>
      </c>
      <c r="E40" s="1">
        <f t="shared" si="0"/>
        <v>4.8762740522181896E-4</v>
      </c>
      <c r="G40" s="2">
        <f t="shared" si="1"/>
        <v>6.2499999999999973</v>
      </c>
      <c r="H40" s="2">
        <f t="shared" si="2"/>
        <v>0.39036216562120263</v>
      </c>
      <c r="O40" s="17">
        <f t="shared" si="3"/>
        <v>7.8072916666666625</v>
      </c>
      <c r="P40" s="17">
        <f t="shared" si="4"/>
        <v>19.512372594778181</v>
      </c>
      <c r="V40" s="1">
        <v>0.78072916666666625</v>
      </c>
      <c r="W40" s="17">
        <v>-4.8762740522181894E-2</v>
      </c>
      <c r="Y40" s="1">
        <f t="shared" si="5"/>
        <v>7.8072916666666629E-3</v>
      </c>
      <c r="Z40" s="1">
        <f t="shared" si="6"/>
        <v>-4.8762740522181896E-4</v>
      </c>
      <c r="AB40" s="1">
        <f t="shared" si="7"/>
        <v>6.2499999999999973</v>
      </c>
      <c r="AC40" s="1">
        <f t="shared" si="8"/>
        <v>-0.39036216562120263</v>
      </c>
    </row>
    <row r="41" spans="1:29" x14ac:dyDescent="0.2">
      <c r="A41" s="1">
        <v>0.81195833333333289</v>
      </c>
      <c r="B41" s="18">
        <v>5.2741780353919507E-2</v>
      </c>
      <c r="D41" s="1">
        <f t="shared" si="0"/>
        <v>8.1195833333333294E-3</v>
      </c>
      <c r="E41" s="1">
        <f t="shared" si="0"/>
        <v>5.2741780353919511E-4</v>
      </c>
      <c r="G41" s="2">
        <f t="shared" si="1"/>
        <v>6.4999999999999964</v>
      </c>
      <c r="H41" s="2">
        <f t="shared" si="2"/>
        <v>0.42221571997800811</v>
      </c>
      <c r="O41" s="17">
        <f t="shared" si="3"/>
        <v>8.1195833333333294</v>
      </c>
      <c r="P41" s="17">
        <f t="shared" si="4"/>
        <v>19.472582196460806</v>
      </c>
      <c r="V41" s="1">
        <v>0.81195833333333289</v>
      </c>
      <c r="W41" s="17">
        <v>-5.2741780353919507E-2</v>
      </c>
      <c r="Y41" s="1">
        <f t="shared" si="5"/>
        <v>8.1195833333333294E-3</v>
      </c>
      <c r="Z41" s="1">
        <f t="shared" si="6"/>
        <v>-5.2741780353919511E-4</v>
      </c>
      <c r="AB41" s="1">
        <f t="shared" si="7"/>
        <v>6.4999999999999964</v>
      </c>
      <c r="AC41" s="1">
        <f t="shared" si="8"/>
        <v>-0.42221571997800811</v>
      </c>
    </row>
    <row r="42" spans="1:29" x14ac:dyDescent="0.2">
      <c r="A42" s="1">
        <v>0.84318749999999953</v>
      </c>
      <c r="B42" s="18">
        <v>5.6876860995777268E-2</v>
      </c>
      <c r="D42" s="1">
        <f t="shared" si="0"/>
        <v>8.4318749999999949E-3</v>
      </c>
      <c r="E42" s="1">
        <f t="shared" si="0"/>
        <v>5.6876860995777264E-4</v>
      </c>
      <c r="G42" s="2">
        <f t="shared" si="1"/>
        <v>6.7499999999999964</v>
      </c>
      <c r="H42" s="2">
        <f t="shared" si="2"/>
        <v>0.45531843358861052</v>
      </c>
      <c r="O42" s="17">
        <f t="shared" si="3"/>
        <v>8.4318749999999945</v>
      </c>
      <c r="P42" s="17">
        <f t="shared" si="4"/>
        <v>19.431231390042228</v>
      </c>
      <c r="V42" s="1">
        <v>0.84318749999999953</v>
      </c>
      <c r="W42" s="17">
        <v>-5.6876860995777268E-2</v>
      </c>
      <c r="Y42" s="1">
        <f t="shared" si="5"/>
        <v>8.4318749999999949E-3</v>
      </c>
      <c r="Z42" s="1">
        <f t="shared" si="6"/>
        <v>-5.6876860995777264E-4</v>
      </c>
      <c r="AB42" s="1">
        <f t="shared" si="7"/>
        <v>6.7499999999999964</v>
      </c>
      <c r="AC42" s="1">
        <f t="shared" si="8"/>
        <v>-0.45531843358861052</v>
      </c>
    </row>
    <row r="43" spans="1:29" x14ac:dyDescent="0.2">
      <c r="A43" s="1">
        <v>0.87441666666666618</v>
      </c>
      <c r="B43" s="18">
        <v>6.1167982451402383E-2</v>
      </c>
      <c r="D43" s="1">
        <f t="shared" si="0"/>
        <v>8.7441666666666622E-3</v>
      </c>
      <c r="E43" s="1">
        <f t="shared" si="0"/>
        <v>6.1167982451402385E-4</v>
      </c>
      <c r="G43" s="2">
        <f t="shared" si="1"/>
        <v>6.9999999999999964</v>
      </c>
      <c r="H43" s="2">
        <f t="shared" si="2"/>
        <v>0.48967030648220722</v>
      </c>
      <c r="O43" s="17">
        <f t="shared" si="3"/>
        <v>8.7441666666666613</v>
      </c>
      <c r="P43" s="17">
        <f t="shared" si="4"/>
        <v>19.388320175485976</v>
      </c>
      <c r="V43" s="1">
        <v>0.87441666666666618</v>
      </c>
      <c r="W43" s="17">
        <v>-6.1167982451402383E-2</v>
      </c>
      <c r="Y43" s="1">
        <f t="shared" si="5"/>
        <v>8.7441666666666622E-3</v>
      </c>
      <c r="Z43" s="1">
        <f t="shared" si="6"/>
        <v>-6.1167982451402385E-4</v>
      </c>
      <c r="AB43" s="1">
        <f t="shared" si="7"/>
        <v>6.9999999999999964</v>
      </c>
      <c r="AC43" s="1">
        <f t="shared" si="8"/>
        <v>-0.48967030648220722</v>
      </c>
    </row>
    <row r="44" spans="1:29" x14ac:dyDescent="0.2">
      <c r="A44" s="1">
        <v>0.90564583333333282</v>
      </c>
      <c r="B44" s="18">
        <v>6.5615144724564312E-2</v>
      </c>
      <c r="D44" s="1">
        <f t="shared" si="0"/>
        <v>9.0564583333333278E-3</v>
      </c>
      <c r="E44" s="1">
        <f t="shared" si="0"/>
        <v>6.5615144724564308E-4</v>
      </c>
      <c r="G44" s="2">
        <f t="shared" si="1"/>
        <v>7.2499999999999956</v>
      </c>
      <c r="H44" s="2">
        <f t="shared" si="2"/>
        <v>0.5252713386889738</v>
      </c>
      <c r="O44" s="17">
        <f t="shared" si="3"/>
        <v>9.0564583333333282</v>
      </c>
      <c r="P44" s="17">
        <f t="shared" si="4"/>
        <v>19.343848552754356</v>
      </c>
      <c r="V44" s="1">
        <v>0.90564583333333282</v>
      </c>
      <c r="W44" s="17">
        <v>-6.5615144724564312E-2</v>
      </c>
      <c r="Y44" s="1">
        <f t="shared" si="5"/>
        <v>9.0564583333333278E-3</v>
      </c>
      <c r="Z44" s="1">
        <f t="shared" si="6"/>
        <v>-6.5615144724564308E-4</v>
      </c>
      <c r="AB44" s="1">
        <f t="shared" si="7"/>
        <v>7.2499999999999956</v>
      </c>
      <c r="AC44" s="1">
        <f t="shared" si="8"/>
        <v>-0.5252713386889738</v>
      </c>
    </row>
    <row r="45" spans="1:29" x14ac:dyDescent="0.2">
      <c r="A45" s="1">
        <v>0.93687499999999968</v>
      </c>
      <c r="B45" s="18">
        <v>7.0218347819151858E-2</v>
      </c>
      <c r="D45" s="1">
        <f t="shared" si="0"/>
        <v>9.3687499999999969E-3</v>
      </c>
      <c r="E45" s="1">
        <f t="shared" si="0"/>
        <v>7.021834781915186E-4</v>
      </c>
      <c r="G45" s="2">
        <f t="shared" si="1"/>
        <v>7.4999999999999973</v>
      </c>
      <c r="H45" s="2">
        <f t="shared" si="2"/>
        <v>0.56212153024004163</v>
      </c>
      <c r="O45" s="17">
        <f t="shared" si="3"/>
        <v>9.3687499999999968</v>
      </c>
      <c r="P45" s="17">
        <f t="shared" si="4"/>
        <v>19.297816521808482</v>
      </c>
      <c r="V45" s="1">
        <v>0.93687499999999968</v>
      </c>
      <c r="W45" s="17">
        <v>-7.0218347819151858E-2</v>
      </c>
      <c r="Y45" s="1">
        <f t="shared" si="5"/>
        <v>9.3687499999999969E-3</v>
      </c>
      <c r="Z45" s="1">
        <f t="shared" si="6"/>
        <v>-7.021834781915186E-4</v>
      </c>
      <c r="AB45" s="1">
        <f t="shared" si="7"/>
        <v>7.4999999999999973</v>
      </c>
      <c r="AC45" s="1">
        <f t="shared" si="8"/>
        <v>-0.56212153024004163</v>
      </c>
    </row>
    <row r="46" spans="1:29" x14ac:dyDescent="0.2">
      <c r="A46" s="1">
        <v>0.96810416666666621</v>
      </c>
      <c r="B46" s="18">
        <v>7.4977591739169527E-2</v>
      </c>
      <c r="D46" s="1">
        <f t="shared" si="0"/>
        <v>9.6810416666666625E-3</v>
      </c>
      <c r="E46" s="1">
        <f t="shared" si="0"/>
        <v>7.4977591739169532E-4</v>
      </c>
      <c r="G46" s="2">
        <f t="shared" si="1"/>
        <v>7.7499999999999964</v>
      </c>
      <c r="H46" s="2">
        <f t="shared" si="2"/>
        <v>0.60022088116746786</v>
      </c>
      <c r="O46" s="17">
        <f t="shared" si="3"/>
        <v>9.6810416666666619</v>
      </c>
      <c r="P46" s="17">
        <f t="shared" si="4"/>
        <v>19.250224082608305</v>
      </c>
      <c r="V46" s="1">
        <v>0.96810416666666621</v>
      </c>
      <c r="W46" s="17">
        <v>-7.4977591739169527E-2</v>
      </c>
      <c r="Y46" s="1">
        <f t="shared" si="5"/>
        <v>9.6810416666666625E-3</v>
      </c>
      <c r="Z46" s="1">
        <f t="shared" si="6"/>
        <v>-7.4977591739169532E-4</v>
      </c>
      <c r="AB46" s="1">
        <f t="shared" si="7"/>
        <v>7.7499999999999964</v>
      </c>
      <c r="AC46" s="1">
        <f t="shared" si="8"/>
        <v>-0.60022088116746786</v>
      </c>
    </row>
    <row r="47" spans="1:29" x14ac:dyDescent="0.2">
      <c r="A47" s="1">
        <v>0.99933333333333285</v>
      </c>
      <c r="B47" s="18">
        <v>7.9892876488740508E-2</v>
      </c>
      <c r="D47" s="1">
        <f t="shared" si="0"/>
        <v>9.993333333333328E-3</v>
      </c>
      <c r="E47" s="1">
        <f t="shared" si="0"/>
        <v>7.9892876488740511E-4</v>
      </c>
      <c r="G47" s="2">
        <f t="shared" si="1"/>
        <v>7.9999999999999956</v>
      </c>
      <c r="H47" s="2">
        <f t="shared" si="2"/>
        <v>0.63956939150426029</v>
      </c>
      <c r="O47" s="17">
        <f t="shared" si="3"/>
        <v>9.9933333333333287</v>
      </c>
      <c r="P47" s="17">
        <f t="shared" si="4"/>
        <v>19.201071235112593</v>
      </c>
      <c r="V47" s="1">
        <v>0.99933333333333285</v>
      </c>
      <c r="W47" s="17">
        <v>-7.9892876488740508E-2</v>
      </c>
      <c r="Y47" s="1">
        <f t="shared" si="5"/>
        <v>9.993333333333328E-3</v>
      </c>
      <c r="Z47" s="1">
        <f t="shared" si="6"/>
        <v>-7.9892876488740511E-4</v>
      </c>
      <c r="AB47" s="1">
        <f t="shared" si="7"/>
        <v>7.9999999999999956</v>
      </c>
      <c r="AC47" s="1">
        <f t="shared" si="8"/>
        <v>-0.63956939150426029</v>
      </c>
    </row>
    <row r="48" spans="1:29" x14ac:dyDescent="0.2">
      <c r="A48" s="1">
        <v>1.0305624999999996</v>
      </c>
      <c r="B48" s="18">
        <v>8.4964202072098954E-2</v>
      </c>
      <c r="D48" s="1">
        <f t="shared" si="0"/>
        <v>1.0305624999999995E-2</v>
      </c>
      <c r="E48" s="1">
        <f t="shared" si="0"/>
        <v>8.4964202072098955E-4</v>
      </c>
      <c r="G48" s="2">
        <f t="shared" si="1"/>
        <v>8.2499999999999964</v>
      </c>
      <c r="H48" s="2">
        <f t="shared" si="2"/>
        <v>0.68016706128431448</v>
      </c>
      <c r="O48" s="17">
        <f t="shared" si="3"/>
        <v>10.305624999999996</v>
      </c>
      <c r="P48" s="17">
        <f t="shared" si="4"/>
        <v>19.150357979279011</v>
      </c>
      <c r="V48" s="1">
        <v>1.0305624999999996</v>
      </c>
      <c r="W48" s="17">
        <v>-8.4964202072098954E-2</v>
      </c>
      <c r="Y48" s="1">
        <f t="shared" si="5"/>
        <v>1.0305624999999995E-2</v>
      </c>
      <c r="Z48" s="1">
        <f t="shared" si="6"/>
        <v>-8.4964202072098955E-4</v>
      </c>
      <c r="AB48" s="1">
        <f t="shared" si="7"/>
        <v>8.2499999999999964</v>
      </c>
      <c r="AC48" s="1">
        <f t="shared" si="8"/>
        <v>-0.68016706128431448</v>
      </c>
    </row>
    <row r="49" spans="1:29" x14ac:dyDescent="0.2">
      <c r="A49" s="1">
        <v>1.061791666666666</v>
      </c>
      <c r="B49" s="18">
        <v>9.0191568493591334E-2</v>
      </c>
      <c r="D49" s="1">
        <f t="shared" si="0"/>
        <v>1.0617916666666661E-2</v>
      </c>
      <c r="E49" s="1">
        <f t="shared" si="0"/>
        <v>9.0191568493591331E-4</v>
      </c>
      <c r="G49" s="2">
        <f t="shared" si="1"/>
        <v>8.4999999999999947</v>
      </c>
      <c r="H49" s="2">
        <f t="shared" si="2"/>
        <v>0.7220138905424256</v>
      </c>
      <c r="O49" s="17">
        <f t="shared" si="3"/>
        <v>10.617916666666661</v>
      </c>
      <c r="P49" s="17">
        <f t="shared" si="4"/>
        <v>19.098084315064089</v>
      </c>
      <c r="V49" s="1">
        <v>1.061791666666666</v>
      </c>
      <c r="W49" s="17">
        <v>-9.0191568493591334E-2</v>
      </c>
      <c r="Y49" s="1">
        <f t="shared" si="5"/>
        <v>1.0617916666666661E-2</v>
      </c>
      <c r="Z49" s="1">
        <f t="shared" si="6"/>
        <v>-9.0191568493591331E-4</v>
      </c>
      <c r="AB49" s="1">
        <f t="shared" si="7"/>
        <v>8.4999999999999947</v>
      </c>
      <c r="AC49" s="1">
        <f t="shared" si="8"/>
        <v>-0.7220138905424256</v>
      </c>
    </row>
    <row r="50" spans="1:29" x14ac:dyDescent="0.2">
      <c r="A50" s="1">
        <v>1.0930208333333327</v>
      </c>
      <c r="B50" s="18">
        <v>9.5574975757674013E-2</v>
      </c>
      <c r="D50" s="1">
        <f t="shared" si="0"/>
        <v>1.0930208333333327E-2</v>
      </c>
      <c r="E50" s="1">
        <f t="shared" si="0"/>
        <v>9.5574975757674015E-4</v>
      </c>
      <c r="G50" s="2">
        <f t="shared" si="1"/>
        <v>8.7499999999999947</v>
      </c>
      <c r="H50" s="2">
        <f t="shared" si="2"/>
        <v>0.76510987931426833</v>
      </c>
      <c r="O50" s="17">
        <f t="shared" si="3"/>
        <v>10.930208333333326</v>
      </c>
      <c r="P50" s="17">
        <f t="shared" si="4"/>
        <v>19.04425024242326</v>
      </c>
      <c r="V50" s="1">
        <v>1.0930208333333327</v>
      </c>
      <c r="W50" s="17">
        <v>-9.5574975757674013E-2</v>
      </c>
      <c r="Y50" s="1">
        <f t="shared" si="5"/>
        <v>1.0930208333333327E-2</v>
      </c>
      <c r="Z50" s="1">
        <f t="shared" si="6"/>
        <v>-9.5574975757674015E-4</v>
      </c>
      <c r="AB50" s="1">
        <f t="shared" si="7"/>
        <v>8.7499999999999947</v>
      </c>
      <c r="AC50" s="1">
        <f t="shared" si="8"/>
        <v>-0.76510987931426833</v>
      </c>
    </row>
    <row r="51" spans="1:29" x14ac:dyDescent="0.2">
      <c r="A51" s="1">
        <v>1.1242499999999995</v>
      </c>
      <c r="B51" s="18">
        <v>0.10111442386891246</v>
      </c>
      <c r="D51" s="1">
        <f t="shared" si="0"/>
        <v>1.1242499999999996E-2</v>
      </c>
      <c r="E51" s="1">
        <f t="shared" si="0"/>
        <v>1.0111442386891247E-3</v>
      </c>
      <c r="G51" s="2">
        <f t="shared" si="1"/>
        <v>8.9999999999999964</v>
      </c>
      <c r="H51" s="2">
        <f t="shared" si="2"/>
        <v>0.80945502763639077</v>
      </c>
      <c r="O51" s="17">
        <f t="shared" si="3"/>
        <v>11.242499999999996</v>
      </c>
      <c r="P51" s="17">
        <f t="shared" si="4"/>
        <v>18.988855761310873</v>
      </c>
      <c r="V51" s="1">
        <v>1.1242499999999995</v>
      </c>
      <c r="W51" s="17">
        <v>-0.10111442386891246</v>
      </c>
      <c r="Y51" s="1">
        <f t="shared" si="5"/>
        <v>1.1242499999999996E-2</v>
      </c>
      <c r="Z51" s="1">
        <f t="shared" si="6"/>
        <v>-1.0111442386891247E-3</v>
      </c>
      <c r="AB51" s="1">
        <f t="shared" si="7"/>
        <v>8.9999999999999964</v>
      </c>
      <c r="AC51" s="1">
        <f t="shared" si="8"/>
        <v>-0.80945502763639077</v>
      </c>
    </row>
    <row r="52" spans="1:29" x14ac:dyDescent="0.2">
      <c r="A52" s="1">
        <v>1.1554791666666659</v>
      </c>
      <c r="B52" s="18">
        <v>0.1068099128319753</v>
      </c>
      <c r="D52" s="1">
        <f t="shared" si="0"/>
        <v>1.1554791666666659E-2</v>
      </c>
      <c r="E52" s="1">
        <f t="shared" si="0"/>
        <v>1.0680991283197529E-3</v>
      </c>
      <c r="G52" s="2">
        <f t="shared" si="1"/>
        <v>9.2499999999999947</v>
      </c>
      <c r="H52" s="2">
        <f t="shared" si="2"/>
        <v>0.85504933554616647</v>
      </c>
      <c r="O52" s="17">
        <f t="shared" si="3"/>
        <v>11.554791666666659</v>
      </c>
      <c r="P52" s="17">
        <f t="shared" si="4"/>
        <v>18.931900871680249</v>
      </c>
      <c r="V52" s="1">
        <v>1.1554791666666659</v>
      </c>
      <c r="W52" s="17">
        <v>-0.1068099128319753</v>
      </c>
      <c r="Y52" s="1">
        <f t="shared" si="5"/>
        <v>1.1554791666666659E-2</v>
      </c>
      <c r="Z52" s="1">
        <f t="shared" si="6"/>
        <v>-1.0680991283197529E-3</v>
      </c>
      <c r="AB52" s="1">
        <f t="shared" si="7"/>
        <v>9.2499999999999947</v>
      </c>
      <c r="AC52" s="1">
        <f t="shared" si="8"/>
        <v>-0.85504933554616647</v>
      </c>
    </row>
    <row r="53" spans="1:29" x14ac:dyDescent="0.2">
      <c r="A53" s="1">
        <v>1.1867083333333328</v>
      </c>
      <c r="B53" s="18">
        <v>0.11266144265163745</v>
      </c>
      <c r="D53" s="1">
        <f t="shared" si="0"/>
        <v>1.1867083333333328E-2</v>
      </c>
      <c r="E53" s="1">
        <f t="shared" si="0"/>
        <v>1.1266144265163745E-3</v>
      </c>
      <c r="G53" s="2">
        <f t="shared" si="1"/>
        <v>9.4999999999999964</v>
      </c>
      <c r="H53" s="2">
        <f t="shared" si="2"/>
        <v>0.90189280308182085</v>
      </c>
      <c r="O53" s="17">
        <f t="shared" si="3"/>
        <v>11.867083333333328</v>
      </c>
      <c r="P53" s="17">
        <f t="shared" si="4"/>
        <v>18.873385573483624</v>
      </c>
      <c r="V53" s="1">
        <v>1.1867083333333328</v>
      </c>
      <c r="W53" s="17">
        <v>-0.11266144265163745</v>
      </c>
      <c r="Y53" s="1">
        <f t="shared" si="5"/>
        <v>1.1867083333333328E-2</v>
      </c>
      <c r="Z53" s="1">
        <f t="shared" si="6"/>
        <v>-1.1266144265163745E-3</v>
      </c>
      <c r="AB53" s="1">
        <f t="shared" si="7"/>
        <v>9.4999999999999964</v>
      </c>
      <c r="AC53" s="1">
        <f t="shared" si="8"/>
        <v>-0.90189280308182085</v>
      </c>
    </row>
    <row r="54" spans="1:29" x14ac:dyDescent="0.2">
      <c r="A54" s="1">
        <v>1.2179374999999995</v>
      </c>
      <c r="B54" s="18">
        <v>0.11866901333277309</v>
      </c>
      <c r="D54" s="1">
        <f t="shared" si="0"/>
        <v>1.2179374999999994E-2</v>
      </c>
      <c r="E54" s="1">
        <f t="shared" si="0"/>
        <v>1.1866901333277308E-3</v>
      </c>
      <c r="G54" s="2">
        <f t="shared" si="1"/>
        <v>9.7499999999999947</v>
      </c>
      <c r="H54" s="2">
        <f t="shared" si="2"/>
        <v>0.94998543028237292</v>
      </c>
      <c r="O54" s="17">
        <f t="shared" si="3"/>
        <v>12.179374999999995</v>
      </c>
      <c r="P54" s="17">
        <f t="shared" si="4"/>
        <v>18.81330986667227</v>
      </c>
      <c r="V54" s="1">
        <v>1.2179374999999995</v>
      </c>
      <c r="W54" s="17">
        <v>-0.11866901333277309</v>
      </c>
      <c r="Y54" s="1">
        <f t="shared" si="5"/>
        <v>1.2179374999999994E-2</v>
      </c>
      <c r="Z54" s="1">
        <f t="shared" si="6"/>
        <v>-1.1866901333277308E-3</v>
      </c>
      <c r="AB54" s="1">
        <f t="shared" si="7"/>
        <v>9.7499999999999947</v>
      </c>
      <c r="AC54" s="1">
        <f t="shared" si="8"/>
        <v>-0.94998543028237292</v>
      </c>
    </row>
    <row r="55" spans="1:29" x14ac:dyDescent="0.2">
      <c r="A55" s="1">
        <v>1.2491666666666659</v>
      </c>
      <c r="B55" s="18">
        <v>0.1248326248803571</v>
      </c>
      <c r="D55" s="1">
        <f t="shared" si="0"/>
        <v>1.2491666666666658E-2</v>
      </c>
      <c r="E55" s="1">
        <f t="shared" si="0"/>
        <v>1.248326248803571E-3</v>
      </c>
      <c r="G55" s="2">
        <f t="shared" si="1"/>
        <v>9.9999999999999929</v>
      </c>
      <c r="H55" s="2">
        <f t="shared" si="2"/>
        <v>0.9993272171876485</v>
      </c>
      <c r="V55" s="1">
        <v>1.2491666666666659</v>
      </c>
      <c r="W55" s="17">
        <v>-0.1248326248803571</v>
      </c>
      <c r="Y55" s="1">
        <f t="shared" si="5"/>
        <v>1.2491666666666658E-2</v>
      </c>
      <c r="Z55" s="1">
        <f t="shared" si="6"/>
        <v>-1.248326248803571E-3</v>
      </c>
      <c r="AB55" s="1">
        <f t="shared" si="7"/>
        <v>9.9999999999999929</v>
      </c>
      <c r="AC55" s="1">
        <f t="shared" si="8"/>
        <v>-0.9993272171876485</v>
      </c>
    </row>
    <row r="56" spans="1:29" x14ac:dyDescent="0.2">
      <c r="A56" s="1">
        <v>1.2803958333333323</v>
      </c>
      <c r="B56" s="18">
        <v>0.131152277299461</v>
      </c>
      <c r="D56" s="1">
        <f t="shared" si="0"/>
        <v>1.2803958333333323E-2</v>
      </c>
      <c r="E56" s="1">
        <f t="shared" si="0"/>
        <v>1.31152277299461E-3</v>
      </c>
      <c r="G56" s="2">
        <f t="shared" si="1"/>
        <v>10.249999999999993</v>
      </c>
      <c r="H56" s="2">
        <f t="shared" si="2"/>
        <v>1.0499181638382469</v>
      </c>
      <c r="O56" s="17">
        <f t="shared" si="3"/>
        <v>12.803958333333323</v>
      </c>
      <c r="P56" s="17">
        <f t="shared" si="4"/>
        <v>18.688477227005393</v>
      </c>
      <c r="V56" s="1">
        <v>1.2803958333333323</v>
      </c>
      <c r="W56" s="17">
        <v>-0.131152277299461</v>
      </c>
      <c r="Y56" s="1">
        <f t="shared" si="5"/>
        <v>1.2803958333333323E-2</v>
      </c>
      <c r="Z56" s="1">
        <f t="shared" si="6"/>
        <v>-1.31152277299461E-3</v>
      </c>
      <c r="AB56" s="1">
        <f t="shared" si="7"/>
        <v>10.249999999999993</v>
      </c>
      <c r="AC56" s="1">
        <f t="shared" si="8"/>
        <v>-1.0499181638382469</v>
      </c>
    </row>
    <row r="57" spans="1:29" x14ac:dyDescent="0.2">
      <c r="A57" s="1">
        <v>1.3116249999999992</v>
      </c>
      <c r="B57" s="18">
        <v>0.13762797059525217</v>
      </c>
      <c r="D57" s="1">
        <f t="shared" si="0"/>
        <v>1.3116249999999991E-2</v>
      </c>
      <c r="E57" s="1">
        <f t="shared" si="0"/>
        <v>1.3762797059525217E-3</v>
      </c>
      <c r="G57" s="2">
        <f t="shared" si="1"/>
        <v>10.499999999999993</v>
      </c>
      <c r="H57" s="2">
        <f t="shared" si="2"/>
        <v>1.1017582702755344</v>
      </c>
      <c r="O57" s="17">
        <f t="shared" si="3"/>
        <v>13.116249999999992</v>
      </c>
      <c r="P57" s="17">
        <f t="shared" si="4"/>
        <v>18.62372029404748</v>
      </c>
      <c r="V57" s="1">
        <v>1.3116249999999992</v>
      </c>
      <c r="W57" s="17">
        <v>-0.13762797059525217</v>
      </c>
      <c r="Y57" s="1">
        <f t="shared" si="5"/>
        <v>1.3116249999999991E-2</v>
      </c>
      <c r="Z57" s="1">
        <f t="shared" si="6"/>
        <v>-1.3762797059525217E-3</v>
      </c>
      <c r="AB57" s="1">
        <f t="shared" si="7"/>
        <v>10.499999999999993</v>
      </c>
      <c r="AC57" s="1">
        <f t="shared" si="8"/>
        <v>-1.1017582702755344</v>
      </c>
    </row>
    <row r="58" spans="1:29" x14ac:dyDescent="0.2">
      <c r="A58" s="1">
        <v>1.342854166666666</v>
      </c>
      <c r="B58" s="18">
        <v>0.14425970477299049</v>
      </c>
      <c r="D58" s="1">
        <f t="shared" si="0"/>
        <v>1.342854166666666E-2</v>
      </c>
      <c r="E58" s="1">
        <f t="shared" si="0"/>
        <v>1.442597047729905E-3</v>
      </c>
      <c r="G58" s="2">
        <f t="shared" si="1"/>
        <v>10.749999999999995</v>
      </c>
      <c r="H58" s="2">
        <f t="shared" si="2"/>
        <v>1.1548475365416184</v>
      </c>
      <c r="O58" s="17">
        <f t="shared" si="3"/>
        <v>13.428541666666661</v>
      </c>
      <c r="P58" s="17">
        <f t="shared" si="4"/>
        <v>18.557402952270095</v>
      </c>
      <c r="V58" s="1">
        <v>1.342854166666666</v>
      </c>
      <c r="W58" s="17">
        <v>-0.14425970477299049</v>
      </c>
      <c r="Y58" s="1">
        <f t="shared" si="5"/>
        <v>1.342854166666666E-2</v>
      </c>
      <c r="Z58" s="1">
        <f t="shared" si="6"/>
        <v>-1.442597047729905E-3</v>
      </c>
      <c r="AB58" s="1">
        <f t="shared" si="7"/>
        <v>10.749999999999995</v>
      </c>
      <c r="AC58" s="1">
        <f t="shared" si="8"/>
        <v>-1.1548475365416184</v>
      </c>
    </row>
    <row r="59" spans="1:29" x14ac:dyDescent="0.2">
      <c r="A59" s="1">
        <v>1.3740833333333324</v>
      </c>
      <c r="B59" s="18">
        <v>0.15104747983802533</v>
      </c>
      <c r="D59" s="1">
        <f t="shared" si="0"/>
        <v>1.3740833333333324E-2</v>
      </c>
      <c r="E59" s="1">
        <f t="shared" si="0"/>
        <v>1.5104747983802533E-3</v>
      </c>
      <c r="G59" s="2">
        <f t="shared" si="1"/>
        <v>10.999999999999993</v>
      </c>
      <c r="H59" s="2">
        <f t="shared" si="2"/>
        <v>1.2091859626793222</v>
      </c>
      <c r="O59" s="17">
        <f t="shared" si="3"/>
        <v>13.740833333333324</v>
      </c>
      <c r="P59" s="17">
        <f t="shared" si="4"/>
        <v>18.489525201619749</v>
      </c>
      <c r="V59" s="1">
        <v>1.3740833333333324</v>
      </c>
      <c r="W59" s="17">
        <v>-0.15104747983802533</v>
      </c>
      <c r="Y59" s="1">
        <f t="shared" si="5"/>
        <v>1.3740833333333324E-2</v>
      </c>
      <c r="Z59" s="1">
        <f t="shared" si="6"/>
        <v>-1.5104747983802533E-3</v>
      </c>
      <c r="AB59" s="1">
        <f t="shared" si="7"/>
        <v>10.999999999999993</v>
      </c>
      <c r="AC59" s="1">
        <f t="shared" si="8"/>
        <v>-1.2091859626793222</v>
      </c>
    </row>
    <row r="60" spans="1:29" x14ac:dyDescent="0.2">
      <c r="A60" s="1">
        <v>1.4053124999999991</v>
      </c>
      <c r="B60" s="18">
        <v>0.15799129579579538</v>
      </c>
      <c r="D60" s="1">
        <f t="shared" si="0"/>
        <v>1.4053124999999991E-2</v>
      </c>
      <c r="E60" s="1">
        <f t="shared" si="0"/>
        <v>1.5799129579579538E-3</v>
      </c>
      <c r="G60" s="2">
        <f t="shared" si="1"/>
        <v>11.249999999999993</v>
      </c>
      <c r="H60" s="2">
        <f t="shared" si="2"/>
        <v>1.2647735487321845</v>
      </c>
      <c r="O60" s="17">
        <f t="shared" si="3"/>
        <v>14.053124999999991</v>
      </c>
      <c r="P60" s="17">
        <f t="shared" si="4"/>
        <v>18.420087042042045</v>
      </c>
      <c r="V60" s="1">
        <v>1.4053124999999991</v>
      </c>
      <c r="W60" s="17">
        <v>-0.15799129579579538</v>
      </c>
      <c r="Y60" s="1">
        <f t="shared" si="5"/>
        <v>1.4053124999999991E-2</v>
      </c>
      <c r="Z60" s="1">
        <f t="shared" si="6"/>
        <v>-1.5799129579579538E-3</v>
      </c>
      <c r="AB60" s="1">
        <f t="shared" si="7"/>
        <v>11.249999999999993</v>
      </c>
      <c r="AC60" s="1">
        <f t="shared" si="8"/>
        <v>-1.2647735487321845</v>
      </c>
    </row>
    <row r="61" spans="1:29" x14ac:dyDescent="0.2">
      <c r="A61" s="1">
        <v>1.4365416666666657</v>
      </c>
      <c r="B61" s="18">
        <v>0.16509115265182611</v>
      </c>
      <c r="D61" s="1">
        <f t="shared" si="0"/>
        <v>1.4365416666666657E-2</v>
      </c>
      <c r="E61" s="1">
        <f t="shared" si="0"/>
        <v>1.6509115265182612E-3</v>
      </c>
      <c r="G61" s="2">
        <f t="shared" si="1"/>
        <v>11.499999999999993</v>
      </c>
      <c r="H61" s="2">
        <f t="shared" si="2"/>
        <v>1.3216102947444386</v>
      </c>
      <c r="O61" s="17">
        <f t="shared" si="3"/>
        <v>14.365416666666658</v>
      </c>
      <c r="P61" s="17">
        <f t="shared" si="4"/>
        <v>18.349088473481739</v>
      </c>
      <c r="V61" s="1">
        <v>1.4365416666666657</v>
      </c>
      <c r="W61" s="17">
        <v>-0.16509115265182611</v>
      </c>
      <c r="Y61" s="1">
        <f t="shared" si="5"/>
        <v>1.4365416666666657E-2</v>
      </c>
      <c r="Z61" s="1">
        <f t="shared" si="6"/>
        <v>-1.6509115265182612E-3</v>
      </c>
      <c r="AB61" s="1">
        <f t="shared" si="7"/>
        <v>11.499999999999993</v>
      </c>
      <c r="AC61" s="1">
        <f t="shared" si="8"/>
        <v>-1.3216102947444386</v>
      </c>
    </row>
    <row r="62" spans="1:29" x14ac:dyDescent="0.2">
      <c r="A62" s="1">
        <v>1.4677708333333324</v>
      </c>
      <c r="B62" s="18">
        <v>0.17234705041172527</v>
      </c>
      <c r="D62" s="1">
        <f t="shared" si="0"/>
        <v>1.4677708333333324E-2</v>
      </c>
      <c r="E62" s="1">
        <f t="shared" si="0"/>
        <v>1.7234705041172527E-3</v>
      </c>
      <c r="G62" s="2">
        <f t="shared" si="1"/>
        <v>11.749999999999993</v>
      </c>
      <c r="H62" s="2">
        <f t="shared" si="2"/>
        <v>1.3796962007609761</v>
      </c>
      <c r="O62" s="17">
        <f t="shared" si="3"/>
        <v>14.677708333333324</v>
      </c>
      <c r="P62" s="17">
        <f t="shared" si="4"/>
        <v>18.276529495882748</v>
      </c>
      <c r="V62" s="1">
        <v>1.4677708333333324</v>
      </c>
      <c r="W62" s="17">
        <v>-0.17234705041172527</v>
      </c>
      <c r="Y62" s="1">
        <f t="shared" si="5"/>
        <v>1.4677708333333324E-2</v>
      </c>
      <c r="Z62" s="1">
        <f t="shared" si="6"/>
        <v>-1.7234705041172527E-3</v>
      </c>
      <c r="AB62" s="1">
        <f t="shared" si="7"/>
        <v>11.749999999999993</v>
      </c>
      <c r="AC62" s="1">
        <f t="shared" si="8"/>
        <v>-1.3796962007609761</v>
      </c>
    </row>
    <row r="63" spans="1:29" x14ac:dyDescent="0.2">
      <c r="A63" s="1">
        <v>1.498999999999999</v>
      </c>
      <c r="B63" s="18">
        <v>0.17975898908118251</v>
      </c>
      <c r="D63" s="1">
        <f t="shared" si="0"/>
        <v>1.4989999999999989E-2</v>
      </c>
      <c r="E63" s="1">
        <f t="shared" si="0"/>
        <v>1.7975898908118252E-3</v>
      </c>
      <c r="G63" s="2">
        <f t="shared" si="1"/>
        <v>11.999999999999991</v>
      </c>
      <c r="H63" s="2">
        <f t="shared" si="2"/>
        <v>1.4390312668273451</v>
      </c>
      <c r="V63" s="1">
        <v>1.498999999999999</v>
      </c>
      <c r="W63" s="17">
        <v>-0.17975898908118251</v>
      </c>
      <c r="Y63" s="1">
        <f t="shared" si="5"/>
        <v>1.4989999999999989E-2</v>
      </c>
      <c r="Z63" s="1">
        <f t="shared" si="6"/>
        <v>-1.7975898908118252E-3</v>
      </c>
      <c r="AB63" s="1">
        <f t="shared" si="7"/>
        <v>11.999999999999991</v>
      </c>
      <c r="AC63" s="1">
        <f t="shared" si="8"/>
        <v>-1.4390312668273451</v>
      </c>
    </row>
    <row r="64" spans="1:29" x14ac:dyDescent="0.2">
      <c r="A64" s="1">
        <v>1.5302291666666656</v>
      </c>
      <c r="B64" s="18">
        <v>0.18732696866596762</v>
      </c>
      <c r="D64" s="1">
        <f t="shared" si="0"/>
        <v>1.5302291666666657E-2</v>
      </c>
      <c r="E64" s="1">
        <f t="shared" si="0"/>
        <v>1.8732696866596763E-3</v>
      </c>
      <c r="G64" s="2">
        <f t="shared" si="1"/>
        <v>12.249999999999993</v>
      </c>
      <c r="H64" s="2">
        <f t="shared" si="2"/>
        <v>1.4996154929897343</v>
      </c>
      <c r="O64" s="17">
        <f t="shared" si="3"/>
        <v>15.302291666666656</v>
      </c>
      <c r="P64" s="17">
        <f t="shared" si="4"/>
        <v>18.126730313340325</v>
      </c>
      <c r="V64" s="1">
        <v>1.5302291666666656</v>
      </c>
      <c r="W64" s="17">
        <v>-0.18732696866596762</v>
      </c>
      <c r="Y64" s="1">
        <f t="shared" si="5"/>
        <v>1.5302291666666657E-2</v>
      </c>
      <c r="Z64" s="1">
        <f t="shared" si="6"/>
        <v>-1.8732696866596763E-3</v>
      </c>
      <c r="AB64" s="1">
        <f t="shared" si="7"/>
        <v>12.249999999999993</v>
      </c>
      <c r="AC64" s="1">
        <f t="shared" si="8"/>
        <v>-1.4996154929897343</v>
      </c>
    </row>
    <row r="65" spans="1:29" x14ac:dyDescent="0.2">
      <c r="A65" s="1">
        <v>1.5614583333333321</v>
      </c>
      <c r="B65" s="18">
        <v>0.19505098917192423</v>
      </c>
      <c r="D65" s="1">
        <f t="shared" si="0"/>
        <v>1.5614583333333321E-2</v>
      </c>
      <c r="E65" s="1">
        <f t="shared" si="0"/>
        <v>1.9505098917192423E-3</v>
      </c>
      <c r="G65" s="2">
        <f t="shared" si="1"/>
        <v>12.499999999999989</v>
      </c>
      <c r="H65" s="2">
        <f t="shared" si="2"/>
        <v>1.5614488792949237</v>
      </c>
      <c r="O65" s="17">
        <f t="shared" si="3"/>
        <v>15.614583333333321</v>
      </c>
      <c r="P65" s="17">
        <f t="shared" si="4"/>
        <v>18.049490108280757</v>
      </c>
      <c r="V65" s="1">
        <v>1.5614583333333321</v>
      </c>
      <c r="W65" s="17">
        <v>-0.19505098917192423</v>
      </c>
      <c r="Y65" s="1">
        <f t="shared" si="5"/>
        <v>1.5614583333333321E-2</v>
      </c>
      <c r="Z65" s="1">
        <f t="shared" si="6"/>
        <v>-1.9505098917192423E-3</v>
      </c>
      <c r="AB65" s="1">
        <f t="shared" si="7"/>
        <v>12.499999999999989</v>
      </c>
      <c r="AC65" s="1">
        <f t="shared" si="8"/>
        <v>-1.5614488792949237</v>
      </c>
    </row>
    <row r="66" spans="1:29" x14ac:dyDescent="0.2">
      <c r="A66" s="1">
        <v>1.5926874999999989</v>
      </c>
      <c r="B66" s="18">
        <v>0.20293105060497499</v>
      </c>
      <c r="D66" s="1">
        <f t="shared" si="0"/>
        <v>1.592687499999999E-2</v>
      </c>
      <c r="E66" s="1">
        <f t="shared" si="0"/>
        <v>2.0293105060497497E-3</v>
      </c>
      <c r="G66" s="2">
        <f t="shared" si="1"/>
        <v>12.749999999999991</v>
      </c>
      <c r="H66" s="2">
        <f t="shared" si="2"/>
        <v>1.6245314257903267</v>
      </c>
      <c r="O66" s="17">
        <f t="shared" si="3"/>
        <v>15.926874999999988</v>
      </c>
      <c r="P66" s="17">
        <f t="shared" si="4"/>
        <v>17.97068949395025</v>
      </c>
      <c r="V66" s="1">
        <v>1.5926874999999989</v>
      </c>
      <c r="W66" s="17">
        <v>-0.20293105060497499</v>
      </c>
      <c r="Y66" s="1">
        <f t="shared" si="5"/>
        <v>1.592687499999999E-2</v>
      </c>
      <c r="Z66" s="1">
        <f t="shared" si="6"/>
        <v>-2.0293105060497497E-3</v>
      </c>
      <c r="AB66" s="1">
        <f t="shared" si="7"/>
        <v>12.749999999999991</v>
      </c>
      <c r="AC66" s="1">
        <f t="shared" si="8"/>
        <v>-1.6245314257903267</v>
      </c>
    </row>
    <row r="67" spans="1:29" x14ac:dyDescent="0.2">
      <c r="A67" s="1">
        <v>1.6239166666666658</v>
      </c>
      <c r="B67" s="18">
        <v>0.21096715297111074</v>
      </c>
      <c r="D67" s="1">
        <f t="shared" si="0"/>
        <v>1.6239166666666659E-2</v>
      </c>
      <c r="E67" s="1">
        <f t="shared" si="0"/>
        <v>2.1096715297111075E-3</v>
      </c>
      <c r="G67" s="2">
        <f t="shared" si="1"/>
        <v>12.999999999999993</v>
      </c>
      <c r="H67" s="2">
        <f t="shared" si="2"/>
        <v>1.6888631325239019</v>
      </c>
      <c r="O67" s="17">
        <f t="shared" si="3"/>
        <v>16.239166666666659</v>
      </c>
      <c r="P67" s="17">
        <f t="shared" si="4"/>
        <v>17.890328470288893</v>
      </c>
      <c r="V67" s="1">
        <v>1.6239166666666658</v>
      </c>
      <c r="W67" s="17">
        <v>-0.21096715297111074</v>
      </c>
      <c r="Y67" s="1">
        <f t="shared" si="5"/>
        <v>1.6239166666666659E-2</v>
      </c>
      <c r="Z67" s="1">
        <f t="shared" si="6"/>
        <v>-2.1096715297111075E-3</v>
      </c>
      <c r="AB67" s="1">
        <f t="shared" si="7"/>
        <v>12.999999999999993</v>
      </c>
      <c r="AC67" s="1">
        <f t="shared" si="8"/>
        <v>-1.6888631325239019</v>
      </c>
    </row>
    <row r="68" spans="1:29" x14ac:dyDescent="0.2">
      <c r="A68" s="1">
        <v>1.6551458333333324</v>
      </c>
      <c r="B68" s="18">
        <v>0.21915929627639363</v>
      </c>
      <c r="D68" s="1">
        <f t="shared" si="0"/>
        <v>1.6551458333333324E-2</v>
      </c>
      <c r="E68" s="1">
        <f t="shared" si="0"/>
        <v>2.1915929627639363E-3</v>
      </c>
      <c r="G68" s="2">
        <f t="shared" si="1"/>
        <v>13.249999999999993</v>
      </c>
      <c r="H68" s="2">
        <f t="shared" si="2"/>
        <v>1.7544439995441785</v>
      </c>
      <c r="O68" s="17">
        <f t="shared" si="3"/>
        <v>16.551458333333326</v>
      </c>
      <c r="P68" s="17">
        <f t="shared" si="4"/>
        <v>17.808407037236066</v>
      </c>
      <c r="V68" s="1">
        <v>1.6551458333333324</v>
      </c>
      <c r="W68" s="17">
        <v>-0.21915929627639363</v>
      </c>
      <c r="Y68" s="1">
        <f t="shared" si="5"/>
        <v>1.6551458333333324E-2</v>
      </c>
      <c r="Z68" s="1">
        <f t="shared" si="6"/>
        <v>-2.1915929627639363E-3</v>
      </c>
      <c r="AB68" s="1">
        <f t="shared" si="7"/>
        <v>13.249999999999993</v>
      </c>
      <c r="AC68" s="1">
        <f t="shared" si="8"/>
        <v>-1.7544439995441785</v>
      </c>
    </row>
    <row r="69" spans="1:29" x14ac:dyDescent="0.2">
      <c r="A69" s="1">
        <v>1.6863749999999991</v>
      </c>
      <c r="B69" s="18">
        <v>0.2275074805269521</v>
      </c>
      <c r="D69" s="1">
        <f t="shared" si="0"/>
        <v>1.686374999999999E-2</v>
      </c>
      <c r="E69" s="1">
        <f t="shared" si="0"/>
        <v>2.275074805269521E-3</v>
      </c>
      <c r="G69" s="2">
        <f t="shared" si="1"/>
        <v>13.499999999999993</v>
      </c>
      <c r="H69" s="2">
        <f t="shared" si="2"/>
        <v>1.821274026900217</v>
      </c>
      <c r="O69" s="17">
        <f t="shared" si="3"/>
        <v>16.863749999999989</v>
      </c>
      <c r="P69" s="17">
        <f t="shared" si="4"/>
        <v>17.724925194730478</v>
      </c>
      <c r="V69" s="1">
        <v>1.6863749999999991</v>
      </c>
      <c r="W69" s="17">
        <v>-0.2275074805269521</v>
      </c>
      <c r="Y69" s="1">
        <f t="shared" si="5"/>
        <v>1.686374999999999E-2</v>
      </c>
      <c r="Z69" s="1">
        <f t="shared" si="6"/>
        <v>-2.275074805269521E-3</v>
      </c>
      <c r="AB69" s="1">
        <f t="shared" si="7"/>
        <v>13.499999999999993</v>
      </c>
      <c r="AC69" s="1">
        <f t="shared" si="8"/>
        <v>-1.821274026900217</v>
      </c>
    </row>
    <row r="70" spans="1:29" x14ac:dyDescent="0.2">
      <c r="A70" s="1">
        <v>1.7176041666666655</v>
      </c>
      <c r="B70" s="18">
        <v>0.23601170572898156</v>
      </c>
      <c r="D70" s="1">
        <f t="shared" si="0"/>
        <v>1.7176041666666655E-2</v>
      </c>
      <c r="E70" s="1">
        <f t="shared" si="0"/>
        <v>2.3601170572898154E-3</v>
      </c>
      <c r="G70" s="2">
        <f t="shared" si="1"/>
        <v>13.749999999999991</v>
      </c>
      <c r="H70" s="2">
        <f t="shared" si="2"/>
        <v>1.8893532146416134</v>
      </c>
      <c r="O70" s="17">
        <f t="shared" si="3"/>
        <v>17.176041666666656</v>
      </c>
      <c r="P70" s="17">
        <f t="shared" si="4"/>
        <v>17.639882942710187</v>
      </c>
      <c r="V70" s="1">
        <v>1.7176041666666655</v>
      </c>
      <c r="W70" s="17">
        <v>-0.23601170572898156</v>
      </c>
      <c r="Y70" s="1">
        <f t="shared" si="5"/>
        <v>1.7176041666666655E-2</v>
      </c>
      <c r="Z70" s="1">
        <f t="shared" si="6"/>
        <v>-2.3601170572898154E-3</v>
      </c>
      <c r="AB70" s="1">
        <f t="shared" si="7"/>
        <v>13.749999999999991</v>
      </c>
      <c r="AC70" s="1">
        <f t="shared" si="8"/>
        <v>-1.8893532146416134</v>
      </c>
    </row>
    <row r="71" spans="1:29" x14ac:dyDescent="0.2">
      <c r="A71" s="1">
        <v>1.7488333333333321</v>
      </c>
      <c r="B71" s="18">
        <v>0.24467197188873879</v>
      </c>
      <c r="D71" s="1">
        <f t="shared" si="0"/>
        <v>1.7488333333333321E-2</v>
      </c>
      <c r="E71" s="1">
        <f t="shared" si="0"/>
        <v>2.446719718887388E-3</v>
      </c>
      <c r="G71" s="2">
        <f t="shared" si="1"/>
        <v>13.999999999999991</v>
      </c>
      <c r="H71" s="2">
        <f t="shared" si="2"/>
        <v>1.958681562818456</v>
      </c>
      <c r="V71" s="1">
        <v>1.7488333333333321</v>
      </c>
      <c r="W71" s="17">
        <v>-0.24467197188873879</v>
      </c>
      <c r="Y71" s="1">
        <f t="shared" si="5"/>
        <v>1.7488333333333321E-2</v>
      </c>
      <c r="Z71" s="1">
        <f t="shared" si="6"/>
        <v>-2.446719718887388E-3</v>
      </c>
      <c r="AB71" s="1">
        <f t="shared" si="7"/>
        <v>13.999999999999991</v>
      </c>
      <c r="AC71" s="1">
        <f t="shared" si="8"/>
        <v>-1.958681562818456</v>
      </c>
    </row>
    <row r="72" spans="1:29" x14ac:dyDescent="0.2">
      <c r="A72" s="1">
        <v>1.7800624999999988</v>
      </c>
      <c r="B72" s="18">
        <v>0.2534882790125399</v>
      </c>
      <c r="D72" s="1">
        <f t="shared" si="0"/>
        <v>1.7800624999999987E-2</v>
      </c>
      <c r="E72" s="1">
        <f t="shared" si="0"/>
        <v>2.5348827901253992E-3</v>
      </c>
      <c r="G72" s="2">
        <f t="shared" si="1"/>
        <v>14.249999999999989</v>
      </c>
      <c r="H72" s="2">
        <f t="shared" si="2"/>
        <v>2.0292590714813068</v>
      </c>
      <c r="O72" s="17">
        <f t="shared" si="3"/>
        <v>17.800624999999989</v>
      </c>
      <c r="P72" s="17">
        <f t="shared" si="4"/>
        <v>17.465117209874602</v>
      </c>
      <c r="V72" s="1">
        <v>1.7800624999999988</v>
      </c>
      <c r="W72" s="17">
        <v>-0.2534882790125399</v>
      </c>
      <c r="Y72" s="1">
        <f t="shared" si="5"/>
        <v>1.7800624999999987E-2</v>
      </c>
      <c r="Z72" s="1">
        <f t="shared" si="6"/>
        <v>-2.5348827901253992E-3</v>
      </c>
      <c r="AB72" s="1">
        <f t="shared" si="7"/>
        <v>14.249999999999989</v>
      </c>
      <c r="AC72" s="1">
        <f t="shared" si="8"/>
        <v>-2.0292590714813068</v>
      </c>
    </row>
    <row r="73" spans="1:29" x14ac:dyDescent="0.2">
      <c r="A73" s="1">
        <v>1.8112916666666656</v>
      </c>
      <c r="B73" s="18">
        <v>0.26246062710676055</v>
      </c>
      <c r="D73" s="1">
        <f t="shared" si="0"/>
        <v>1.8112916666666656E-2</v>
      </c>
      <c r="E73" s="1">
        <f t="shared" si="0"/>
        <v>2.6246062710676057E-3</v>
      </c>
      <c r="G73" s="2">
        <f t="shared" si="1"/>
        <v>14.499999999999991</v>
      </c>
      <c r="H73" s="2">
        <f t="shared" si="2"/>
        <v>2.1010857406812056</v>
      </c>
      <c r="O73" s="17">
        <f t="shared" si="3"/>
        <v>18.112916666666656</v>
      </c>
      <c r="P73" s="17">
        <f t="shared" si="4"/>
        <v>17.375393728932394</v>
      </c>
      <c r="V73" s="1">
        <v>1.8112916666666656</v>
      </c>
      <c r="W73" s="17">
        <v>-0.26246062710676055</v>
      </c>
      <c r="Y73" s="1">
        <f t="shared" si="5"/>
        <v>1.8112916666666656E-2</v>
      </c>
      <c r="Z73" s="1">
        <f t="shared" si="6"/>
        <v>-2.6246062710676057E-3</v>
      </c>
      <c r="AB73" s="1">
        <f t="shared" si="7"/>
        <v>14.499999999999991</v>
      </c>
      <c r="AC73" s="1">
        <f t="shared" si="8"/>
        <v>-2.1010857406812056</v>
      </c>
    </row>
    <row r="74" spans="1:29" x14ac:dyDescent="0.2">
      <c r="A74" s="1">
        <v>1.8425208333333321</v>
      </c>
      <c r="B74" s="18">
        <v>0.27158901617783182</v>
      </c>
      <c r="D74" s="1">
        <f t="shared" si="0"/>
        <v>1.8425208333333321E-2</v>
      </c>
      <c r="E74" s="1">
        <f t="shared" si="0"/>
        <v>2.7158901617783181E-3</v>
      </c>
      <c r="G74" s="2">
        <f t="shared" si="1"/>
        <v>14.749999999999991</v>
      </c>
      <c r="H74" s="2">
        <f t="shared" si="2"/>
        <v>2.1741615704696344</v>
      </c>
      <c r="O74" s="17">
        <f t="shared" si="3"/>
        <v>18.42520833333332</v>
      </c>
      <c r="P74" s="17">
        <f t="shared" si="4"/>
        <v>17.284109838221681</v>
      </c>
      <c r="V74" s="1">
        <v>1.8425208333333321</v>
      </c>
      <c r="W74" s="17">
        <v>-0.27158901617783182</v>
      </c>
      <c r="Y74" s="1">
        <f t="shared" si="5"/>
        <v>1.8425208333333321E-2</v>
      </c>
      <c r="Z74" s="1">
        <f t="shared" si="6"/>
        <v>-2.7158901617783181E-3</v>
      </c>
      <c r="AB74" s="1">
        <f t="shared" si="7"/>
        <v>14.749999999999991</v>
      </c>
      <c r="AC74" s="1">
        <f t="shared" si="8"/>
        <v>-2.1741615704696344</v>
      </c>
    </row>
    <row r="75" spans="1:29" x14ac:dyDescent="0.2">
      <c r="A75" s="1">
        <v>1.8737499999999987</v>
      </c>
      <c r="B75" s="18">
        <v>0.28087344623223642</v>
      </c>
      <c r="D75" s="1">
        <f t="shared" si="0"/>
        <v>1.8737499999999987E-2</v>
      </c>
      <c r="E75" s="1">
        <f t="shared" si="0"/>
        <v>2.8087344623223642E-3</v>
      </c>
      <c r="G75" s="2">
        <f t="shared" si="1"/>
        <v>14.999999999999989</v>
      </c>
      <c r="H75" s="2">
        <f t="shared" si="2"/>
        <v>2.2484865608984905</v>
      </c>
      <c r="O75" s="17">
        <f t="shared" si="3"/>
        <v>18.737499999999986</v>
      </c>
      <c r="P75" s="17">
        <f t="shared" si="4"/>
        <v>17.191265537677637</v>
      </c>
      <c r="V75" s="1">
        <v>1.8737499999999987</v>
      </c>
      <c r="W75" s="17">
        <v>-0.28087344623223642</v>
      </c>
      <c r="Y75" s="1">
        <f t="shared" si="5"/>
        <v>1.8737499999999987E-2</v>
      </c>
      <c r="Z75" s="1">
        <f t="shared" si="6"/>
        <v>-2.8087344623223642E-3</v>
      </c>
      <c r="AB75" s="1">
        <f t="shared" si="7"/>
        <v>14.999999999999989</v>
      </c>
      <c r="AC75" s="1">
        <f t="shared" si="8"/>
        <v>-2.2484865608984905</v>
      </c>
    </row>
    <row r="76" spans="1:29" x14ac:dyDescent="0.2">
      <c r="A76" s="1">
        <v>1.9049791666666653</v>
      </c>
      <c r="B76" s="18">
        <v>0.29031391727650907</v>
      </c>
      <c r="D76" s="1">
        <f t="shared" si="0"/>
        <v>1.9049791666666652E-2</v>
      </c>
      <c r="E76" s="1">
        <f t="shared" si="0"/>
        <v>2.9031391727650908E-3</v>
      </c>
      <c r="G76" s="2">
        <f t="shared" si="1"/>
        <v>15.249999999999989</v>
      </c>
      <c r="H76" s="2">
        <f t="shared" si="2"/>
        <v>2.3240607120200862</v>
      </c>
      <c r="O76" s="17">
        <f t="shared" si="3"/>
        <v>19.049791666666653</v>
      </c>
      <c r="P76" s="17">
        <f t="shared" si="4"/>
        <v>17.096860827234909</v>
      </c>
      <c r="V76" s="1">
        <v>1.9049791666666653</v>
      </c>
      <c r="W76" s="17">
        <v>-0.29031391727650907</v>
      </c>
      <c r="Y76" s="1">
        <f t="shared" si="5"/>
        <v>1.9049791666666652E-2</v>
      </c>
      <c r="Z76" s="1">
        <f t="shared" si="6"/>
        <v>-2.9031391727650908E-3</v>
      </c>
      <c r="AB76" s="1">
        <f t="shared" si="7"/>
        <v>15.249999999999989</v>
      </c>
      <c r="AC76" s="1">
        <f t="shared" si="8"/>
        <v>-2.3240607120200862</v>
      </c>
    </row>
    <row r="77" spans="1:29" x14ac:dyDescent="0.2">
      <c r="A77" s="1">
        <v>1.9362083333333322</v>
      </c>
      <c r="B77" s="18">
        <v>0.29991042931723294</v>
      </c>
      <c r="D77" s="1">
        <f t="shared" si="0"/>
        <v>1.9362083333333321E-2</v>
      </c>
      <c r="E77" s="1">
        <f t="shared" si="0"/>
        <v>2.9991042931723296E-3</v>
      </c>
      <c r="G77" s="2">
        <f t="shared" si="1"/>
        <v>15.499999999999991</v>
      </c>
      <c r="H77" s="2">
        <f t="shared" si="2"/>
        <v>2.4008840238871216</v>
      </c>
      <c r="O77" s="17">
        <f t="shared" si="3"/>
        <v>19.362083333333324</v>
      </c>
      <c r="P77" s="17">
        <f t="shared" si="4"/>
        <v>17.00089570682767</v>
      </c>
      <c r="V77" s="1">
        <v>1.9362083333333322</v>
      </c>
      <c r="W77" s="17">
        <v>-0.29991042931723294</v>
      </c>
      <c r="Y77" s="1">
        <f t="shared" si="5"/>
        <v>1.9362083333333321E-2</v>
      </c>
      <c r="Z77" s="1">
        <f t="shared" si="6"/>
        <v>-2.9991042931723296E-3</v>
      </c>
      <c r="AB77" s="1">
        <f t="shared" si="7"/>
        <v>15.499999999999991</v>
      </c>
      <c r="AC77" s="1">
        <f t="shared" si="8"/>
        <v>-2.4008840238871216</v>
      </c>
    </row>
    <row r="78" spans="1:29" x14ac:dyDescent="0.2">
      <c r="A78" s="1">
        <v>1.9674374999999984</v>
      </c>
      <c r="B78" s="18">
        <v>0.30966298236103712</v>
      </c>
      <c r="D78" s="1">
        <f t="shared" si="0"/>
        <v>1.9674374999999984E-2</v>
      </c>
      <c r="E78" s="1">
        <f t="shared" si="0"/>
        <v>3.0966298236103714E-3</v>
      </c>
      <c r="G78" s="2">
        <f t="shared" si="1"/>
        <v>15.749999999999988</v>
      </c>
      <c r="H78" s="2">
        <f t="shared" si="2"/>
        <v>2.4789564965526654</v>
      </c>
      <c r="O78" s="17">
        <f t="shared" si="3"/>
        <v>19.674374999999984</v>
      </c>
      <c r="P78" s="17">
        <f t="shared" si="4"/>
        <v>16.903370176389629</v>
      </c>
      <c r="V78" s="1">
        <v>1.9674374999999984</v>
      </c>
      <c r="W78" s="17">
        <v>-0.30966298236103712</v>
      </c>
      <c r="Y78" s="1">
        <f t="shared" si="5"/>
        <v>1.9674374999999984E-2</v>
      </c>
      <c r="Z78" s="1">
        <f t="shared" si="6"/>
        <v>-3.0966298236103714E-3</v>
      </c>
      <c r="AB78" s="1">
        <f t="shared" si="7"/>
        <v>15.749999999999988</v>
      </c>
      <c r="AC78" s="1">
        <f t="shared" si="8"/>
        <v>-2.4789564965526654</v>
      </c>
    </row>
    <row r="79" spans="1:29" x14ac:dyDescent="0.2">
      <c r="A79" s="1">
        <v>1.9986666666666653</v>
      </c>
      <c r="B79" s="18">
        <v>0.31957157641459505</v>
      </c>
      <c r="D79" s="1">
        <f t="shared" si="0"/>
        <v>1.9986666666666653E-2</v>
      </c>
      <c r="E79" s="1">
        <f t="shared" si="0"/>
        <v>3.1957157641459505E-3</v>
      </c>
      <c r="G79" s="2">
        <f t="shared" si="1"/>
        <v>15.999999999999989</v>
      </c>
      <c r="H79" s="2">
        <f t="shared" si="2"/>
        <v>2.5582781300701405</v>
      </c>
      <c r="V79" s="1">
        <v>1.9986666666666653</v>
      </c>
      <c r="W79" s="17">
        <v>-0.31957157641459505</v>
      </c>
      <c r="Y79" s="1">
        <f t="shared" si="5"/>
        <v>1.9986666666666653E-2</v>
      </c>
      <c r="Z79" s="1">
        <f t="shared" si="6"/>
        <v>-3.1957157641459505E-3</v>
      </c>
      <c r="AB79" s="1">
        <f t="shared" si="7"/>
        <v>15.999999999999989</v>
      </c>
      <c r="AC79" s="1">
        <f t="shared" si="8"/>
        <v>-2.5582781300701405</v>
      </c>
    </row>
    <row r="80" spans="1:29" x14ac:dyDescent="0.2">
      <c r="A80" s="1">
        <v>2.0298958333333319</v>
      </c>
      <c r="B80" s="18">
        <v>0.32963621148462013</v>
      </c>
      <c r="D80" s="1">
        <f t="shared" ref="D80:E135" si="9">A80/100</f>
        <v>2.0298958333333318E-2</v>
      </c>
      <c r="E80" s="1">
        <f t="shared" si="9"/>
        <v>3.2963621148462013E-3</v>
      </c>
      <c r="G80" s="2">
        <f t="shared" ref="G80:G135" si="10">D80/$K$2</f>
        <v>16.249999999999989</v>
      </c>
      <c r="H80" s="2">
        <f t="shared" ref="H80:H135" si="11">E80/$K$2</f>
        <v>2.6388489244932898</v>
      </c>
      <c r="O80" s="17">
        <f t="shared" ref="O80:O143" si="12">A80*10</f>
        <v>20.298958333333317</v>
      </c>
      <c r="P80" s="17">
        <f t="shared" ref="P80:P143" si="13">(2-B80)*10</f>
        <v>16.7036378851538</v>
      </c>
      <c r="V80" s="1">
        <v>2.0298958333333319</v>
      </c>
      <c r="W80" s="17">
        <v>-0.32963621148462013</v>
      </c>
      <c r="Y80" s="1">
        <f t="shared" ref="Y80:Y143" si="14">V80/100</f>
        <v>2.0298958333333318E-2</v>
      </c>
      <c r="Z80" s="1">
        <f t="shared" ref="Z80:Z143" si="15">W80/100</f>
        <v>-3.2963621148462013E-3</v>
      </c>
      <c r="AB80" s="1">
        <f t="shared" ref="AB80:AB143" si="16">Y80/$K$2</f>
        <v>16.249999999999989</v>
      </c>
      <c r="AC80" s="1">
        <f t="shared" ref="AC80:AC143" si="17">Z80/$K$2</f>
        <v>-2.6388489244932898</v>
      </c>
    </row>
    <row r="81" spans="1:29" x14ac:dyDescent="0.2">
      <c r="A81" s="1">
        <v>2.0611249999999988</v>
      </c>
      <c r="B81" s="18">
        <v>0.33985688757786708</v>
      </c>
      <c r="D81" s="1">
        <f t="shared" si="9"/>
        <v>2.0611249999999987E-2</v>
      </c>
      <c r="E81" s="1">
        <f t="shared" si="9"/>
        <v>3.3985688757786708E-3</v>
      </c>
      <c r="G81" s="2">
        <f t="shared" si="10"/>
        <v>16.499999999999989</v>
      </c>
      <c r="H81" s="2">
        <f t="shared" si="11"/>
        <v>2.7206688798761873</v>
      </c>
      <c r="O81" s="17">
        <f t="shared" si="12"/>
        <v>20.611249999999988</v>
      </c>
      <c r="P81" s="17">
        <f t="shared" si="13"/>
        <v>16.601431124221328</v>
      </c>
      <c r="V81" s="1">
        <v>2.0611249999999988</v>
      </c>
      <c r="W81" s="17">
        <v>-0.33985688757786708</v>
      </c>
      <c r="Y81" s="1">
        <f t="shared" si="14"/>
        <v>2.0611249999999987E-2</v>
      </c>
      <c r="Z81" s="1">
        <f t="shared" si="15"/>
        <v>-3.3985688757786708E-3</v>
      </c>
      <c r="AB81" s="1">
        <f t="shared" si="16"/>
        <v>16.499999999999989</v>
      </c>
      <c r="AC81" s="1">
        <f t="shared" si="17"/>
        <v>-2.7206688798761873</v>
      </c>
    </row>
    <row r="82" spans="1:29" x14ac:dyDescent="0.2">
      <c r="A82" s="1">
        <v>2.0923541666666656</v>
      </c>
      <c r="B82" s="18">
        <v>0.35023360470112513</v>
      </c>
      <c r="D82" s="1">
        <f t="shared" si="9"/>
        <v>2.0923541666666656E-2</v>
      </c>
      <c r="E82" s="1">
        <f t="shared" si="9"/>
        <v>3.5023360470112512E-3</v>
      </c>
      <c r="G82" s="2">
        <f t="shared" si="10"/>
        <v>16.749999999999993</v>
      </c>
      <c r="H82" s="2">
        <f t="shared" si="11"/>
        <v>2.803737996273183</v>
      </c>
      <c r="O82" s="17">
        <f t="shared" si="12"/>
        <v>20.923541666666658</v>
      </c>
      <c r="P82" s="17">
        <f t="shared" si="13"/>
        <v>16.497663952988749</v>
      </c>
      <c r="V82" s="1">
        <v>2.0923541666666656</v>
      </c>
      <c r="W82" s="17">
        <v>-0.35023360470112513</v>
      </c>
      <c r="Y82" s="1">
        <f t="shared" si="14"/>
        <v>2.0923541666666656E-2</v>
      </c>
      <c r="Z82" s="1">
        <f t="shared" si="15"/>
        <v>-3.5023360470112512E-3</v>
      </c>
      <c r="AB82" s="1">
        <f t="shared" si="16"/>
        <v>16.749999999999993</v>
      </c>
      <c r="AC82" s="1">
        <f t="shared" si="17"/>
        <v>-2.803737996273183</v>
      </c>
    </row>
    <row r="83" spans="1:29" x14ac:dyDescent="0.2">
      <c r="A83" s="1">
        <v>2.1235833333333325</v>
      </c>
      <c r="B83" s="18">
        <v>0.36076636286122105</v>
      </c>
      <c r="D83" s="1">
        <f t="shared" si="9"/>
        <v>2.1235833333333325E-2</v>
      </c>
      <c r="E83" s="1">
        <f t="shared" si="9"/>
        <v>3.6076636286122106E-3</v>
      </c>
      <c r="G83" s="2">
        <f t="shared" si="10"/>
        <v>16.999999999999993</v>
      </c>
      <c r="H83" s="2">
        <f t="shared" si="11"/>
        <v>2.8880562737389277</v>
      </c>
      <c r="O83" s="17">
        <f t="shared" si="12"/>
        <v>21.235833333333325</v>
      </c>
      <c r="P83" s="17">
        <f t="shared" si="13"/>
        <v>16.392336371387792</v>
      </c>
      <c r="V83" s="1">
        <v>2.1235833333333325</v>
      </c>
      <c r="W83" s="17">
        <v>-0.36076636286122105</v>
      </c>
      <c r="Y83" s="1">
        <f t="shared" si="14"/>
        <v>2.1235833333333325E-2</v>
      </c>
      <c r="Z83" s="1">
        <f t="shared" si="15"/>
        <v>-3.6076636286122106E-3</v>
      </c>
      <c r="AB83" s="1">
        <f t="shared" si="16"/>
        <v>16.999999999999993</v>
      </c>
      <c r="AC83" s="1">
        <f t="shared" si="17"/>
        <v>-2.8880562737389277</v>
      </c>
    </row>
    <row r="84" spans="1:29" x14ac:dyDescent="0.2">
      <c r="A84" s="1">
        <v>2.1548124999999994</v>
      </c>
      <c r="B84" s="18">
        <v>0.37145516206501317</v>
      </c>
      <c r="D84" s="1">
        <f t="shared" si="9"/>
        <v>2.1548124999999994E-2</v>
      </c>
      <c r="E84" s="1">
        <f t="shared" si="9"/>
        <v>3.7145516206501315E-3</v>
      </c>
      <c r="G84" s="2">
        <f t="shared" si="10"/>
        <v>17.249999999999996</v>
      </c>
      <c r="H84" s="2">
        <f t="shared" si="11"/>
        <v>2.9736237123283242</v>
      </c>
      <c r="O84" s="17">
        <f t="shared" si="12"/>
        <v>21.548124999999992</v>
      </c>
      <c r="P84" s="17">
        <f t="shared" si="13"/>
        <v>16.285448379349869</v>
      </c>
      <c r="V84" s="1">
        <v>2.1548124999999994</v>
      </c>
      <c r="W84" s="17">
        <v>-0.37145516206501317</v>
      </c>
      <c r="Y84" s="1">
        <f t="shared" si="14"/>
        <v>2.1548124999999994E-2</v>
      </c>
      <c r="Z84" s="1">
        <f t="shared" si="15"/>
        <v>-3.7145516206501315E-3</v>
      </c>
      <c r="AB84" s="1">
        <f t="shared" si="16"/>
        <v>17.249999999999996</v>
      </c>
      <c r="AC84" s="1">
        <f t="shared" si="17"/>
        <v>-2.9736237123283242</v>
      </c>
    </row>
    <row r="85" spans="1:29" x14ac:dyDescent="0.2">
      <c r="A85" s="1">
        <v>2.1860416666666667</v>
      </c>
      <c r="B85" s="18">
        <v>0.38230000231938743</v>
      </c>
      <c r="D85" s="1">
        <f t="shared" si="9"/>
        <v>2.1860416666666667E-2</v>
      </c>
      <c r="E85" s="1">
        <f t="shared" si="9"/>
        <v>3.8230000231938743E-3</v>
      </c>
      <c r="G85" s="2">
        <f t="shared" si="10"/>
        <v>17.5</v>
      </c>
      <c r="H85" s="2">
        <f t="shared" si="11"/>
        <v>3.0604403120964974</v>
      </c>
      <c r="O85" s="17">
        <f t="shared" si="12"/>
        <v>21.860416666666666</v>
      </c>
      <c r="P85" s="17">
        <f t="shared" si="13"/>
        <v>16.176999976806126</v>
      </c>
      <c r="V85" s="1">
        <v>2.1860416666666667</v>
      </c>
      <c r="W85" s="17">
        <v>-0.38230000231938743</v>
      </c>
      <c r="Y85" s="1">
        <f t="shared" si="14"/>
        <v>2.1860416666666667E-2</v>
      </c>
      <c r="Z85" s="1">
        <f t="shared" si="15"/>
        <v>-3.8230000231938743E-3</v>
      </c>
      <c r="AB85" s="1">
        <f t="shared" si="16"/>
        <v>17.5</v>
      </c>
      <c r="AC85" s="1">
        <f t="shared" si="17"/>
        <v>-3.0604403120964974</v>
      </c>
    </row>
    <row r="86" spans="1:29" x14ac:dyDescent="0.2">
      <c r="A86" s="1">
        <v>2.2172708333333335</v>
      </c>
      <c r="B86" s="18">
        <v>0.39330088363126087</v>
      </c>
      <c r="D86" s="1">
        <f t="shared" si="9"/>
        <v>2.2172708333333336E-2</v>
      </c>
      <c r="E86" s="1">
        <f t="shared" si="9"/>
        <v>3.9330088363126086E-3</v>
      </c>
      <c r="G86" s="2">
        <f t="shared" si="10"/>
        <v>17.750000000000004</v>
      </c>
      <c r="H86" s="2">
        <f t="shared" si="11"/>
        <v>3.1485060730988192</v>
      </c>
      <c r="O86" s="17">
        <f t="shared" si="12"/>
        <v>22.172708333333336</v>
      </c>
      <c r="P86" s="17">
        <f t="shared" si="13"/>
        <v>16.066991163687391</v>
      </c>
      <c r="V86" s="1">
        <v>2.2172708333333335</v>
      </c>
      <c r="W86" s="17">
        <v>-0.39330088363126087</v>
      </c>
      <c r="Y86" s="1">
        <f t="shared" si="14"/>
        <v>2.2172708333333336E-2</v>
      </c>
      <c r="Z86" s="1">
        <f t="shared" si="15"/>
        <v>-3.9330088363126086E-3</v>
      </c>
      <c r="AB86" s="1">
        <f t="shared" si="16"/>
        <v>17.750000000000004</v>
      </c>
      <c r="AC86" s="1">
        <f t="shared" si="17"/>
        <v>-3.1485060730988192</v>
      </c>
    </row>
    <row r="87" spans="1:29" x14ac:dyDescent="0.2">
      <c r="A87" s="1">
        <v>2.2484999999999999</v>
      </c>
      <c r="B87" s="18">
        <v>0.40445780600757542</v>
      </c>
      <c r="D87" s="1">
        <f t="shared" si="9"/>
        <v>2.2484999999999998E-2</v>
      </c>
      <c r="E87" s="1">
        <f t="shared" si="9"/>
        <v>4.0445780600757543E-3</v>
      </c>
      <c r="G87" s="2">
        <f t="shared" si="10"/>
        <v>18</v>
      </c>
      <c r="H87" s="2">
        <f t="shared" si="11"/>
        <v>3.2378209953908641</v>
      </c>
      <c r="V87" s="1">
        <v>2.2484999999999999</v>
      </c>
      <c r="W87" s="17">
        <v>-0.40445780600757542</v>
      </c>
      <c r="Y87" s="1">
        <f t="shared" si="14"/>
        <v>2.2484999999999998E-2</v>
      </c>
      <c r="Z87" s="1">
        <f t="shared" si="15"/>
        <v>-4.0445780600757543E-3</v>
      </c>
      <c r="AB87" s="1">
        <f t="shared" si="16"/>
        <v>18</v>
      </c>
      <c r="AC87" s="1">
        <f t="shared" si="17"/>
        <v>-3.2378209953908641</v>
      </c>
    </row>
    <row r="88" spans="1:29" x14ac:dyDescent="0.2">
      <c r="A88" s="1">
        <v>2.2797291666666668</v>
      </c>
      <c r="B88" s="18">
        <v>0.41577076945529662</v>
      </c>
      <c r="D88" s="1">
        <f t="shared" si="9"/>
        <v>2.2797291666666667E-2</v>
      </c>
      <c r="E88" s="1">
        <f t="shared" si="9"/>
        <v>4.1577076945529664E-3</v>
      </c>
      <c r="G88" s="2">
        <f t="shared" si="10"/>
        <v>18.25</v>
      </c>
      <c r="H88" s="2">
        <f t="shared" si="11"/>
        <v>3.3283850790283922</v>
      </c>
      <c r="O88" s="17">
        <f t="shared" si="12"/>
        <v>22.797291666666666</v>
      </c>
      <c r="P88" s="17">
        <f t="shared" si="13"/>
        <v>15.842292305447035</v>
      </c>
      <c r="V88" s="1">
        <v>2.2797291666666668</v>
      </c>
      <c r="W88" s="17">
        <v>-0.41577076945529662</v>
      </c>
      <c r="Y88" s="1">
        <f t="shared" si="14"/>
        <v>2.2797291666666667E-2</v>
      </c>
      <c r="Z88" s="1">
        <f t="shared" si="15"/>
        <v>-4.1577076945529664E-3</v>
      </c>
      <c r="AB88" s="1">
        <f t="shared" si="16"/>
        <v>18.25</v>
      </c>
      <c r="AC88" s="1">
        <f t="shared" si="17"/>
        <v>-3.3283850790283922</v>
      </c>
    </row>
    <row r="89" spans="1:29" x14ac:dyDescent="0.2">
      <c r="A89" s="1">
        <v>2.3109583333333337</v>
      </c>
      <c r="B89" s="18">
        <v>0.42723977398141161</v>
      </c>
      <c r="D89" s="1">
        <f t="shared" si="9"/>
        <v>2.3109583333333336E-2</v>
      </c>
      <c r="E89" s="1">
        <f t="shared" si="9"/>
        <v>4.272397739814116E-3</v>
      </c>
      <c r="G89" s="2">
        <f t="shared" si="10"/>
        <v>18.500000000000004</v>
      </c>
      <c r="H89" s="2">
        <f t="shared" si="11"/>
        <v>3.4201983240673379</v>
      </c>
      <c r="O89" s="17">
        <f t="shared" si="12"/>
        <v>23.109583333333337</v>
      </c>
      <c r="P89" s="17">
        <f t="shared" si="13"/>
        <v>15.727602260185884</v>
      </c>
      <c r="V89" s="1">
        <v>2.3109583333333337</v>
      </c>
      <c r="W89" s="17">
        <v>-0.42723977398141161</v>
      </c>
      <c r="Y89" s="1">
        <f t="shared" si="14"/>
        <v>2.3109583333333336E-2</v>
      </c>
      <c r="Z89" s="1">
        <f t="shared" si="15"/>
        <v>-4.272397739814116E-3</v>
      </c>
      <c r="AB89" s="1">
        <f t="shared" si="16"/>
        <v>18.500000000000004</v>
      </c>
      <c r="AC89" s="1">
        <f t="shared" si="17"/>
        <v>-3.4201983240673379</v>
      </c>
    </row>
    <row r="90" spans="1:29" x14ac:dyDescent="0.2">
      <c r="A90" s="1">
        <v>2.342187500000001</v>
      </c>
      <c r="B90" s="18">
        <v>0.43886481959292711</v>
      </c>
      <c r="D90" s="1">
        <f t="shared" si="9"/>
        <v>2.3421875000000009E-2</v>
      </c>
      <c r="E90" s="1">
        <f t="shared" si="9"/>
        <v>4.3886481959292713E-3</v>
      </c>
      <c r="G90" s="2">
        <f t="shared" si="10"/>
        <v>18.750000000000007</v>
      </c>
      <c r="H90" s="2">
        <f t="shared" si="11"/>
        <v>3.5132607305637928</v>
      </c>
      <c r="O90" s="17">
        <f t="shared" si="12"/>
        <v>23.421875000000011</v>
      </c>
      <c r="P90" s="17">
        <f t="shared" si="13"/>
        <v>15.611351804070729</v>
      </c>
      <c r="V90" s="1">
        <v>2.342187500000001</v>
      </c>
      <c r="W90" s="17">
        <v>-0.43886481959292711</v>
      </c>
      <c r="Y90" s="1">
        <f t="shared" si="14"/>
        <v>2.3421875000000009E-2</v>
      </c>
      <c r="Z90" s="1">
        <f t="shared" si="15"/>
        <v>-4.3886481959292713E-3</v>
      </c>
      <c r="AB90" s="1">
        <f t="shared" si="16"/>
        <v>18.750000000000007</v>
      </c>
      <c r="AC90" s="1">
        <f t="shared" si="17"/>
        <v>-3.5132607305637928</v>
      </c>
    </row>
    <row r="91" spans="1:29" x14ac:dyDescent="0.2">
      <c r="A91" s="1">
        <v>2.3734166666666674</v>
      </c>
      <c r="B91" s="18">
        <v>0.45064590629686641</v>
      </c>
      <c r="D91" s="1">
        <f t="shared" si="9"/>
        <v>2.3734166666666674E-2</v>
      </c>
      <c r="E91" s="1">
        <f t="shared" si="9"/>
        <v>4.5064590629686641E-3</v>
      </c>
      <c r="G91" s="2">
        <f t="shared" si="10"/>
        <v>19.000000000000007</v>
      </c>
      <c r="H91" s="2">
        <f t="shared" si="11"/>
        <v>3.6075722985739809</v>
      </c>
      <c r="O91" s="17">
        <f t="shared" si="12"/>
        <v>23.734166666666674</v>
      </c>
      <c r="P91" s="17">
        <f t="shared" si="13"/>
        <v>15.493540937031336</v>
      </c>
      <c r="V91" s="1">
        <v>2.3734166666666674</v>
      </c>
      <c r="W91" s="17">
        <v>-0.45064590629686641</v>
      </c>
      <c r="Y91" s="1">
        <f t="shared" si="14"/>
        <v>2.3734166666666674E-2</v>
      </c>
      <c r="Z91" s="1">
        <f t="shared" si="15"/>
        <v>-4.5064590629686641E-3</v>
      </c>
      <c r="AB91" s="1">
        <f t="shared" si="16"/>
        <v>19.000000000000007</v>
      </c>
      <c r="AC91" s="1">
        <f t="shared" si="17"/>
        <v>-3.6075722985739809</v>
      </c>
    </row>
    <row r="92" spans="1:29" x14ac:dyDescent="0.2">
      <c r="A92" s="1">
        <v>2.4046458333333343</v>
      </c>
      <c r="B92" s="18">
        <v>0.46258303410026852</v>
      </c>
      <c r="D92" s="1">
        <f t="shared" si="9"/>
        <v>2.4046458333333343E-2</v>
      </c>
      <c r="E92" s="1">
        <f t="shared" si="9"/>
        <v>4.6258303410026853E-3</v>
      </c>
      <c r="G92" s="2">
        <f t="shared" si="10"/>
        <v>19.250000000000007</v>
      </c>
      <c r="H92" s="2">
        <f t="shared" si="11"/>
        <v>3.7031330281542512</v>
      </c>
      <c r="O92" s="17">
        <f t="shared" si="12"/>
        <v>24.046458333333341</v>
      </c>
      <c r="P92" s="17">
        <f t="shared" si="13"/>
        <v>15.374169658997314</v>
      </c>
      <c r="V92" s="1">
        <v>2.4046458333333343</v>
      </c>
      <c r="W92" s="17">
        <v>-0.46258303410026852</v>
      </c>
      <c r="Y92" s="1">
        <f t="shared" si="14"/>
        <v>2.4046458333333343E-2</v>
      </c>
      <c r="Z92" s="1">
        <f t="shared" si="15"/>
        <v>-4.6258303410026853E-3</v>
      </c>
      <c r="AB92" s="1">
        <f t="shared" si="16"/>
        <v>19.250000000000007</v>
      </c>
      <c r="AC92" s="1">
        <f t="shared" si="17"/>
        <v>-3.7031330281542512</v>
      </c>
    </row>
    <row r="93" spans="1:29" x14ac:dyDescent="0.2">
      <c r="A93" s="1">
        <v>2.4358750000000011</v>
      </c>
      <c r="B93" s="18">
        <v>0.47467620301018698</v>
      </c>
      <c r="D93" s="1">
        <f t="shared" si="9"/>
        <v>2.4358750000000012E-2</v>
      </c>
      <c r="E93" s="1">
        <f t="shared" si="9"/>
        <v>4.7467620301018696E-3</v>
      </c>
      <c r="G93" s="2">
        <f t="shared" si="10"/>
        <v>19.500000000000011</v>
      </c>
      <c r="H93" s="2">
        <f t="shared" si="11"/>
        <v>3.7999429193610696</v>
      </c>
      <c r="O93" s="17">
        <f t="shared" si="12"/>
        <v>24.358750000000011</v>
      </c>
      <c r="P93" s="17">
        <f t="shared" si="13"/>
        <v>15.25323796989813</v>
      </c>
      <c r="V93" s="1">
        <v>2.4358750000000011</v>
      </c>
      <c r="W93" s="17">
        <v>-0.47467620301018698</v>
      </c>
      <c r="Y93" s="1">
        <f t="shared" si="14"/>
        <v>2.4358750000000012E-2</v>
      </c>
      <c r="Z93" s="1">
        <f t="shared" si="15"/>
        <v>-4.7467620301018696E-3</v>
      </c>
      <c r="AB93" s="1">
        <f t="shared" si="16"/>
        <v>19.500000000000011</v>
      </c>
      <c r="AC93" s="1">
        <f t="shared" si="17"/>
        <v>-3.7999429193610696</v>
      </c>
    </row>
    <row r="94" spans="1:29" x14ac:dyDescent="0.2">
      <c r="A94" s="1">
        <v>2.467104166666668</v>
      </c>
      <c r="B94" s="18">
        <v>0.48692541303368375</v>
      </c>
      <c r="D94" s="1">
        <f t="shared" si="9"/>
        <v>2.4671041666666681E-2</v>
      </c>
      <c r="E94" s="1">
        <f t="shared" si="9"/>
        <v>4.8692541303368376E-3</v>
      </c>
      <c r="G94" s="2">
        <f t="shared" si="10"/>
        <v>19.750000000000011</v>
      </c>
      <c r="H94" s="2">
        <f t="shared" si="11"/>
        <v>3.8980019722509707</v>
      </c>
      <c r="O94" s="17">
        <f t="shared" si="12"/>
        <v>24.671041666666682</v>
      </c>
      <c r="P94" s="17">
        <f t="shared" si="13"/>
        <v>15.130745869663162</v>
      </c>
      <c r="V94" s="1">
        <v>2.467104166666668</v>
      </c>
      <c r="W94" s="17">
        <v>-0.48692541303368375</v>
      </c>
      <c r="Y94" s="1">
        <f t="shared" si="14"/>
        <v>2.4671041666666681E-2</v>
      </c>
      <c r="Z94" s="1">
        <f t="shared" si="15"/>
        <v>-4.8692541303368376E-3</v>
      </c>
      <c r="AB94" s="1">
        <f t="shared" si="16"/>
        <v>19.750000000000011</v>
      </c>
      <c r="AC94" s="1">
        <f t="shared" si="17"/>
        <v>-3.8980019722509707</v>
      </c>
    </row>
    <row r="95" spans="1:29" x14ac:dyDescent="0.2">
      <c r="A95" s="1">
        <v>2.4983333333333344</v>
      </c>
      <c r="B95" s="18">
        <v>0.49933066417783273</v>
      </c>
      <c r="D95" s="1">
        <f t="shared" si="9"/>
        <v>2.4983333333333343E-2</v>
      </c>
      <c r="E95" s="1">
        <f t="shared" si="9"/>
        <v>4.993306641778327E-3</v>
      </c>
      <c r="G95" s="2">
        <f t="shared" si="10"/>
        <v>20.000000000000007</v>
      </c>
      <c r="H95" s="2">
        <f t="shared" si="11"/>
        <v>3.9973101868805818</v>
      </c>
      <c r="V95" s="1">
        <v>2.4983333333333344</v>
      </c>
      <c r="W95" s="17">
        <v>-0.49933066417783273</v>
      </c>
      <c r="Y95" s="1">
        <f t="shared" si="14"/>
        <v>2.4983333333333343E-2</v>
      </c>
      <c r="Z95" s="1">
        <f t="shared" si="15"/>
        <v>-4.993306641778327E-3</v>
      </c>
      <c r="AB95" s="1">
        <f t="shared" si="16"/>
        <v>20.000000000000007</v>
      </c>
      <c r="AC95" s="1">
        <f t="shared" si="17"/>
        <v>-3.9973101868805818</v>
      </c>
    </row>
    <row r="96" spans="1:29" x14ac:dyDescent="0.2">
      <c r="A96" s="1">
        <v>2.5295625000000017</v>
      </c>
      <c r="B96" s="18">
        <v>0.51189195644971386</v>
      </c>
      <c r="D96" s="1">
        <f t="shared" si="9"/>
        <v>2.5295625000000016E-2</v>
      </c>
      <c r="E96" s="1">
        <f t="shared" si="9"/>
        <v>5.1189195644971387E-3</v>
      </c>
      <c r="G96" s="2">
        <f t="shared" si="10"/>
        <v>20.250000000000014</v>
      </c>
      <c r="H96" s="2">
        <f t="shared" si="11"/>
        <v>4.0978675633065818</v>
      </c>
      <c r="O96" s="17">
        <f t="shared" si="12"/>
        <v>25.295625000000015</v>
      </c>
      <c r="P96" s="17">
        <f t="shared" si="13"/>
        <v>14.881080435502859</v>
      </c>
      <c r="V96" s="1">
        <v>2.5295625000000017</v>
      </c>
      <c r="W96" s="17">
        <v>-0.51189195644971386</v>
      </c>
      <c r="Y96" s="1">
        <f t="shared" si="14"/>
        <v>2.5295625000000016E-2</v>
      </c>
      <c r="Z96" s="1">
        <f t="shared" si="15"/>
        <v>-5.1189195644971387E-3</v>
      </c>
      <c r="AB96" s="1">
        <f t="shared" si="16"/>
        <v>20.250000000000014</v>
      </c>
      <c r="AC96" s="1">
        <f t="shared" si="17"/>
        <v>-4.0978675633065818</v>
      </c>
    </row>
    <row r="97" spans="1:29" x14ac:dyDescent="0.2">
      <c r="A97" s="1">
        <v>2.5607916666666686</v>
      </c>
      <c r="B97" s="18">
        <v>0.52460928985641286</v>
      </c>
      <c r="D97" s="1">
        <f t="shared" si="9"/>
        <v>2.5607916666666685E-2</v>
      </c>
      <c r="E97" s="1">
        <f t="shared" si="9"/>
        <v>5.2460928985641284E-3</v>
      </c>
      <c r="G97" s="2">
        <f t="shared" si="10"/>
        <v>20.500000000000014</v>
      </c>
      <c r="H97" s="2">
        <f t="shared" si="11"/>
        <v>4.1996741015856935</v>
      </c>
      <c r="O97" s="17">
        <f t="shared" si="12"/>
        <v>25.607916666666686</v>
      </c>
      <c r="P97" s="17">
        <f t="shared" si="13"/>
        <v>14.753907101435871</v>
      </c>
      <c r="V97" s="1">
        <v>2.5607916666666686</v>
      </c>
      <c r="W97" s="17">
        <v>-0.52460928985641286</v>
      </c>
      <c r="Y97" s="1">
        <f t="shared" si="14"/>
        <v>2.5607916666666685E-2</v>
      </c>
      <c r="Z97" s="1">
        <f t="shared" si="15"/>
        <v>-5.2460928985641284E-3</v>
      </c>
      <c r="AB97" s="1">
        <f t="shared" si="16"/>
        <v>20.500000000000014</v>
      </c>
      <c r="AC97" s="1">
        <f t="shared" si="17"/>
        <v>-4.1996741015856935</v>
      </c>
    </row>
    <row r="98" spans="1:29" x14ac:dyDescent="0.2">
      <c r="A98" s="1">
        <v>2.592020833333335</v>
      </c>
      <c r="B98" s="18">
        <v>0.53748266440501824</v>
      </c>
      <c r="D98" s="1">
        <f t="shared" si="9"/>
        <v>2.5920208333333351E-2</v>
      </c>
      <c r="E98" s="1">
        <f t="shared" si="9"/>
        <v>5.3748266440501822E-3</v>
      </c>
      <c r="G98" s="2">
        <f t="shared" si="10"/>
        <v>20.750000000000014</v>
      </c>
      <c r="H98" s="2">
        <f t="shared" si="11"/>
        <v>4.302729801774662</v>
      </c>
      <c r="O98" s="17">
        <f t="shared" si="12"/>
        <v>25.920208333333349</v>
      </c>
      <c r="P98" s="17">
        <f t="shared" si="13"/>
        <v>14.625173355949816</v>
      </c>
      <c r="V98" s="1">
        <v>2.592020833333335</v>
      </c>
      <c r="W98" s="17">
        <v>-0.53748266440501824</v>
      </c>
      <c r="Y98" s="1">
        <f t="shared" si="14"/>
        <v>2.5920208333333351E-2</v>
      </c>
      <c r="Z98" s="1">
        <f t="shared" si="15"/>
        <v>-5.3748266440501822E-3</v>
      </c>
      <c r="AB98" s="1">
        <f t="shared" si="16"/>
        <v>20.750000000000014</v>
      </c>
      <c r="AC98" s="1">
        <f t="shared" si="17"/>
        <v>-4.302729801774662</v>
      </c>
    </row>
    <row r="99" spans="1:29" x14ac:dyDescent="0.2">
      <c r="A99" s="1">
        <v>2.6232500000000019</v>
      </c>
      <c r="B99" s="18">
        <v>0.55051208010262231</v>
      </c>
      <c r="D99" s="1">
        <f t="shared" si="9"/>
        <v>2.623250000000002E-2</v>
      </c>
      <c r="E99" s="1">
        <f t="shared" si="9"/>
        <v>5.5051208010262233E-3</v>
      </c>
      <c r="G99" s="2">
        <f t="shared" si="10"/>
        <v>21.000000000000014</v>
      </c>
      <c r="H99" s="2">
        <f t="shared" si="11"/>
        <v>4.4070346639302658</v>
      </c>
      <c r="O99" s="17">
        <f t="shared" si="12"/>
        <v>26.232500000000019</v>
      </c>
      <c r="P99" s="17">
        <f t="shared" si="13"/>
        <v>14.494879198973777</v>
      </c>
      <c r="V99" s="1">
        <v>2.6232500000000019</v>
      </c>
      <c r="W99" s="17">
        <v>-0.55051208010262231</v>
      </c>
      <c r="Y99" s="1">
        <f t="shared" si="14"/>
        <v>2.623250000000002E-2</v>
      </c>
      <c r="Z99" s="1">
        <f t="shared" si="15"/>
        <v>-5.5051208010262233E-3</v>
      </c>
      <c r="AB99" s="1">
        <f t="shared" si="16"/>
        <v>21.000000000000014</v>
      </c>
      <c r="AC99" s="1">
        <f t="shared" si="17"/>
        <v>-4.4070346639302658</v>
      </c>
    </row>
    <row r="100" spans="1:29" x14ac:dyDescent="0.2">
      <c r="A100" s="1">
        <v>2.6544791666666692</v>
      </c>
      <c r="B100" s="18">
        <v>0.56369753695631408</v>
      </c>
      <c r="D100" s="1">
        <f t="shared" si="9"/>
        <v>2.6544791666666692E-2</v>
      </c>
      <c r="E100" s="1">
        <f t="shared" si="9"/>
        <v>5.6369753695631412E-3</v>
      </c>
      <c r="G100" s="2">
        <f t="shared" si="10"/>
        <v>21.250000000000021</v>
      </c>
      <c r="H100" s="2">
        <f t="shared" si="11"/>
        <v>4.5125886881092523</v>
      </c>
      <c r="O100" s="17">
        <f t="shared" si="12"/>
        <v>26.54479166666669</v>
      </c>
      <c r="P100" s="17">
        <f t="shared" si="13"/>
        <v>14.363024630436861</v>
      </c>
      <c r="V100" s="1">
        <v>2.6544791666666692</v>
      </c>
      <c r="W100" s="17">
        <v>-0.56369753695631408</v>
      </c>
      <c r="Y100" s="1">
        <f t="shared" si="14"/>
        <v>2.6544791666666692E-2</v>
      </c>
      <c r="Z100" s="1">
        <f t="shared" si="15"/>
        <v>-5.6369753695631412E-3</v>
      </c>
      <c r="AB100" s="1">
        <f t="shared" si="16"/>
        <v>21.250000000000021</v>
      </c>
      <c r="AC100" s="1">
        <f t="shared" si="17"/>
        <v>-4.5125886881092523</v>
      </c>
    </row>
    <row r="101" spans="1:29" x14ac:dyDescent="0.2">
      <c r="A101" s="1">
        <v>2.685708333333336</v>
      </c>
      <c r="B101" s="18">
        <v>0.57703903497318232</v>
      </c>
      <c r="D101" s="1">
        <f t="shared" si="9"/>
        <v>2.6857083333333361E-2</v>
      </c>
      <c r="E101" s="1">
        <f t="shared" si="9"/>
        <v>5.7703903497318236E-3</v>
      </c>
      <c r="G101" s="2">
        <f t="shared" si="10"/>
        <v>21.500000000000021</v>
      </c>
      <c r="H101" s="2">
        <f t="shared" si="11"/>
        <v>4.6193918743683708</v>
      </c>
      <c r="O101" s="17">
        <f t="shared" si="12"/>
        <v>26.85708333333336</v>
      </c>
      <c r="P101" s="17">
        <f t="shared" si="13"/>
        <v>14.229609650268177</v>
      </c>
      <c r="V101" s="1">
        <v>2.685708333333336</v>
      </c>
      <c r="W101" s="17">
        <v>-0.57703903497318232</v>
      </c>
      <c r="Y101" s="1">
        <f t="shared" si="14"/>
        <v>2.6857083333333361E-2</v>
      </c>
      <c r="Z101" s="1">
        <f t="shared" si="15"/>
        <v>-5.7703903497318236E-3</v>
      </c>
      <c r="AB101" s="1">
        <f t="shared" si="16"/>
        <v>21.500000000000021</v>
      </c>
      <c r="AC101" s="1">
        <f t="shared" si="17"/>
        <v>-4.6193918743683708</v>
      </c>
    </row>
    <row r="102" spans="1:29" x14ac:dyDescent="0.2">
      <c r="A102" s="1">
        <v>2.7169375000000029</v>
      </c>
      <c r="B102" s="18">
        <v>0.59053657416031169</v>
      </c>
      <c r="D102" s="1">
        <f t="shared" si="9"/>
        <v>2.716937500000003E-2</v>
      </c>
      <c r="E102" s="1">
        <f t="shared" si="9"/>
        <v>5.9053657416031167E-3</v>
      </c>
      <c r="G102" s="2">
        <f t="shared" si="10"/>
        <v>21.750000000000025</v>
      </c>
      <c r="H102" s="2">
        <f t="shared" si="11"/>
        <v>4.7274442227643361</v>
      </c>
      <c r="O102" s="17">
        <f t="shared" si="12"/>
        <v>27.169375000000031</v>
      </c>
      <c r="P102" s="17">
        <f t="shared" si="13"/>
        <v>14.094634258396884</v>
      </c>
      <c r="V102" s="1">
        <v>2.7169375000000029</v>
      </c>
      <c r="W102" s="17">
        <v>-0.59053657416031169</v>
      </c>
      <c r="Y102" s="1">
        <f t="shared" si="14"/>
        <v>2.716937500000003E-2</v>
      </c>
      <c r="Z102" s="1">
        <f t="shared" si="15"/>
        <v>-5.9053657416031167E-3</v>
      </c>
      <c r="AB102" s="1">
        <f t="shared" si="16"/>
        <v>21.750000000000025</v>
      </c>
      <c r="AC102" s="1">
        <f t="shared" si="17"/>
        <v>-4.7274442227643361</v>
      </c>
    </row>
    <row r="103" spans="1:29" x14ac:dyDescent="0.2">
      <c r="A103" s="1">
        <v>2.7481666666666698</v>
      </c>
      <c r="B103" s="18">
        <v>0.60419015452478309</v>
      </c>
      <c r="D103" s="1">
        <f t="shared" si="9"/>
        <v>2.7481666666666696E-2</v>
      </c>
      <c r="E103" s="1">
        <f t="shared" si="9"/>
        <v>6.041901545247831E-3</v>
      </c>
      <c r="G103" s="2">
        <f t="shared" si="10"/>
        <v>22.000000000000025</v>
      </c>
      <c r="H103" s="2">
        <f t="shared" si="11"/>
        <v>4.8367457333538342</v>
      </c>
      <c r="V103" s="1">
        <v>2.7481666666666698</v>
      </c>
      <c r="W103" s="17">
        <v>-0.60419015452478309</v>
      </c>
      <c r="Y103" s="1">
        <f t="shared" si="14"/>
        <v>2.7481666666666696E-2</v>
      </c>
      <c r="Z103" s="1">
        <f t="shared" si="15"/>
        <v>-6.041901545247831E-3</v>
      </c>
      <c r="AB103" s="1">
        <f t="shared" si="16"/>
        <v>22.000000000000025</v>
      </c>
      <c r="AC103" s="1">
        <f t="shared" si="17"/>
        <v>-4.8367457333538342</v>
      </c>
    </row>
    <row r="104" spans="1:29" x14ac:dyDescent="0.2">
      <c r="A104" s="1">
        <v>2.7793958333333366</v>
      </c>
      <c r="B104" s="18">
        <v>0.61799977607366685</v>
      </c>
      <c r="D104" s="1">
        <f t="shared" si="9"/>
        <v>2.7793958333333365E-2</v>
      </c>
      <c r="E104" s="1">
        <f t="shared" si="9"/>
        <v>6.1799977607366685E-3</v>
      </c>
      <c r="G104" s="2">
        <f t="shared" si="10"/>
        <v>22.250000000000025</v>
      </c>
      <c r="H104" s="2">
        <f t="shared" si="11"/>
        <v>4.9472964061934634</v>
      </c>
      <c r="O104" s="17">
        <f t="shared" si="12"/>
        <v>27.793958333333364</v>
      </c>
      <c r="P104" s="17">
        <f t="shared" si="13"/>
        <v>13.820002239263331</v>
      </c>
      <c r="V104" s="1">
        <v>2.7793958333333366</v>
      </c>
      <c r="W104" s="17">
        <v>-0.61799977607366685</v>
      </c>
      <c r="Y104" s="1">
        <f t="shared" si="14"/>
        <v>2.7793958333333365E-2</v>
      </c>
      <c r="Z104" s="1">
        <f t="shared" si="15"/>
        <v>-6.1799977607366685E-3</v>
      </c>
      <c r="AB104" s="1">
        <f t="shared" si="16"/>
        <v>22.250000000000025</v>
      </c>
      <c r="AC104" s="1">
        <f t="shared" si="17"/>
        <v>-4.9472964061934634</v>
      </c>
    </row>
    <row r="105" spans="1:29" x14ac:dyDescent="0.2">
      <c r="A105" s="1">
        <v>2.8106250000000035</v>
      </c>
      <c r="B105" s="18">
        <v>0.63196543881402667</v>
      </c>
      <c r="D105" s="1">
        <f t="shared" si="9"/>
        <v>2.8106250000000034E-2</v>
      </c>
      <c r="E105" s="1">
        <f t="shared" si="9"/>
        <v>6.3196543881402665E-3</v>
      </c>
      <c r="G105" s="2">
        <f t="shared" si="10"/>
        <v>22.500000000000028</v>
      </c>
      <c r="H105" s="2">
        <f t="shared" si="11"/>
        <v>5.0590962413397733</v>
      </c>
      <c r="O105" s="17">
        <f t="shared" si="12"/>
        <v>28.106250000000035</v>
      </c>
      <c r="P105" s="17">
        <f t="shared" si="13"/>
        <v>13.680345611859735</v>
      </c>
      <c r="V105" s="1">
        <v>2.8106250000000035</v>
      </c>
      <c r="W105" s="17">
        <v>-0.63196543881402667</v>
      </c>
      <c r="Y105" s="1">
        <f t="shared" si="14"/>
        <v>2.8106250000000034E-2</v>
      </c>
      <c r="Z105" s="1">
        <f t="shared" si="15"/>
        <v>-6.3196543881402665E-3</v>
      </c>
      <c r="AB105" s="1">
        <f t="shared" si="16"/>
        <v>22.500000000000028</v>
      </c>
      <c r="AC105" s="1">
        <f t="shared" si="17"/>
        <v>-5.0590962413397733</v>
      </c>
    </row>
    <row r="106" spans="1:29" x14ac:dyDescent="0.2">
      <c r="A106" s="1">
        <v>2.8418541666666703</v>
      </c>
      <c r="B106" s="18">
        <v>0.64608714275291701</v>
      </c>
      <c r="D106" s="1">
        <f t="shared" si="9"/>
        <v>2.8418541666666703E-2</v>
      </c>
      <c r="E106" s="1">
        <f t="shared" si="9"/>
        <v>6.46087142752917E-3</v>
      </c>
      <c r="G106" s="2">
        <f t="shared" si="10"/>
        <v>22.750000000000028</v>
      </c>
      <c r="H106" s="2">
        <f t="shared" si="11"/>
        <v>5.1721452388492359</v>
      </c>
      <c r="O106" s="17">
        <f t="shared" si="12"/>
        <v>28.418541666666705</v>
      </c>
      <c r="P106" s="17">
        <f t="shared" si="13"/>
        <v>13.53912857247083</v>
      </c>
      <c r="V106" s="1">
        <v>2.8418541666666703</v>
      </c>
      <c r="W106" s="17">
        <v>-0.64608714275291701</v>
      </c>
      <c r="Y106" s="1">
        <f t="shared" si="14"/>
        <v>2.8418541666666703E-2</v>
      </c>
      <c r="Z106" s="1">
        <f t="shared" si="15"/>
        <v>-6.46087142752917E-3</v>
      </c>
      <c r="AB106" s="1">
        <f t="shared" si="16"/>
        <v>22.750000000000028</v>
      </c>
      <c r="AC106" s="1">
        <f t="shared" si="17"/>
        <v>-5.1721452388492359</v>
      </c>
    </row>
    <row r="107" spans="1:29" x14ac:dyDescent="0.2">
      <c r="A107" s="1">
        <v>2.8730833333333368</v>
      </c>
      <c r="B107" s="18">
        <v>0.66036488789737668</v>
      </c>
      <c r="D107" s="1">
        <f t="shared" si="9"/>
        <v>2.8730833333333369E-2</v>
      </c>
      <c r="E107" s="1">
        <f t="shared" si="9"/>
        <v>6.6036488789737672E-3</v>
      </c>
      <c r="G107" s="2">
        <f t="shared" si="10"/>
        <v>23.000000000000028</v>
      </c>
      <c r="H107" s="2">
        <f t="shared" si="11"/>
        <v>5.2864433987781991</v>
      </c>
      <c r="O107" s="17">
        <f t="shared" si="12"/>
        <v>28.730833333333369</v>
      </c>
      <c r="P107" s="17">
        <f t="shared" si="13"/>
        <v>13.396351121026234</v>
      </c>
      <c r="V107" s="1">
        <v>2.8730833333333368</v>
      </c>
      <c r="W107" s="17">
        <v>-0.66036488789737668</v>
      </c>
      <c r="Y107" s="1">
        <f t="shared" si="14"/>
        <v>2.8730833333333369E-2</v>
      </c>
      <c r="Z107" s="1">
        <f t="shared" si="15"/>
        <v>-6.6036488789737672E-3</v>
      </c>
      <c r="AB107" s="1">
        <f t="shared" si="16"/>
        <v>23.000000000000028</v>
      </c>
      <c r="AC107" s="1">
        <f t="shared" si="17"/>
        <v>-5.2864433987781991</v>
      </c>
    </row>
    <row r="108" spans="1:29" x14ac:dyDescent="0.2">
      <c r="A108" s="1">
        <v>2.9043125000000036</v>
      </c>
      <c r="B108" s="18">
        <v>0.67479867425443507</v>
      </c>
      <c r="D108" s="1">
        <f t="shared" si="9"/>
        <v>2.9043125000000038E-2</v>
      </c>
      <c r="E108" s="1">
        <f t="shared" si="9"/>
        <v>6.7479867425443507E-3</v>
      </c>
      <c r="G108" s="2">
        <f t="shared" si="10"/>
        <v>23.250000000000032</v>
      </c>
      <c r="H108" s="2">
        <f t="shared" si="11"/>
        <v>5.4019907211829361</v>
      </c>
      <c r="O108" s="17">
        <f t="shared" si="12"/>
        <v>29.043125000000035</v>
      </c>
      <c r="P108" s="17">
        <f t="shared" si="13"/>
        <v>13.252013257455651</v>
      </c>
      <c r="V108" s="1">
        <v>2.9043125000000036</v>
      </c>
      <c r="W108" s="17">
        <v>-0.67479867425443507</v>
      </c>
      <c r="Y108" s="1">
        <f t="shared" si="14"/>
        <v>2.9043125000000038E-2</v>
      </c>
      <c r="Z108" s="1">
        <f t="shared" si="15"/>
        <v>-6.7479867425443507E-3</v>
      </c>
      <c r="AB108" s="1">
        <f t="shared" si="16"/>
        <v>23.250000000000032</v>
      </c>
      <c r="AC108" s="1">
        <f t="shared" si="17"/>
        <v>-5.4019907211829361</v>
      </c>
    </row>
    <row r="109" spans="1:29" x14ac:dyDescent="0.2">
      <c r="A109" s="1">
        <v>2.9355416666666709</v>
      </c>
      <c r="B109" s="18">
        <v>0.68938850183110312</v>
      </c>
      <c r="D109" s="1">
        <f t="shared" si="9"/>
        <v>2.935541666666671E-2</v>
      </c>
      <c r="E109" s="1">
        <f t="shared" si="9"/>
        <v>6.8938850183110313E-3</v>
      </c>
      <c r="G109" s="2">
        <f t="shared" si="10"/>
        <v>23.500000000000036</v>
      </c>
      <c r="H109" s="2">
        <f t="shared" si="11"/>
        <v>5.5187872061195717</v>
      </c>
      <c r="O109" s="17">
        <f t="shared" si="12"/>
        <v>29.355416666666709</v>
      </c>
      <c r="P109" s="17">
        <f t="shared" si="13"/>
        <v>13.10611498168897</v>
      </c>
      <c r="V109" s="1">
        <v>2.9355416666666709</v>
      </c>
      <c r="W109" s="17">
        <v>-0.68938850183110312</v>
      </c>
      <c r="Y109" s="1">
        <f t="shared" si="14"/>
        <v>2.935541666666671E-2</v>
      </c>
      <c r="Z109" s="1">
        <f t="shared" si="15"/>
        <v>-6.8938850183110313E-3</v>
      </c>
      <c r="AB109" s="1">
        <f t="shared" si="16"/>
        <v>23.500000000000036</v>
      </c>
      <c r="AC109" s="1">
        <f t="shared" si="17"/>
        <v>-5.5187872061195717</v>
      </c>
    </row>
    <row r="110" spans="1:29" x14ac:dyDescent="0.2">
      <c r="A110" s="1">
        <v>2.9667708333333378</v>
      </c>
      <c r="B110" s="18">
        <v>0.70413437063437623</v>
      </c>
      <c r="D110" s="1">
        <f t="shared" si="9"/>
        <v>2.9667708333333379E-2</v>
      </c>
      <c r="E110" s="1">
        <f t="shared" si="9"/>
        <v>7.0413437063437624E-3</v>
      </c>
      <c r="G110" s="2">
        <f t="shared" si="10"/>
        <v>23.750000000000036</v>
      </c>
      <c r="H110" s="2">
        <f t="shared" si="11"/>
        <v>5.6368328536441057</v>
      </c>
      <c r="O110" s="17">
        <f t="shared" si="12"/>
        <v>29.66770833333338</v>
      </c>
      <c r="P110" s="17">
        <f t="shared" si="13"/>
        <v>12.958656293656237</v>
      </c>
      <c r="V110" s="1">
        <v>2.9667708333333378</v>
      </c>
      <c r="W110" s="17">
        <v>-0.70413437063437623</v>
      </c>
      <c r="Y110" s="1">
        <f t="shared" si="14"/>
        <v>2.9667708333333379E-2</v>
      </c>
      <c r="Z110" s="1">
        <f t="shared" si="15"/>
        <v>-7.0413437063437624E-3</v>
      </c>
      <c r="AB110" s="1">
        <f t="shared" si="16"/>
        <v>23.750000000000036</v>
      </c>
      <c r="AC110" s="1">
        <f t="shared" si="17"/>
        <v>-5.6368328536441057</v>
      </c>
    </row>
    <row r="111" spans="1:29" x14ac:dyDescent="0.2">
      <c r="A111" s="1">
        <v>2.9980000000000047</v>
      </c>
      <c r="B111" s="18">
        <v>0.71903628067123249</v>
      </c>
      <c r="D111" s="1">
        <f t="shared" si="9"/>
        <v>2.9980000000000048E-2</v>
      </c>
      <c r="E111" s="1">
        <f t="shared" si="9"/>
        <v>7.190362806712325E-3</v>
      </c>
      <c r="G111" s="2">
        <f t="shared" si="10"/>
        <v>24.000000000000039</v>
      </c>
      <c r="H111" s="2">
        <f t="shared" si="11"/>
        <v>5.7561276638124017</v>
      </c>
      <c r="V111" s="1">
        <v>2.9980000000000047</v>
      </c>
      <c r="W111" s="17">
        <v>-0.71903628067123249</v>
      </c>
      <c r="Y111" s="1">
        <f t="shared" si="14"/>
        <v>2.9980000000000048E-2</v>
      </c>
      <c r="Z111" s="1">
        <f t="shared" si="15"/>
        <v>-7.190362806712325E-3</v>
      </c>
      <c r="AB111" s="1">
        <f t="shared" si="16"/>
        <v>24.000000000000039</v>
      </c>
      <c r="AC111" s="1">
        <f t="shared" si="17"/>
        <v>-5.7561276638124017</v>
      </c>
    </row>
    <row r="112" spans="1:29" x14ac:dyDescent="0.2">
      <c r="A112" s="1">
        <v>3.0292291666666715</v>
      </c>
      <c r="B112" s="18">
        <v>0.73409423194862922</v>
      </c>
      <c r="D112" s="1">
        <f t="shared" si="9"/>
        <v>3.0292291666666714E-2</v>
      </c>
      <c r="E112" s="1">
        <f t="shared" si="9"/>
        <v>7.3409423194862921E-3</v>
      </c>
      <c r="G112" s="2">
        <f t="shared" si="10"/>
        <v>24.250000000000039</v>
      </c>
      <c r="H112" s="2">
        <f t="shared" si="11"/>
        <v>5.8766716366801539</v>
      </c>
      <c r="O112" s="17">
        <f t="shared" si="12"/>
        <v>30.292291666666713</v>
      </c>
      <c r="P112" s="17">
        <f t="shared" si="13"/>
        <v>12.659057680513708</v>
      </c>
      <c r="V112" s="1">
        <v>3.0292291666666715</v>
      </c>
      <c r="W112" s="17">
        <v>-0.73409423194862922</v>
      </c>
      <c r="Y112" s="1">
        <f t="shared" si="14"/>
        <v>3.0292291666666714E-2</v>
      </c>
      <c r="Z112" s="1">
        <f t="shared" si="15"/>
        <v>-7.3409423194862921E-3</v>
      </c>
      <c r="AB112" s="1">
        <f t="shared" si="16"/>
        <v>24.250000000000039</v>
      </c>
      <c r="AC112" s="1">
        <f t="shared" si="17"/>
        <v>-5.8766716366801539</v>
      </c>
    </row>
    <row r="113" spans="1:29" x14ac:dyDescent="0.2">
      <c r="A113" s="1">
        <v>3.0604583333333388</v>
      </c>
      <c r="B113" s="18">
        <v>0.74930822447350509</v>
      </c>
      <c r="D113" s="1">
        <f t="shared" si="9"/>
        <v>3.060458333333339E-2</v>
      </c>
      <c r="E113" s="1">
        <f t="shared" si="9"/>
        <v>7.4930822447350507E-3</v>
      </c>
      <c r="G113" s="2">
        <f t="shared" si="10"/>
        <v>24.500000000000046</v>
      </c>
      <c r="H113" s="2">
        <f t="shared" si="11"/>
        <v>5.998464772302909</v>
      </c>
      <c r="O113" s="17">
        <f t="shared" si="12"/>
        <v>30.604583333333387</v>
      </c>
      <c r="P113" s="17">
        <f t="shared" si="13"/>
        <v>12.506917755264947</v>
      </c>
      <c r="V113" s="1">
        <v>3.0604583333333388</v>
      </c>
      <c r="W113" s="17">
        <v>-0.74930822447350509</v>
      </c>
      <c r="Y113" s="1">
        <f t="shared" si="14"/>
        <v>3.060458333333339E-2</v>
      </c>
      <c r="Z113" s="1">
        <f t="shared" si="15"/>
        <v>-7.4930822447350507E-3</v>
      </c>
      <c r="AB113" s="1">
        <f t="shared" si="16"/>
        <v>24.500000000000046</v>
      </c>
      <c r="AC113" s="1">
        <f t="shared" si="17"/>
        <v>-5.998464772302909</v>
      </c>
    </row>
    <row r="114" spans="1:29" x14ac:dyDescent="0.2">
      <c r="A114" s="1">
        <v>3.0916875000000048</v>
      </c>
      <c r="B114" s="18">
        <v>0.76467825825277236</v>
      </c>
      <c r="D114" s="1">
        <f t="shared" si="9"/>
        <v>3.0916875000000048E-2</v>
      </c>
      <c r="E114" s="1">
        <f t="shared" si="9"/>
        <v>7.6467825825277235E-3</v>
      </c>
      <c r="G114" s="2">
        <f t="shared" si="10"/>
        <v>24.750000000000039</v>
      </c>
      <c r="H114" s="2">
        <f t="shared" si="11"/>
        <v>6.1215070707360031</v>
      </c>
      <c r="O114" s="17">
        <f t="shared" si="12"/>
        <v>30.916875000000047</v>
      </c>
      <c r="P114" s="17">
        <f t="shared" si="13"/>
        <v>12.353217417472276</v>
      </c>
      <c r="V114" s="1">
        <v>3.0916875000000048</v>
      </c>
      <c r="W114" s="17">
        <v>-0.76467825825277236</v>
      </c>
      <c r="Y114" s="1">
        <f t="shared" si="14"/>
        <v>3.0916875000000048E-2</v>
      </c>
      <c r="Z114" s="1">
        <f t="shared" si="15"/>
        <v>-7.6467825825277235E-3</v>
      </c>
      <c r="AB114" s="1">
        <f t="shared" si="16"/>
        <v>24.750000000000039</v>
      </c>
      <c r="AC114" s="1">
        <f t="shared" si="17"/>
        <v>-6.1215070707360031</v>
      </c>
    </row>
    <row r="115" spans="1:29" x14ac:dyDescent="0.2">
      <c r="A115" s="1">
        <v>3.1229166666666726</v>
      </c>
      <c r="B115" s="18">
        <v>0.78020433329332561</v>
      </c>
      <c r="D115" s="1">
        <f t="shared" si="9"/>
        <v>3.1229166666666724E-2</v>
      </c>
      <c r="E115" s="1">
        <f t="shared" si="9"/>
        <v>7.8020433329332563E-3</v>
      </c>
      <c r="G115" s="2">
        <f t="shared" si="10"/>
        <v>25.000000000000046</v>
      </c>
      <c r="H115" s="2">
        <f t="shared" si="11"/>
        <v>6.2457985320346285</v>
      </c>
      <c r="O115" s="17">
        <f t="shared" si="12"/>
        <v>31.229166666666725</v>
      </c>
      <c r="P115" s="17">
        <f t="shared" si="13"/>
        <v>12.197956667066743</v>
      </c>
      <c r="V115" s="1">
        <v>3.1229166666666726</v>
      </c>
      <c r="W115" s="17">
        <v>-0.78020433329332561</v>
      </c>
      <c r="Y115" s="1">
        <f t="shared" si="14"/>
        <v>3.1229166666666724E-2</v>
      </c>
      <c r="Z115" s="1">
        <f t="shared" si="15"/>
        <v>-7.8020433329332563E-3</v>
      </c>
      <c r="AB115" s="1">
        <f t="shared" si="16"/>
        <v>25.000000000000046</v>
      </c>
      <c r="AC115" s="1">
        <f t="shared" si="17"/>
        <v>-6.2457985320346285</v>
      </c>
    </row>
    <row r="116" spans="1:29" x14ac:dyDescent="0.2">
      <c r="A116" s="1">
        <v>3.154145833333339</v>
      </c>
      <c r="B116" s="18">
        <v>0.79588644960202926</v>
      </c>
      <c r="D116" s="1">
        <f t="shared" si="9"/>
        <v>3.154145833333339E-2</v>
      </c>
      <c r="E116" s="1">
        <f t="shared" si="9"/>
        <v>7.9588644960202921E-3</v>
      </c>
      <c r="G116" s="2">
        <f t="shared" si="10"/>
        <v>25.250000000000046</v>
      </c>
      <c r="H116" s="2">
        <f t="shared" si="11"/>
        <v>6.371339156253736</v>
      </c>
      <c r="O116" s="17">
        <f t="shared" si="12"/>
        <v>31.541458333333388</v>
      </c>
      <c r="P116" s="17">
        <f t="shared" si="13"/>
        <v>12.041135503979707</v>
      </c>
      <c r="V116" s="1">
        <v>3.154145833333339</v>
      </c>
      <c r="W116" s="17">
        <v>-0.79588644960202926</v>
      </c>
      <c r="Y116" s="1">
        <f t="shared" si="14"/>
        <v>3.154145833333339E-2</v>
      </c>
      <c r="Z116" s="1">
        <f t="shared" si="15"/>
        <v>-7.9588644960202921E-3</v>
      </c>
      <c r="AB116" s="1">
        <f t="shared" si="16"/>
        <v>25.250000000000046</v>
      </c>
      <c r="AC116" s="1">
        <f t="shared" si="17"/>
        <v>-6.371339156253736</v>
      </c>
    </row>
    <row r="117" spans="1:29" x14ac:dyDescent="0.2">
      <c r="A117" s="1">
        <v>3.1853750000000054</v>
      </c>
      <c r="B117" s="18">
        <v>0.81172460718572359</v>
      </c>
      <c r="D117" s="1">
        <f t="shared" si="9"/>
        <v>3.1853750000000056E-2</v>
      </c>
      <c r="E117" s="1">
        <f t="shared" si="9"/>
        <v>8.1172460718572353E-3</v>
      </c>
      <c r="G117" s="2">
        <f t="shared" si="10"/>
        <v>25.500000000000046</v>
      </c>
      <c r="H117" s="2">
        <f t="shared" si="11"/>
        <v>6.4981289434480871</v>
      </c>
      <c r="O117" s="17">
        <f t="shared" si="12"/>
        <v>31.853750000000055</v>
      </c>
      <c r="P117" s="17">
        <f t="shared" si="13"/>
        <v>11.882753928142764</v>
      </c>
      <c r="V117" s="1">
        <v>3.1853750000000054</v>
      </c>
      <c r="W117" s="17">
        <v>-0.81172460718572359</v>
      </c>
      <c r="Y117" s="1">
        <f t="shared" si="14"/>
        <v>3.1853750000000056E-2</v>
      </c>
      <c r="Z117" s="1">
        <f t="shared" si="15"/>
        <v>-8.1172460718572353E-3</v>
      </c>
      <c r="AB117" s="1">
        <f t="shared" si="16"/>
        <v>25.500000000000046</v>
      </c>
      <c r="AC117" s="1">
        <f t="shared" si="17"/>
        <v>-6.4981289434480871</v>
      </c>
    </row>
    <row r="118" spans="1:29" x14ac:dyDescent="0.2">
      <c r="A118" s="1">
        <v>3.2166041666666727</v>
      </c>
      <c r="B118" s="18">
        <v>0.82771880605122428</v>
      </c>
      <c r="D118" s="1">
        <f t="shared" si="9"/>
        <v>3.2166041666666728E-2</v>
      </c>
      <c r="E118" s="1">
        <f t="shared" si="9"/>
        <v>8.2771880605122423E-3</v>
      </c>
      <c r="G118" s="2">
        <f t="shared" si="10"/>
        <v>25.75000000000005</v>
      </c>
      <c r="H118" s="2">
        <f t="shared" si="11"/>
        <v>6.6261678936722417</v>
      </c>
      <c r="O118" s="17">
        <f t="shared" si="12"/>
        <v>32.166041666666729</v>
      </c>
      <c r="P118" s="17">
        <f t="shared" si="13"/>
        <v>11.722811939487755</v>
      </c>
      <c r="V118" s="1">
        <v>3.2166041666666727</v>
      </c>
      <c r="W118" s="17">
        <v>-0.82771880605122428</v>
      </c>
      <c r="Y118" s="1">
        <f t="shared" si="14"/>
        <v>3.2166041666666728E-2</v>
      </c>
      <c r="Z118" s="1">
        <f t="shared" si="15"/>
        <v>-8.2771880605122423E-3</v>
      </c>
      <c r="AB118" s="1">
        <f t="shared" si="16"/>
        <v>25.75000000000005</v>
      </c>
      <c r="AC118" s="1">
        <f t="shared" si="17"/>
        <v>-6.6261678936722417</v>
      </c>
    </row>
    <row r="119" spans="1:29" x14ac:dyDescent="0.2">
      <c r="A119" s="1">
        <v>3.2478333333333396</v>
      </c>
      <c r="B119" s="18">
        <v>0.84386904620531311</v>
      </c>
      <c r="D119" s="1">
        <f t="shared" si="9"/>
        <v>3.2478333333333394E-2</v>
      </c>
      <c r="E119" s="1">
        <f t="shared" si="9"/>
        <v>8.4386904620531306E-3</v>
      </c>
      <c r="G119" s="2">
        <f t="shared" si="10"/>
        <v>26.00000000000005</v>
      </c>
      <c r="H119" s="2">
        <f t="shared" si="11"/>
        <v>6.7554560069804914</v>
      </c>
      <c r="V119" s="1">
        <v>3.2478333333333396</v>
      </c>
      <c r="W119" s="17">
        <v>-0.84386904620531311</v>
      </c>
      <c r="Y119" s="1">
        <f t="shared" si="14"/>
        <v>3.2478333333333394E-2</v>
      </c>
      <c r="Z119" s="1">
        <f t="shared" si="15"/>
        <v>-8.4386904620531306E-3</v>
      </c>
      <c r="AB119" s="1">
        <f t="shared" si="16"/>
        <v>26.00000000000005</v>
      </c>
      <c r="AC119" s="1">
        <f t="shared" si="17"/>
        <v>-6.7554560069804914</v>
      </c>
    </row>
    <row r="120" spans="1:29" x14ac:dyDescent="0.2">
      <c r="A120" s="1">
        <v>3.2790625000000064</v>
      </c>
      <c r="B120" s="18">
        <v>0.86017532765474758</v>
      </c>
      <c r="D120" s="1">
        <f t="shared" si="9"/>
        <v>3.2790625000000066E-2</v>
      </c>
      <c r="E120" s="1">
        <f t="shared" si="9"/>
        <v>8.6017532765474761E-3</v>
      </c>
      <c r="G120" s="2">
        <f t="shared" si="10"/>
        <v>26.250000000000053</v>
      </c>
      <c r="H120" s="2">
        <f t="shared" si="11"/>
        <v>6.8859932834269326</v>
      </c>
      <c r="O120" s="17">
        <f t="shared" si="12"/>
        <v>32.790625000000063</v>
      </c>
      <c r="P120" s="17">
        <f t="shared" si="13"/>
        <v>11.398246723452523</v>
      </c>
      <c r="V120" s="1">
        <v>3.2790625000000064</v>
      </c>
      <c r="W120" s="17">
        <v>-0.86017532765474758</v>
      </c>
      <c r="Y120" s="1">
        <f t="shared" si="14"/>
        <v>3.2790625000000066E-2</v>
      </c>
      <c r="Z120" s="1">
        <f t="shared" si="15"/>
        <v>-8.6017532765474761E-3</v>
      </c>
      <c r="AB120" s="1">
        <f t="shared" si="16"/>
        <v>26.250000000000053</v>
      </c>
      <c r="AC120" s="1">
        <f t="shared" si="17"/>
        <v>-6.8859932834269326</v>
      </c>
    </row>
    <row r="121" spans="1:29" x14ac:dyDescent="0.2">
      <c r="A121" s="1">
        <v>3.3102916666666733</v>
      </c>
      <c r="B121" s="18">
        <v>0.87663765040625119</v>
      </c>
      <c r="D121" s="1">
        <f t="shared" si="9"/>
        <v>3.3102916666666732E-2</v>
      </c>
      <c r="E121" s="1">
        <f t="shared" si="9"/>
        <v>8.7663765040625116E-3</v>
      </c>
      <c r="G121" s="2">
        <f t="shared" si="10"/>
        <v>26.500000000000053</v>
      </c>
      <c r="H121" s="2">
        <f t="shared" si="11"/>
        <v>7.0177797230653862</v>
      </c>
      <c r="O121" s="17">
        <f t="shared" si="12"/>
        <v>33.102916666666729</v>
      </c>
      <c r="P121" s="17">
        <f t="shared" si="13"/>
        <v>11.233623495937488</v>
      </c>
      <c r="V121" s="1">
        <v>3.3102916666666733</v>
      </c>
      <c r="W121" s="17">
        <v>-0.87663765040625119</v>
      </c>
      <c r="Y121" s="1">
        <f t="shared" si="14"/>
        <v>3.3102916666666732E-2</v>
      </c>
      <c r="Z121" s="1">
        <f t="shared" si="15"/>
        <v>-8.7663765040625116E-3</v>
      </c>
      <c r="AB121" s="1">
        <f t="shared" si="16"/>
        <v>26.500000000000053</v>
      </c>
      <c r="AC121" s="1">
        <f t="shared" si="17"/>
        <v>-7.0177797230653862</v>
      </c>
    </row>
    <row r="122" spans="1:29" x14ac:dyDescent="0.2">
      <c r="A122" s="1">
        <v>3.3415208333333406</v>
      </c>
      <c r="B122" s="18">
        <v>0.89325601446651659</v>
      </c>
      <c r="D122" s="1">
        <f t="shared" si="9"/>
        <v>3.3415208333333404E-2</v>
      </c>
      <c r="E122" s="1">
        <f t="shared" si="9"/>
        <v>8.9325601446651661E-3</v>
      </c>
      <c r="G122" s="2">
        <f t="shared" si="10"/>
        <v>26.750000000000057</v>
      </c>
      <c r="H122" s="2">
        <f t="shared" si="11"/>
        <v>7.1508153259494325</v>
      </c>
      <c r="O122" s="17">
        <f t="shared" si="12"/>
        <v>33.415208333333403</v>
      </c>
      <c r="P122" s="17">
        <f t="shared" si="13"/>
        <v>11.067439855334836</v>
      </c>
      <c r="V122" s="1">
        <v>3.3415208333333406</v>
      </c>
      <c r="W122" s="17">
        <v>-0.89325601446651659</v>
      </c>
      <c r="Y122" s="1">
        <f t="shared" si="14"/>
        <v>3.3415208333333404E-2</v>
      </c>
      <c r="Z122" s="1">
        <f t="shared" si="15"/>
        <v>-8.9325601446651661E-3</v>
      </c>
      <c r="AB122" s="1">
        <f t="shared" si="16"/>
        <v>26.750000000000057</v>
      </c>
      <c r="AC122" s="1">
        <f t="shared" si="17"/>
        <v>-7.1508153259494325</v>
      </c>
    </row>
    <row r="123" spans="1:29" x14ac:dyDescent="0.2">
      <c r="A123" s="1">
        <v>3.372750000000007</v>
      </c>
      <c r="B123" s="18">
        <v>0.91003041984220456</v>
      </c>
      <c r="D123" s="1">
        <f t="shared" si="9"/>
        <v>3.372750000000007E-2</v>
      </c>
      <c r="E123" s="1">
        <f t="shared" si="9"/>
        <v>9.1003041984220462E-3</v>
      </c>
      <c r="G123" s="2">
        <f t="shared" si="10"/>
        <v>27.000000000000057</v>
      </c>
      <c r="H123" s="2">
        <f t="shared" si="11"/>
        <v>7.2851000921323923</v>
      </c>
      <c r="O123" s="17">
        <f t="shared" si="12"/>
        <v>33.72750000000007</v>
      </c>
      <c r="P123" s="17">
        <f t="shared" si="13"/>
        <v>10.899695801577955</v>
      </c>
      <c r="V123" s="1">
        <v>3.372750000000007</v>
      </c>
      <c r="W123" s="17">
        <v>-0.91003041984220456</v>
      </c>
      <c r="Y123" s="1">
        <f t="shared" si="14"/>
        <v>3.372750000000007E-2</v>
      </c>
      <c r="Z123" s="1">
        <f t="shared" si="15"/>
        <v>-9.1003041984220462E-3</v>
      </c>
      <c r="AB123" s="1">
        <f t="shared" si="16"/>
        <v>27.000000000000057</v>
      </c>
      <c r="AC123" s="1">
        <f t="shared" si="17"/>
        <v>-7.2851000921323923</v>
      </c>
    </row>
    <row r="124" spans="1:29" x14ac:dyDescent="0.2">
      <c r="A124" s="1">
        <v>3.403979166666673</v>
      </c>
      <c r="B124" s="18">
        <v>0.92696086653993981</v>
      </c>
      <c r="D124" s="1">
        <f t="shared" si="9"/>
        <v>3.4039791666666729E-2</v>
      </c>
      <c r="E124" s="1">
        <f t="shared" si="9"/>
        <v>9.2696086653993974E-3</v>
      </c>
      <c r="G124" s="2">
        <f t="shared" si="10"/>
        <v>27.25000000000005</v>
      </c>
      <c r="H124" s="2">
        <f t="shared" si="11"/>
        <v>7.4206340216672961</v>
      </c>
      <c r="O124" s="17">
        <f t="shared" si="12"/>
        <v>34.03979166666673</v>
      </c>
      <c r="P124" s="17">
        <f t="shared" si="13"/>
        <v>10.730391334600602</v>
      </c>
      <c r="V124" s="1">
        <v>3.403979166666673</v>
      </c>
      <c r="W124" s="17">
        <v>-0.92696086653993981</v>
      </c>
      <c r="Y124" s="1">
        <f t="shared" si="14"/>
        <v>3.4039791666666729E-2</v>
      </c>
      <c r="Z124" s="1">
        <f t="shared" si="15"/>
        <v>-9.2696086653993974E-3</v>
      </c>
      <c r="AB124" s="1">
        <f t="shared" si="16"/>
        <v>27.25000000000005</v>
      </c>
      <c r="AC124" s="1">
        <f t="shared" si="17"/>
        <v>-7.4206340216672961</v>
      </c>
    </row>
    <row r="125" spans="1:29" x14ac:dyDescent="0.2">
      <c r="A125" s="1">
        <v>3.4352083333333407</v>
      </c>
      <c r="B125" s="18">
        <v>0.9440473545663165</v>
      </c>
      <c r="D125" s="1">
        <f t="shared" si="9"/>
        <v>3.4352083333333408E-2</v>
      </c>
      <c r="E125" s="1">
        <f t="shared" si="9"/>
        <v>9.4404735456631653E-3</v>
      </c>
      <c r="G125" s="2">
        <f t="shared" si="10"/>
        <v>27.50000000000006</v>
      </c>
      <c r="H125" s="2">
        <f t="shared" si="11"/>
        <v>7.5574171146069373</v>
      </c>
      <c r="O125" s="17">
        <f t="shared" si="12"/>
        <v>34.352083333333411</v>
      </c>
      <c r="P125" s="17">
        <f t="shared" si="13"/>
        <v>10.559526454336833</v>
      </c>
      <c r="V125" s="1">
        <v>3.4352083333333407</v>
      </c>
      <c r="W125" s="17">
        <v>-0.9440473545663165</v>
      </c>
      <c r="Y125" s="1">
        <f t="shared" si="14"/>
        <v>3.4352083333333408E-2</v>
      </c>
      <c r="Z125" s="1">
        <f t="shared" si="15"/>
        <v>-9.4404735456631653E-3</v>
      </c>
      <c r="AB125" s="1">
        <f t="shared" si="16"/>
        <v>27.50000000000006</v>
      </c>
      <c r="AC125" s="1">
        <f t="shared" si="17"/>
        <v>-7.5574171146069373</v>
      </c>
    </row>
    <row r="126" spans="1:29" x14ac:dyDescent="0.2">
      <c r="A126" s="1">
        <v>3.4664375000000081</v>
      </c>
      <c r="B126" s="18">
        <v>0.96128988392788839</v>
      </c>
      <c r="D126" s="1">
        <f t="shared" si="9"/>
        <v>3.4664375000000081E-2</v>
      </c>
      <c r="E126" s="1">
        <f t="shared" si="9"/>
        <v>9.6128988392788842E-3</v>
      </c>
      <c r="G126" s="2">
        <f t="shared" si="10"/>
        <v>27.750000000000064</v>
      </c>
      <c r="H126" s="2">
        <f t="shared" si="11"/>
        <v>7.695449371003777</v>
      </c>
      <c r="O126" s="17">
        <f t="shared" si="12"/>
        <v>34.664375000000078</v>
      </c>
      <c r="P126" s="17">
        <f t="shared" si="13"/>
        <v>10.387101160721116</v>
      </c>
      <c r="V126" s="1">
        <v>3.4664375000000081</v>
      </c>
      <c r="W126" s="17">
        <v>-0.96128988392788839</v>
      </c>
      <c r="Y126" s="1">
        <f t="shared" si="14"/>
        <v>3.4664375000000081E-2</v>
      </c>
      <c r="Z126" s="1">
        <f t="shared" si="15"/>
        <v>-9.6128988392788842E-3</v>
      </c>
      <c r="AB126" s="1">
        <f t="shared" si="16"/>
        <v>27.750000000000064</v>
      </c>
      <c r="AC126" s="1">
        <f t="shared" si="17"/>
        <v>-7.695449371003777</v>
      </c>
    </row>
    <row r="127" spans="1:29" x14ac:dyDescent="0.2">
      <c r="A127" s="1">
        <v>3.4976666666666745</v>
      </c>
      <c r="B127" s="18">
        <v>0.97868845463117382</v>
      </c>
      <c r="D127" s="1">
        <f t="shared" si="9"/>
        <v>3.4976666666666746E-2</v>
      </c>
      <c r="E127" s="1">
        <f t="shared" si="9"/>
        <v>9.7868845463117381E-3</v>
      </c>
      <c r="G127" s="2">
        <f t="shared" si="10"/>
        <v>28.000000000000064</v>
      </c>
      <c r="H127" s="2">
        <f t="shared" si="11"/>
        <v>7.8347307909099975</v>
      </c>
      <c r="V127" s="1">
        <v>3.4976666666666745</v>
      </c>
      <c r="W127" s="17">
        <v>-0.97868845463117382</v>
      </c>
      <c r="Y127" s="1">
        <f t="shared" si="14"/>
        <v>3.4976666666666746E-2</v>
      </c>
      <c r="Z127" s="1">
        <f t="shared" si="15"/>
        <v>-9.7868845463117381E-3</v>
      </c>
      <c r="AB127" s="1">
        <f t="shared" si="16"/>
        <v>28.000000000000064</v>
      </c>
      <c r="AC127" s="1">
        <f t="shared" si="17"/>
        <v>-7.8347307909099975</v>
      </c>
    </row>
    <row r="128" spans="1:29" x14ac:dyDescent="0.2">
      <c r="A128" s="1">
        <v>3.5288958333333413</v>
      </c>
      <c r="B128" s="18">
        <v>0.99624306668265572</v>
      </c>
      <c r="D128" s="1">
        <f t="shared" si="9"/>
        <v>3.5288958333333412E-2</v>
      </c>
      <c r="E128" s="1">
        <f t="shared" si="9"/>
        <v>9.9624306668265571E-3</v>
      </c>
      <c r="G128" s="2">
        <f t="shared" si="10"/>
        <v>28.250000000000064</v>
      </c>
      <c r="H128" s="2">
        <f t="shared" si="11"/>
        <v>7.9752613743774976</v>
      </c>
      <c r="O128" s="17">
        <f t="shared" si="12"/>
        <v>35.288958333333412</v>
      </c>
      <c r="P128" s="17">
        <f t="shared" si="13"/>
        <v>10.037569333173444</v>
      </c>
      <c r="V128" s="1">
        <v>3.5288958333333413</v>
      </c>
      <c r="W128" s="17">
        <v>-0.99624306668265572</v>
      </c>
      <c r="Y128" s="1">
        <f t="shared" si="14"/>
        <v>3.5288958333333412E-2</v>
      </c>
      <c r="Z128" s="1">
        <f t="shared" si="15"/>
        <v>-9.9624306668265571E-3</v>
      </c>
      <c r="AB128" s="1">
        <f t="shared" si="16"/>
        <v>28.250000000000064</v>
      </c>
      <c r="AC128" s="1">
        <f t="shared" si="17"/>
        <v>-7.9752613743774976</v>
      </c>
    </row>
    <row r="129" spans="1:29" x14ac:dyDescent="0.2">
      <c r="A129" s="1">
        <v>3.5601250000000091</v>
      </c>
      <c r="B129" s="18">
        <v>1.0139537200887785</v>
      </c>
      <c r="D129" s="1">
        <f t="shared" si="9"/>
        <v>3.5601250000000091E-2</v>
      </c>
      <c r="E129" s="1">
        <f t="shared" si="9"/>
        <v>1.0139537200887784E-2</v>
      </c>
      <c r="G129" s="2">
        <f t="shared" si="10"/>
        <v>28.500000000000075</v>
      </c>
      <c r="H129" s="2">
        <f t="shared" si="11"/>
        <v>8.1170411214578664</v>
      </c>
      <c r="O129" s="17">
        <f t="shared" si="12"/>
        <v>35.601250000000093</v>
      </c>
      <c r="P129" s="17">
        <f t="shared" si="13"/>
        <v>9.8604627991122147</v>
      </c>
      <c r="V129" s="1">
        <v>3.5601250000000091</v>
      </c>
      <c r="W129" s="17">
        <v>-1.0139537200887785</v>
      </c>
      <c r="Y129" s="1">
        <f t="shared" si="14"/>
        <v>3.5601250000000091E-2</v>
      </c>
      <c r="Z129" s="1">
        <f t="shared" si="15"/>
        <v>-1.0139537200887784E-2</v>
      </c>
      <c r="AB129" s="1">
        <f t="shared" si="16"/>
        <v>28.500000000000075</v>
      </c>
      <c r="AC129" s="1">
        <f t="shared" si="17"/>
        <v>-8.1170411214578664</v>
      </c>
    </row>
    <row r="130" spans="1:29" x14ac:dyDescent="0.2">
      <c r="A130" s="1">
        <v>3.5913541666666751</v>
      </c>
      <c r="B130" s="18">
        <v>1.0318204148559431</v>
      </c>
      <c r="D130" s="1">
        <f t="shared" si="9"/>
        <v>3.591354166666675E-2</v>
      </c>
      <c r="E130" s="1">
        <f t="shared" si="9"/>
        <v>1.0318204148559431E-2</v>
      </c>
      <c r="G130" s="2">
        <f t="shared" si="10"/>
        <v>28.750000000000068</v>
      </c>
      <c r="H130" s="2">
        <f t="shared" si="11"/>
        <v>8.2600700322023464</v>
      </c>
      <c r="O130" s="17">
        <f t="shared" si="12"/>
        <v>35.913541666666752</v>
      </c>
      <c r="P130" s="17">
        <f t="shared" si="13"/>
        <v>9.6817958514405689</v>
      </c>
      <c r="V130" s="1">
        <v>3.5913541666666751</v>
      </c>
      <c r="W130" s="17">
        <v>-1.0318204148559431</v>
      </c>
      <c r="Y130" s="1">
        <f t="shared" si="14"/>
        <v>3.591354166666675E-2</v>
      </c>
      <c r="Z130" s="1">
        <f t="shared" si="15"/>
        <v>-1.0318204148559431E-2</v>
      </c>
      <c r="AB130" s="1">
        <f t="shared" si="16"/>
        <v>28.750000000000068</v>
      </c>
      <c r="AC130" s="1">
        <f t="shared" si="17"/>
        <v>-8.2600700322023464</v>
      </c>
    </row>
    <row r="131" spans="1:29" x14ac:dyDescent="0.2">
      <c r="A131" s="1">
        <v>3.6225833333333424</v>
      </c>
      <c r="B131" s="18">
        <v>1.0498431509905173</v>
      </c>
      <c r="D131" s="1">
        <f t="shared" si="9"/>
        <v>3.6225833333333422E-2</v>
      </c>
      <c r="E131" s="1">
        <f t="shared" si="9"/>
        <v>1.0498431509905173E-2</v>
      </c>
      <c r="G131" s="2">
        <f t="shared" si="10"/>
        <v>29.000000000000071</v>
      </c>
      <c r="H131" s="2">
        <f t="shared" si="11"/>
        <v>8.4043481066619137</v>
      </c>
      <c r="O131" s="17">
        <f t="shared" si="12"/>
        <v>36.225833333333426</v>
      </c>
      <c r="P131" s="17">
        <f t="shared" si="13"/>
        <v>9.5015684900948276</v>
      </c>
      <c r="V131" s="1">
        <v>3.6225833333333424</v>
      </c>
      <c r="W131" s="17">
        <v>-1.0498431509905173</v>
      </c>
      <c r="Y131" s="1">
        <f t="shared" si="14"/>
        <v>3.6225833333333422E-2</v>
      </c>
      <c r="Z131" s="1">
        <f t="shared" si="15"/>
        <v>-1.0498431509905173E-2</v>
      </c>
      <c r="AB131" s="1">
        <f t="shared" si="16"/>
        <v>29.000000000000071</v>
      </c>
      <c r="AC131" s="1">
        <f t="shared" si="17"/>
        <v>-8.4043481066619137</v>
      </c>
    </row>
    <row r="132" spans="1:29" x14ac:dyDescent="0.2">
      <c r="A132" s="1">
        <v>3.6538125000000088</v>
      </c>
      <c r="B132" s="18">
        <v>1.0680219284988217</v>
      </c>
      <c r="D132" s="1">
        <f t="shared" si="9"/>
        <v>3.6538125000000088E-2</v>
      </c>
      <c r="E132" s="1">
        <f t="shared" si="9"/>
        <v>1.0680219284988217E-2</v>
      </c>
      <c r="G132" s="2">
        <f t="shared" si="10"/>
        <v>29.250000000000071</v>
      </c>
      <c r="H132" s="2">
        <f t="shared" si="11"/>
        <v>8.5498753448871643</v>
      </c>
      <c r="O132" s="17">
        <f t="shared" si="12"/>
        <v>36.538125000000086</v>
      </c>
      <c r="P132" s="17">
        <f t="shared" si="13"/>
        <v>9.3197807150117828</v>
      </c>
      <c r="V132" s="1">
        <v>3.6538125000000088</v>
      </c>
      <c r="W132" s="17">
        <v>-1.0680219284988217</v>
      </c>
      <c r="Y132" s="1">
        <f t="shared" si="14"/>
        <v>3.6538125000000088E-2</v>
      </c>
      <c r="Z132" s="1">
        <f t="shared" si="15"/>
        <v>-1.0680219284988217E-2</v>
      </c>
      <c r="AB132" s="1">
        <f t="shared" si="16"/>
        <v>29.250000000000071</v>
      </c>
      <c r="AC132" s="1">
        <f t="shared" si="17"/>
        <v>-8.5498753448871643</v>
      </c>
    </row>
    <row r="133" spans="1:29" x14ac:dyDescent="0.2">
      <c r="A133" s="1">
        <v>3.6850416666666748</v>
      </c>
      <c r="B133" s="18">
        <v>1.0863567473871412</v>
      </c>
      <c r="D133" s="1">
        <f t="shared" si="9"/>
        <v>3.6850416666666747E-2</v>
      </c>
      <c r="E133" s="1">
        <f t="shared" si="9"/>
        <v>1.0863567473871412E-2</v>
      </c>
      <c r="G133" s="2">
        <f t="shared" si="10"/>
        <v>29.500000000000064</v>
      </c>
      <c r="H133" s="2">
        <f t="shared" si="11"/>
        <v>8.6966517469284152</v>
      </c>
      <c r="O133" s="17">
        <f t="shared" si="12"/>
        <v>36.850416666666746</v>
      </c>
      <c r="P133" s="17">
        <f t="shared" si="13"/>
        <v>9.1364325261285888</v>
      </c>
      <c r="V133" s="1">
        <v>3.6850416666666748</v>
      </c>
      <c r="W133" s="17">
        <v>-1.0863567473871412</v>
      </c>
      <c r="Y133" s="1">
        <f t="shared" si="14"/>
        <v>3.6850416666666747E-2</v>
      </c>
      <c r="Z133" s="1">
        <f t="shared" si="15"/>
        <v>-1.0863567473871412E-2</v>
      </c>
      <c r="AB133" s="1">
        <f t="shared" si="16"/>
        <v>29.500000000000064</v>
      </c>
      <c r="AC133" s="1">
        <f t="shared" si="17"/>
        <v>-8.6966517469284152</v>
      </c>
    </row>
    <row r="134" spans="1:29" x14ac:dyDescent="0.2">
      <c r="A134" s="1">
        <v>3.7162708333333425</v>
      </c>
      <c r="B134" s="18">
        <v>1.1048476076617155</v>
      </c>
      <c r="D134" s="1">
        <f t="shared" si="9"/>
        <v>3.7162708333333426E-2</v>
      </c>
      <c r="E134" s="1">
        <f t="shared" si="9"/>
        <v>1.1048476076617155E-2</v>
      </c>
      <c r="G134" s="2">
        <f t="shared" si="10"/>
        <v>29.750000000000075</v>
      </c>
      <c r="H134" s="2">
        <f t="shared" si="11"/>
        <v>8.8446773128356142</v>
      </c>
      <c r="O134" s="17">
        <f t="shared" si="12"/>
        <v>37.162708333333427</v>
      </c>
      <c r="P134" s="17">
        <f t="shared" si="13"/>
        <v>8.9515239233828439</v>
      </c>
      <c r="V134" s="1">
        <v>3.7162708333333425</v>
      </c>
      <c r="W134" s="17">
        <v>-1.1048476076617155</v>
      </c>
      <c r="Y134" s="1">
        <f t="shared" si="14"/>
        <v>3.7162708333333426E-2</v>
      </c>
      <c r="Z134" s="1">
        <f t="shared" si="15"/>
        <v>-1.1048476076617155E-2</v>
      </c>
      <c r="AB134" s="1">
        <f t="shared" si="16"/>
        <v>29.750000000000075</v>
      </c>
      <c r="AC134" s="1">
        <f t="shared" si="17"/>
        <v>-8.8446773128356142</v>
      </c>
    </row>
    <row r="135" spans="1:29" x14ac:dyDescent="0.2">
      <c r="A135" s="1">
        <v>3.7475000000000098</v>
      </c>
      <c r="B135" s="18">
        <v>1.1234945093287416</v>
      </c>
      <c r="D135" s="1">
        <f t="shared" si="9"/>
        <v>3.7475000000000099E-2</v>
      </c>
      <c r="E135" s="1">
        <f t="shared" si="9"/>
        <v>1.1234945093287416E-2</v>
      </c>
      <c r="G135" s="2">
        <f t="shared" si="10"/>
        <v>30.000000000000078</v>
      </c>
      <c r="H135" s="2">
        <f t="shared" si="11"/>
        <v>8.9939520426583712</v>
      </c>
      <c r="V135" s="1">
        <v>3.7475000000000098</v>
      </c>
      <c r="W135" s="17">
        <v>-1.1234945093287416</v>
      </c>
      <c r="Y135" s="1">
        <f t="shared" si="14"/>
        <v>3.7475000000000099E-2</v>
      </c>
      <c r="Z135" s="1">
        <f t="shared" si="15"/>
        <v>-1.1234945093287416E-2</v>
      </c>
      <c r="AB135" s="1">
        <f t="shared" si="16"/>
        <v>30.000000000000078</v>
      </c>
      <c r="AC135" s="1">
        <f t="shared" si="17"/>
        <v>-8.9939520426583712</v>
      </c>
    </row>
    <row r="136" spans="1:29" x14ac:dyDescent="0.2">
      <c r="A136" s="1">
        <v>3.7787291666666762</v>
      </c>
      <c r="B136" s="18">
        <v>1.1422974523943743</v>
      </c>
      <c r="D136" s="1">
        <f t="shared" ref="D136:D175" si="18">A136/100</f>
        <v>3.7787291666666764E-2</v>
      </c>
      <c r="E136" s="1">
        <f t="shared" ref="E136:E175" si="19">B136/100</f>
        <v>1.1422974523943743E-2</v>
      </c>
      <c r="G136" s="2">
        <f t="shared" ref="G136:G175" si="20">D136/$K$2</f>
        <v>30.250000000000078</v>
      </c>
      <c r="H136" s="2">
        <f t="shared" ref="H136:H175" si="21">E136/$K$2</f>
        <v>9.1444759364459589</v>
      </c>
      <c r="O136" s="17">
        <f t="shared" si="12"/>
        <v>37.787291666666761</v>
      </c>
      <c r="P136" s="17">
        <f t="shared" si="13"/>
        <v>8.5770254760562565</v>
      </c>
      <c r="V136" s="1">
        <v>3.7787291666666762</v>
      </c>
      <c r="W136" s="17">
        <v>-1.1422974523943743</v>
      </c>
      <c r="Y136" s="1">
        <f t="shared" si="14"/>
        <v>3.7787291666666764E-2</v>
      </c>
      <c r="Z136" s="1">
        <f t="shared" si="15"/>
        <v>-1.1422974523943743E-2</v>
      </c>
      <c r="AB136" s="1">
        <f t="shared" si="16"/>
        <v>30.250000000000078</v>
      </c>
      <c r="AC136" s="1">
        <f t="shared" si="17"/>
        <v>-9.1444759364459589</v>
      </c>
    </row>
    <row r="137" spans="1:29" x14ac:dyDescent="0.2">
      <c r="A137" s="1">
        <v>3.8099583333333435</v>
      </c>
      <c r="B137" s="18">
        <v>1.1612564368647227</v>
      </c>
      <c r="D137" s="1">
        <f t="shared" si="18"/>
        <v>3.8099583333333437E-2</v>
      </c>
      <c r="E137" s="1">
        <f t="shared" si="19"/>
        <v>1.1612564368647226E-2</v>
      </c>
      <c r="G137" s="2">
        <f t="shared" si="20"/>
        <v>30.500000000000082</v>
      </c>
      <c r="H137" s="2">
        <f t="shared" si="21"/>
        <v>9.2962489942472786</v>
      </c>
      <c r="O137" s="17">
        <f t="shared" si="12"/>
        <v>38.099583333333435</v>
      </c>
      <c r="P137" s="17">
        <f t="shared" si="13"/>
        <v>8.3874356313527727</v>
      </c>
      <c r="V137" s="1">
        <v>3.8099583333333435</v>
      </c>
      <c r="W137" s="17">
        <v>-1.1612564368647227</v>
      </c>
      <c r="Y137" s="1">
        <f t="shared" si="14"/>
        <v>3.8099583333333437E-2</v>
      </c>
      <c r="Z137" s="1">
        <f t="shared" si="15"/>
        <v>-1.1612564368647226E-2</v>
      </c>
      <c r="AB137" s="1">
        <f t="shared" si="16"/>
        <v>30.500000000000082</v>
      </c>
      <c r="AC137" s="1">
        <f t="shared" si="17"/>
        <v>-9.2962489942472786</v>
      </c>
    </row>
    <row r="138" spans="1:29" x14ac:dyDescent="0.2">
      <c r="A138" s="1">
        <v>3.8411875000000104</v>
      </c>
      <c r="B138" s="18">
        <v>1.1803714627458548</v>
      </c>
      <c r="D138" s="1">
        <f t="shared" si="18"/>
        <v>3.8411875000000102E-2</v>
      </c>
      <c r="E138" s="1">
        <f t="shared" si="19"/>
        <v>1.1803714627458549E-2</v>
      </c>
      <c r="G138" s="2">
        <f t="shared" si="20"/>
        <v>30.750000000000082</v>
      </c>
      <c r="H138" s="2">
        <f t="shared" si="21"/>
        <v>9.4492712161109136</v>
      </c>
      <c r="O138" s="17">
        <f t="shared" si="12"/>
        <v>38.411875000000101</v>
      </c>
      <c r="P138" s="17">
        <f t="shared" si="13"/>
        <v>8.1962853725414515</v>
      </c>
      <c r="V138" s="1">
        <v>3.8411875000000104</v>
      </c>
      <c r="W138" s="17">
        <v>-1.1803714627458548</v>
      </c>
      <c r="Y138" s="1">
        <f t="shared" si="14"/>
        <v>3.8411875000000102E-2</v>
      </c>
      <c r="Z138" s="1">
        <f t="shared" si="15"/>
        <v>-1.1803714627458549E-2</v>
      </c>
      <c r="AB138" s="1">
        <f t="shared" si="16"/>
        <v>30.750000000000082</v>
      </c>
      <c r="AC138" s="1">
        <f t="shared" si="17"/>
        <v>-9.4492712161109136</v>
      </c>
    </row>
    <row r="139" spans="1:29" x14ac:dyDescent="0.2">
      <c r="A139" s="1">
        <v>3.8724166666666768</v>
      </c>
      <c r="B139" s="18">
        <v>1.1996425300437905</v>
      </c>
      <c r="D139" s="1">
        <f t="shared" si="18"/>
        <v>3.8724166666666768E-2</v>
      </c>
      <c r="E139" s="1">
        <f t="shared" si="19"/>
        <v>1.1996425300437905E-2</v>
      </c>
      <c r="G139" s="2">
        <f t="shared" si="20"/>
        <v>31.000000000000082</v>
      </c>
      <c r="H139" s="2">
        <f t="shared" si="21"/>
        <v>9.6035426020850476</v>
      </c>
      <c r="O139" s="17">
        <f t="shared" si="12"/>
        <v>38.724166666666768</v>
      </c>
      <c r="P139" s="17">
        <f t="shared" si="13"/>
        <v>8.003574699562094</v>
      </c>
      <c r="V139" s="1">
        <v>3.8724166666666768</v>
      </c>
      <c r="W139" s="17">
        <v>-1.1996425300437905</v>
      </c>
      <c r="Y139" s="1">
        <f t="shared" si="14"/>
        <v>3.8724166666666768E-2</v>
      </c>
      <c r="Z139" s="1">
        <f t="shared" si="15"/>
        <v>-1.1996425300437905E-2</v>
      </c>
      <c r="AB139" s="1">
        <f t="shared" si="16"/>
        <v>31.000000000000082</v>
      </c>
      <c r="AC139" s="1">
        <f t="shared" si="17"/>
        <v>-9.6035426020850476</v>
      </c>
    </row>
    <row r="140" spans="1:29" x14ac:dyDescent="0.2">
      <c r="A140" s="1">
        <v>3.9036458333333446</v>
      </c>
      <c r="B140" s="18">
        <v>1.2190696387645066</v>
      </c>
      <c r="D140" s="1">
        <f t="shared" si="18"/>
        <v>3.9036458333333447E-2</v>
      </c>
      <c r="E140" s="1">
        <f t="shared" si="19"/>
        <v>1.2190696387645066E-2</v>
      </c>
      <c r="G140" s="2">
        <f t="shared" si="20"/>
        <v>31.250000000000092</v>
      </c>
      <c r="H140" s="2">
        <f t="shared" si="21"/>
        <v>9.7590631522175322</v>
      </c>
      <c r="O140" s="17">
        <f t="shared" si="12"/>
        <v>39.036458333333442</v>
      </c>
      <c r="P140" s="17">
        <f t="shared" si="13"/>
        <v>7.8093036123549346</v>
      </c>
      <c r="V140" s="1">
        <v>3.9036458333333446</v>
      </c>
      <c r="W140" s="17">
        <v>-1.2190696387645066</v>
      </c>
      <c r="Y140" s="1">
        <f t="shared" si="14"/>
        <v>3.9036458333333447E-2</v>
      </c>
      <c r="Z140" s="1">
        <f t="shared" si="15"/>
        <v>-1.2190696387645066E-2</v>
      </c>
      <c r="AB140" s="1">
        <f t="shared" si="16"/>
        <v>31.250000000000092</v>
      </c>
      <c r="AC140" s="1">
        <f t="shared" si="17"/>
        <v>-9.7590631522175322</v>
      </c>
    </row>
    <row r="141" spans="1:29" x14ac:dyDescent="0.2">
      <c r="A141" s="1">
        <v>3.9348750000000114</v>
      </c>
      <c r="B141" s="18">
        <v>1.2386527889139305</v>
      </c>
      <c r="D141" s="1">
        <f t="shared" si="18"/>
        <v>3.9348750000000113E-2</v>
      </c>
      <c r="E141" s="1">
        <f t="shared" si="19"/>
        <v>1.2386527889139305E-2</v>
      </c>
      <c r="G141" s="2">
        <f t="shared" si="20"/>
        <v>31.500000000000092</v>
      </c>
      <c r="H141" s="2">
        <f t="shared" si="21"/>
        <v>9.9158328665558155</v>
      </c>
      <c r="O141" s="17">
        <f t="shared" si="12"/>
        <v>39.348750000000116</v>
      </c>
      <c r="P141" s="17">
        <f t="shared" si="13"/>
        <v>7.6134721108606946</v>
      </c>
      <c r="V141" s="1">
        <v>3.9348750000000114</v>
      </c>
      <c r="W141" s="17">
        <v>-1.2386527889139305</v>
      </c>
      <c r="Y141" s="1">
        <f t="shared" si="14"/>
        <v>3.9348750000000113E-2</v>
      </c>
      <c r="Z141" s="1">
        <f t="shared" si="15"/>
        <v>-1.2386527889139305E-2</v>
      </c>
      <c r="AB141" s="1">
        <f t="shared" si="16"/>
        <v>31.500000000000092</v>
      </c>
      <c r="AC141" s="1">
        <f t="shared" si="17"/>
        <v>-9.9158328665558155</v>
      </c>
    </row>
    <row r="142" spans="1:29" x14ac:dyDescent="0.2">
      <c r="A142" s="1">
        <v>3.966104166666677</v>
      </c>
      <c r="B142" s="18">
        <v>1.2583919804979451</v>
      </c>
      <c r="D142" s="1">
        <f t="shared" si="18"/>
        <v>3.9661041666666771E-2</v>
      </c>
      <c r="E142" s="1">
        <f t="shared" si="19"/>
        <v>1.258391980497945E-2</v>
      </c>
      <c r="G142" s="2">
        <f t="shared" si="20"/>
        <v>31.750000000000085</v>
      </c>
      <c r="H142" s="2">
        <f t="shared" si="21"/>
        <v>10.073851745146991</v>
      </c>
      <c r="O142" s="17">
        <f t="shared" si="12"/>
        <v>39.661041666666769</v>
      </c>
      <c r="P142" s="17">
        <f t="shared" si="13"/>
        <v>7.416080195020549</v>
      </c>
      <c r="V142" s="1">
        <v>3.966104166666677</v>
      </c>
      <c r="W142" s="17">
        <v>-1.2583919804979451</v>
      </c>
      <c r="Y142" s="1">
        <f t="shared" si="14"/>
        <v>3.9661041666666771E-2</v>
      </c>
      <c r="Z142" s="1">
        <f t="shared" si="15"/>
        <v>-1.258391980497945E-2</v>
      </c>
      <c r="AB142" s="1">
        <f t="shared" si="16"/>
        <v>31.750000000000085</v>
      </c>
      <c r="AC142" s="1">
        <f t="shared" si="17"/>
        <v>-10.073851745146991</v>
      </c>
    </row>
    <row r="143" spans="1:29" x14ac:dyDescent="0.2">
      <c r="A143" s="1">
        <v>3.9973333333333443</v>
      </c>
      <c r="B143" s="18">
        <v>1.2782872135223886</v>
      </c>
      <c r="D143" s="1">
        <f t="shared" si="18"/>
        <v>3.9973333333333444E-2</v>
      </c>
      <c r="E143" s="1">
        <f t="shared" si="19"/>
        <v>1.2782872135223887E-2</v>
      </c>
      <c r="G143" s="2">
        <f t="shared" si="20"/>
        <v>32.000000000000092</v>
      </c>
      <c r="H143" s="2">
        <f t="shared" si="21"/>
        <v>10.233119788037801</v>
      </c>
      <c r="V143" s="1">
        <v>3.9973333333333443</v>
      </c>
      <c r="W143" s="17">
        <v>-1.2782872135223886</v>
      </c>
      <c r="Y143" s="1">
        <f t="shared" si="14"/>
        <v>3.9973333333333444E-2</v>
      </c>
      <c r="Z143" s="1">
        <f t="shared" si="15"/>
        <v>-1.2782872135223887E-2</v>
      </c>
      <c r="AB143" s="1">
        <f t="shared" si="16"/>
        <v>32.000000000000092</v>
      </c>
      <c r="AC143" s="1">
        <f t="shared" si="17"/>
        <v>-10.233119788037801</v>
      </c>
    </row>
    <row r="144" spans="1:29" x14ac:dyDescent="0.2">
      <c r="A144" s="1">
        <v>4.0285625000000103</v>
      </c>
      <c r="B144" s="18">
        <v>1.298338487993048</v>
      </c>
      <c r="D144" s="1">
        <f t="shared" si="18"/>
        <v>4.0285625000000103E-2</v>
      </c>
      <c r="E144" s="1">
        <f t="shared" si="19"/>
        <v>1.298338487993048E-2</v>
      </c>
      <c r="G144" s="2">
        <f t="shared" si="20"/>
        <v>32.250000000000085</v>
      </c>
      <c r="H144" s="2">
        <f t="shared" si="21"/>
        <v>10.393636995274568</v>
      </c>
      <c r="O144" s="17">
        <f t="shared" ref="O144:O175" si="22">A144*10</f>
        <v>40.285625000000103</v>
      </c>
      <c r="P144" s="17">
        <f t="shared" ref="P144:P175" si="23">(2-B144)*10</f>
        <v>7.0166151200695204</v>
      </c>
      <c r="V144" s="1">
        <v>4.0285625000000103</v>
      </c>
      <c r="W144" s="17">
        <v>-1.298338487993048</v>
      </c>
      <c r="Y144" s="1">
        <f t="shared" ref="Y144:Y175" si="24">V144/100</f>
        <v>4.0285625000000103E-2</v>
      </c>
      <c r="Z144" s="1">
        <f t="shared" ref="Z144:Z175" si="25">W144/100</f>
        <v>-1.298338487993048E-2</v>
      </c>
      <c r="AB144" s="1">
        <f t="shared" ref="AB144:AB175" si="26">Y144/$K$2</f>
        <v>32.250000000000085</v>
      </c>
      <c r="AC144" s="1">
        <f t="shared" ref="AC144:AC175" si="27">Z144/$K$2</f>
        <v>-10.393636995274568</v>
      </c>
    </row>
    <row r="145" spans="1:29" x14ac:dyDescent="0.2">
      <c r="A145" s="1">
        <v>4.059791666666678</v>
      </c>
      <c r="B145" s="18">
        <v>1.3185458039156686</v>
      </c>
      <c r="D145" s="1">
        <f t="shared" si="18"/>
        <v>4.0597916666666782E-2</v>
      </c>
      <c r="E145" s="1">
        <f t="shared" si="19"/>
        <v>1.3185458039156685E-2</v>
      </c>
      <c r="G145" s="2">
        <f t="shared" si="20"/>
        <v>32.500000000000092</v>
      </c>
      <c r="H145" s="2">
        <f t="shared" si="21"/>
        <v>10.555403366903285</v>
      </c>
      <c r="O145" s="17">
        <f t="shared" si="22"/>
        <v>40.597916666666777</v>
      </c>
      <c r="P145" s="17">
        <f t="shared" si="23"/>
        <v>6.8145419608433144</v>
      </c>
      <c r="V145" s="1">
        <v>4.059791666666678</v>
      </c>
      <c r="W145" s="17">
        <v>-1.3185458039156686</v>
      </c>
      <c r="Y145" s="1">
        <f t="shared" si="24"/>
        <v>4.0597916666666782E-2</v>
      </c>
      <c r="Z145" s="1">
        <f t="shared" si="25"/>
        <v>-1.3185458039156685E-2</v>
      </c>
      <c r="AB145" s="1">
        <f t="shared" si="26"/>
        <v>32.500000000000092</v>
      </c>
      <c r="AC145" s="1">
        <f t="shared" si="27"/>
        <v>-10.555403366903285</v>
      </c>
    </row>
    <row r="146" spans="1:29" x14ac:dyDescent="0.2">
      <c r="A146" s="1">
        <v>4.091020833333344</v>
      </c>
      <c r="B146" s="18">
        <v>1.3389091612959383</v>
      </c>
      <c r="D146" s="1">
        <f t="shared" si="18"/>
        <v>4.0910208333333441E-2</v>
      </c>
      <c r="E146" s="1">
        <f t="shared" si="19"/>
        <v>1.3389091612959383E-2</v>
      </c>
      <c r="G146" s="2">
        <f t="shared" si="20"/>
        <v>32.750000000000085</v>
      </c>
      <c r="H146" s="2">
        <f t="shared" si="21"/>
        <v>10.718418902969486</v>
      </c>
      <c r="O146" s="17">
        <f t="shared" si="22"/>
        <v>40.910208333333443</v>
      </c>
      <c r="P146" s="17">
        <f t="shared" si="23"/>
        <v>6.6109083870406167</v>
      </c>
      <c r="V146" s="1">
        <v>4.091020833333344</v>
      </c>
      <c r="W146" s="17">
        <v>-1.3389091612959383</v>
      </c>
      <c r="Y146" s="1">
        <f t="shared" si="24"/>
        <v>4.0910208333333441E-2</v>
      </c>
      <c r="Z146" s="1">
        <f t="shared" si="25"/>
        <v>-1.3389091612959383E-2</v>
      </c>
      <c r="AB146" s="1">
        <f t="shared" si="26"/>
        <v>32.750000000000085</v>
      </c>
      <c r="AC146" s="1">
        <f t="shared" si="27"/>
        <v>-10.718418902969486</v>
      </c>
    </row>
    <row r="147" spans="1:29" x14ac:dyDescent="0.2">
      <c r="A147" s="1">
        <v>4.1222500000000117</v>
      </c>
      <c r="B147" s="18">
        <v>1.3594285601395062</v>
      </c>
      <c r="D147" s="1">
        <f t="shared" si="18"/>
        <v>4.122250000000012E-2</v>
      </c>
      <c r="E147" s="1">
        <f t="shared" si="19"/>
        <v>1.3594285601395062E-2</v>
      </c>
      <c r="G147" s="2">
        <f t="shared" si="20"/>
        <v>33.000000000000099</v>
      </c>
      <c r="H147" s="2">
        <f t="shared" si="21"/>
        <v>10.882683603518394</v>
      </c>
      <c r="O147" s="17">
        <f t="shared" si="22"/>
        <v>41.222500000000117</v>
      </c>
      <c r="P147" s="17">
        <f t="shared" si="23"/>
        <v>6.4057143986049381</v>
      </c>
      <c r="V147" s="1">
        <v>4.1222500000000117</v>
      </c>
      <c r="W147" s="17">
        <v>-1.3594285601395062</v>
      </c>
      <c r="Y147" s="1">
        <f t="shared" si="24"/>
        <v>4.122250000000012E-2</v>
      </c>
      <c r="Z147" s="1">
        <f t="shared" si="25"/>
        <v>-1.3594285601395062E-2</v>
      </c>
      <c r="AB147" s="1">
        <f t="shared" si="26"/>
        <v>33.000000000000099</v>
      </c>
      <c r="AC147" s="1">
        <f t="shared" si="27"/>
        <v>-10.882683603518394</v>
      </c>
    </row>
    <row r="148" spans="1:29" x14ac:dyDescent="0.2">
      <c r="A148" s="1">
        <v>4.1534791666666786</v>
      </c>
      <c r="B148" s="18">
        <v>1.3801040004519676</v>
      </c>
      <c r="D148" s="1">
        <f t="shared" si="18"/>
        <v>4.1534791666666786E-2</v>
      </c>
      <c r="E148" s="1">
        <f t="shared" si="19"/>
        <v>1.3801040004519675E-2</v>
      </c>
      <c r="G148" s="2">
        <f t="shared" si="20"/>
        <v>33.250000000000092</v>
      </c>
      <c r="H148" s="2">
        <f t="shared" si="21"/>
        <v>11.048197468594804</v>
      </c>
      <c r="O148" s="17">
        <f t="shared" si="22"/>
        <v>41.534791666666784</v>
      </c>
      <c r="P148" s="17">
        <f t="shared" si="23"/>
        <v>6.1989599954803243</v>
      </c>
      <c r="V148" s="1">
        <v>4.1534791666666786</v>
      </c>
      <c r="W148" s="17">
        <v>-1.3801040004519676</v>
      </c>
      <c r="Y148" s="1">
        <f t="shared" si="24"/>
        <v>4.1534791666666786E-2</v>
      </c>
      <c r="Z148" s="1">
        <f t="shared" si="25"/>
        <v>-1.3801040004519675E-2</v>
      </c>
      <c r="AB148" s="1">
        <f t="shared" si="26"/>
        <v>33.250000000000092</v>
      </c>
      <c r="AC148" s="1">
        <f t="shared" si="27"/>
        <v>-11.048197468594804</v>
      </c>
    </row>
    <row r="149" spans="1:29" x14ac:dyDescent="0.2">
      <c r="A149" s="1">
        <v>4.1847083333333455</v>
      </c>
      <c r="B149" s="18">
        <v>1.4009354822388673</v>
      </c>
      <c r="D149" s="1">
        <f t="shared" si="18"/>
        <v>4.1847083333333451E-2</v>
      </c>
      <c r="E149" s="1">
        <f t="shared" si="19"/>
        <v>1.4009354822388673E-2</v>
      </c>
      <c r="G149" s="2">
        <f t="shared" si="20"/>
        <v>33.500000000000092</v>
      </c>
      <c r="H149" s="2">
        <f t="shared" si="21"/>
        <v>11.2149604982431</v>
      </c>
      <c r="O149" s="17">
        <f t="shared" si="22"/>
        <v>41.847083333333458</v>
      </c>
      <c r="P149" s="17">
        <f t="shared" si="23"/>
        <v>5.9906451776113272</v>
      </c>
      <c r="V149" s="1">
        <v>4.1847083333333455</v>
      </c>
      <c r="W149" s="17">
        <v>-1.4009354822388673</v>
      </c>
      <c r="Y149" s="1">
        <f t="shared" si="24"/>
        <v>4.1847083333333451E-2</v>
      </c>
      <c r="Z149" s="1">
        <f t="shared" si="25"/>
        <v>-1.4009354822388673E-2</v>
      </c>
      <c r="AB149" s="1">
        <f t="shared" si="26"/>
        <v>33.500000000000092</v>
      </c>
      <c r="AC149" s="1">
        <f t="shared" si="27"/>
        <v>-11.2149604982431</v>
      </c>
    </row>
    <row r="150" spans="1:29" x14ac:dyDescent="0.2">
      <c r="A150" s="1">
        <v>4.2159375000000123</v>
      </c>
      <c r="B150" s="18">
        <v>1.4219230055057079</v>
      </c>
      <c r="D150" s="1">
        <f t="shared" si="18"/>
        <v>4.2159375000000124E-2</v>
      </c>
      <c r="E150" s="1">
        <f t="shared" si="19"/>
        <v>1.421923005505708E-2</v>
      </c>
      <c r="G150" s="2">
        <f t="shared" si="20"/>
        <v>33.750000000000099</v>
      </c>
      <c r="H150" s="2">
        <f t="shared" si="21"/>
        <v>11.382972692507336</v>
      </c>
      <c r="O150" s="17">
        <f t="shared" si="22"/>
        <v>42.159375000000125</v>
      </c>
      <c r="P150" s="17">
        <f t="shared" si="23"/>
        <v>5.7807699449429206</v>
      </c>
      <c r="V150" s="1">
        <v>4.2159375000000123</v>
      </c>
      <c r="W150" s="17">
        <v>-1.4219230055057079</v>
      </c>
      <c r="Y150" s="1">
        <f t="shared" si="24"/>
        <v>4.2159375000000124E-2</v>
      </c>
      <c r="Z150" s="1">
        <f t="shared" si="25"/>
        <v>-1.421923005505708E-2</v>
      </c>
      <c r="AB150" s="1">
        <f t="shared" si="26"/>
        <v>33.750000000000099</v>
      </c>
      <c r="AC150" s="1">
        <f t="shared" si="27"/>
        <v>-11.382972692507336</v>
      </c>
    </row>
    <row r="151" spans="1:29" x14ac:dyDescent="0.2">
      <c r="A151" s="1">
        <v>4.2471666666666792</v>
      </c>
      <c r="B151" s="18">
        <v>1.4430665702579366</v>
      </c>
      <c r="D151" s="1">
        <f t="shared" si="18"/>
        <v>4.2471666666666789E-2</v>
      </c>
      <c r="E151" s="1">
        <f t="shared" si="19"/>
        <v>1.4430665702579367E-2</v>
      </c>
      <c r="G151" s="2">
        <f t="shared" si="20"/>
        <v>34.000000000000099</v>
      </c>
      <c r="H151" s="2">
        <f t="shared" si="21"/>
        <v>11.552234051431114</v>
      </c>
      <c r="V151" s="1">
        <v>4.2471666666666792</v>
      </c>
      <c r="W151" s="17">
        <v>-1.4430665702579366</v>
      </c>
      <c r="Y151" s="1">
        <f t="shared" si="24"/>
        <v>4.2471666666666789E-2</v>
      </c>
      <c r="Z151" s="1">
        <f t="shared" si="25"/>
        <v>-1.4430665702579367E-2</v>
      </c>
      <c r="AB151" s="1">
        <f t="shared" si="26"/>
        <v>34.000000000000099</v>
      </c>
      <c r="AC151" s="1">
        <f t="shared" si="27"/>
        <v>-11.552234051431114</v>
      </c>
    </row>
    <row r="152" spans="1:29" x14ac:dyDescent="0.2">
      <c r="A152" s="1">
        <v>4.2783958333333461</v>
      </c>
      <c r="B152" s="18">
        <v>1.4643661765009541</v>
      </c>
      <c r="D152" s="1">
        <f t="shared" si="18"/>
        <v>4.2783958333333462E-2</v>
      </c>
      <c r="E152" s="1">
        <f t="shared" si="19"/>
        <v>1.4643661765009541E-2</v>
      </c>
      <c r="G152" s="2">
        <f t="shared" si="20"/>
        <v>34.250000000000107</v>
      </c>
      <c r="H152" s="2">
        <f t="shared" si="21"/>
        <v>11.722744575057671</v>
      </c>
      <c r="O152" s="17">
        <f t="shared" si="22"/>
        <v>42.783958333333459</v>
      </c>
      <c r="P152" s="17">
        <f t="shared" si="23"/>
        <v>5.3563382349904582</v>
      </c>
      <c r="V152" s="1">
        <v>4.2783958333333461</v>
      </c>
      <c r="W152" s="17">
        <v>-1.4643661765009541</v>
      </c>
      <c r="Y152" s="1">
        <f t="shared" si="24"/>
        <v>4.2783958333333462E-2</v>
      </c>
      <c r="Z152" s="1">
        <f t="shared" si="25"/>
        <v>-1.4643661765009541E-2</v>
      </c>
      <c r="AB152" s="1">
        <f t="shared" si="26"/>
        <v>34.250000000000107</v>
      </c>
      <c r="AC152" s="1">
        <f t="shared" si="27"/>
        <v>-11.722744575057671</v>
      </c>
    </row>
    <row r="153" spans="1:29" x14ac:dyDescent="0.2">
      <c r="A153" s="1">
        <v>4.309625000000012</v>
      </c>
      <c r="B153" s="18">
        <v>1.4858218242401067</v>
      </c>
      <c r="D153" s="1">
        <f t="shared" si="18"/>
        <v>4.3096250000000121E-2</v>
      </c>
      <c r="E153" s="1">
        <f t="shared" si="19"/>
        <v>1.4858218242401067E-2</v>
      </c>
      <c r="G153" s="2">
        <f t="shared" si="20"/>
        <v>34.500000000000099</v>
      </c>
      <c r="H153" s="2">
        <f t="shared" si="21"/>
        <v>11.894504263429807</v>
      </c>
      <c r="O153" s="17">
        <f t="shared" si="22"/>
        <v>43.096250000000119</v>
      </c>
      <c r="P153" s="17">
        <f t="shared" si="23"/>
        <v>5.1417817575989329</v>
      </c>
      <c r="V153" s="1">
        <v>4.309625000000012</v>
      </c>
      <c r="W153" s="17">
        <v>-1.4858218242401067</v>
      </c>
      <c r="Y153" s="1">
        <f t="shared" si="24"/>
        <v>4.3096250000000121E-2</v>
      </c>
      <c r="Z153" s="1">
        <f t="shared" si="25"/>
        <v>-1.4858218242401067E-2</v>
      </c>
      <c r="AB153" s="1">
        <f t="shared" si="26"/>
        <v>34.500000000000099</v>
      </c>
      <c r="AC153" s="1">
        <f t="shared" si="27"/>
        <v>-11.894504263429807</v>
      </c>
    </row>
    <row r="154" spans="1:29" x14ac:dyDescent="0.2">
      <c r="A154" s="1">
        <v>4.3408541666666789</v>
      </c>
      <c r="B154" s="18">
        <v>1.5074335134806969</v>
      </c>
      <c r="D154" s="1">
        <f t="shared" si="18"/>
        <v>4.3408541666666786E-2</v>
      </c>
      <c r="E154" s="1">
        <f t="shared" si="19"/>
        <v>1.5074335134806969E-2</v>
      </c>
      <c r="G154" s="2">
        <f t="shared" si="20"/>
        <v>34.750000000000099</v>
      </c>
      <c r="H154" s="2">
        <f t="shared" si="21"/>
        <v>12.067513116589968</v>
      </c>
      <c r="O154" s="17">
        <f t="shared" si="22"/>
        <v>43.408541666666792</v>
      </c>
      <c r="P154" s="17">
        <f t="shared" si="23"/>
        <v>4.9256648651930313</v>
      </c>
      <c r="V154" s="1">
        <v>4.3408541666666789</v>
      </c>
      <c r="W154" s="17">
        <v>-1.5074335134806969</v>
      </c>
      <c r="Y154" s="1">
        <f t="shared" si="24"/>
        <v>4.3408541666666786E-2</v>
      </c>
      <c r="Z154" s="1">
        <f t="shared" si="25"/>
        <v>-1.5074335134806969E-2</v>
      </c>
      <c r="AB154" s="1">
        <f t="shared" si="26"/>
        <v>34.750000000000099</v>
      </c>
      <c r="AC154" s="1">
        <f t="shared" si="27"/>
        <v>-12.067513116589968</v>
      </c>
    </row>
    <row r="155" spans="1:29" x14ac:dyDescent="0.2">
      <c r="A155" s="1">
        <v>4.3720833333333466</v>
      </c>
      <c r="B155" s="18">
        <v>1.5292012442279763</v>
      </c>
      <c r="D155" s="1">
        <f t="shared" si="18"/>
        <v>4.3720833333333466E-2</v>
      </c>
      <c r="E155" s="1">
        <f t="shared" si="19"/>
        <v>1.5292012442279764E-2</v>
      </c>
      <c r="G155" s="2">
        <f t="shared" si="20"/>
        <v>35.000000000000107</v>
      </c>
      <c r="H155" s="2">
        <f t="shared" si="21"/>
        <v>12.241771134580198</v>
      </c>
      <c r="O155" s="17">
        <f t="shared" si="22"/>
        <v>43.720833333333466</v>
      </c>
      <c r="P155" s="17">
        <f t="shared" si="23"/>
        <v>4.7079875577202372</v>
      </c>
      <c r="V155" s="1">
        <v>4.3720833333333466</v>
      </c>
      <c r="W155" s="17">
        <v>-1.5292012442279763</v>
      </c>
      <c r="Y155" s="1">
        <f t="shared" si="24"/>
        <v>4.3720833333333466E-2</v>
      </c>
      <c r="Z155" s="1">
        <f t="shared" si="25"/>
        <v>-1.5292012442279764E-2</v>
      </c>
      <c r="AB155" s="1">
        <f t="shared" si="26"/>
        <v>35.000000000000107</v>
      </c>
      <c r="AC155" s="1">
        <f t="shared" si="27"/>
        <v>-12.241771134580198</v>
      </c>
    </row>
    <row r="156" spans="1:29" x14ac:dyDescent="0.2">
      <c r="A156" s="1">
        <v>4.4033125000000144</v>
      </c>
      <c r="B156" s="18">
        <v>1.5511250164871411</v>
      </c>
      <c r="D156" s="1">
        <f t="shared" si="18"/>
        <v>4.4033125000000145E-2</v>
      </c>
      <c r="E156" s="1">
        <f t="shared" si="19"/>
        <v>1.5511250164871411E-2</v>
      </c>
      <c r="G156" s="2">
        <f t="shared" si="20"/>
        <v>35.250000000000114</v>
      </c>
      <c r="H156" s="2">
        <f t="shared" si="21"/>
        <v>12.41727831744209</v>
      </c>
      <c r="O156" s="17">
        <f t="shared" si="22"/>
        <v>44.03312500000014</v>
      </c>
      <c r="P156" s="17">
        <f t="shared" si="23"/>
        <v>4.4887498351285888</v>
      </c>
      <c r="V156" s="1">
        <v>4.4033125000000144</v>
      </c>
      <c r="W156" s="17">
        <v>-1.5511250164871411</v>
      </c>
      <c r="Y156" s="1">
        <f t="shared" si="24"/>
        <v>4.4033125000000145E-2</v>
      </c>
      <c r="Z156" s="1">
        <f t="shared" si="25"/>
        <v>-1.5511250164871411E-2</v>
      </c>
      <c r="AB156" s="1">
        <f t="shared" si="26"/>
        <v>35.250000000000114</v>
      </c>
      <c r="AC156" s="1">
        <f t="shared" si="27"/>
        <v>-12.41727831744209</v>
      </c>
    </row>
    <row r="157" spans="1:29" x14ac:dyDescent="0.2">
      <c r="A157" s="1">
        <v>4.4345416666666795</v>
      </c>
      <c r="B157" s="18">
        <v>1.5732048302633399</v>
      </c>
      <c r="D157" s="1">
        <f t="shared" si="18"/>
        <v>4.4345416666666797E-2</v>
      </c>
      <c r="E157" s="1">
        <f t="shared" si="19"/>
        <v>1.5732048302633399E-2</v>
      </c>
      <c r="G157" s="2">
        <f t="shared" si="20"/>
        <v>35.500000000000107</v>
      </c>
      <c r="H157" s="2">
        <f t="shared" si="21"/>
        <v>12.594034665216864</v>
      </c>
      <c r="O157" s="17">
        <f t="shared" si="22"/>
        <v>44.345416666666793</v>
      </c>
      <c r="P157" s="17">
        <f t="shared" si="23"/>
        <v>4.267951697366601</v>
      </c>
      <c r="V157" s="1">
        <v>4.4345416666666795</v>
      </c>
      <c r="W157" s="17">
        <v>-1.5732048302633399</v>
      </c>
      <c r="Y157" s="1">
        <f t="shared" si="24"/>
        <v>4.4345416666666797E-2</v>
      </c>
      <c r="Z157" s="1">
        <f t="shared" si="25"/>
        <v>-1.5732048302633399E-2</v>
      </c>
      <c r="AB157" s="1">
        <f t="shared" si="26"/>
        <v>35.500000000000107</v>
      </c>
      <c r="AC157" s="1">
        <f t="shared" si="27"/>
        <v>-12.594034665216864</v>
      </c>
    </row>
    <row r="158" spans="1:29" x14ac:dyDescent="0.2">
      <c r="A158" s="1">
        <v>4.4657708333333472</v>
      </c>
      <c r="B158" s="18">
        <v>1.5954406855616763</v>
      </c>
      <c r="D158" s="1">
        <f t="shared" si="18"/>
        <v>4.4657708333333469E-2</v>
      </c>
      <c r="E158" s="1">
        <f t="shared" si="19"/>
        <v>1.5954406855616762E-2</v>
      </c>
      <c r="G158" s="2">
        <f t="shared" si="20"/>
        <v>35.750000000000107</v>
      </c>
      <c r="H158" s="2">
        <f t="shared" si="21"/>
        <v>12.772040177945373</v>
      </c>
      <c r="O158" s="17">
        <f t="shared" si="22"/>
        <v>44.657708333333474</v>
      </c>
      <c r="P158" s="17">
        <f t="shared" si="23"/>
        <v>4.0455931443832371</v>
      </c>
      <c r="V158" s="1">
        <v>4.4657708333333472</v>
      </c>
      <c r="W158" s="17">
        <v>-1.5954406855616763</v>
      </c>
      <c r="Y158" s="1">
        <f t="shared" si="24"/>
        <v>4.4657708333333469E-2</v>
      </c>
      <c r="Z158" s="1">
        <f t="shared" si="25"/>
        <v>-1.5954406855616762E-2</v>
      </c>
      <c r="AB158" s="1">
        <f t="shared" si="26"/>
        <v>35.750000000000107</v>
      </c>
      <c r="AC158" s="1">
        <f t="shared" si="27"/>
        <v>-12.772040177945373</v>
      </c>
    </row>
    <row r="159" spans="1:29" x14ac:dyDescent="0.2">
      <c r="A159" s="1">
        <v>4.497000000000015</v>
      </c>
      <c r="B159" s="18">
        <v>1.6178325823871944</v>
      </c>
      <c r="D159" s="1">
        <f t="shared" si="18"/>
        <v>4.4970000000000149E-2</v>
      </c>
      <c r="E159" s="1">
        <f t="shared" si="19"/>
        <v>1.6178325823871943E-2</v>
      </c>
      <c r="G159" s="2">
        <f t="shared" si="20"/>
        <v>36.000000000000121</v>
      </c>
      <c r="H159" s="2">
        <f t="shared" si="21"/>
        <v>12.951294855667999</v>
      </c>
      <c r="V159" s="1">
        <v>4.497000000000015</v>
      </c>
      <c r="W159" s="17">
        <v>-1.6178325823871944</v>
      </c>
      <c r="Y159" s="1">
        <f t="shared" si="24"/>
        <v>4.4970000000000149E-2</v>
      </c>
      <c r="Z159" s="1">
        <f t="shared" si="25"/>
        <v>-1.6178325823871943E-2</v>
      </c>
      <c r="AB159" s="1">
        <f t="shared" si="26"/>
        <v>36.000000000000121</v>
      </c>
      <c r="AC159" s="1">
        <f t="shared" si="27"/>
        <v>-12.951294855667999</v>
      </c>
    </row>
    <row r="160" spans="1:29" x14ac:dyDescent="0.2">
      <c r="A160" s="1">
        <v>4.528229166666681</v>
      </c>
      <c r="B160" s="18">
        <v>1.6403805207448925</v>
      </c>
      <c r="D160" s="1">
        <f t="shared" si="18"/>
        <v>4.5282291666666807E-2</v>
      </c>
      <c r="E160" s="1">
        <f t="shared" si="19"/>
        <v>1.6403805207448927E-2</v>
      </c>
      <c r="G160" s="2">
        <f t="shared" si="20"/>
        <v>36.250000000000114</v>
      </c>
      <c r="H160" s="2">
        <f t="shared" si="21"/>
        <v>13.131798698424758</v>
      </c>
      <c r="O160" s="17">
        <f t="shared" si="22"/>
        <v>45.282291666666808</v>
      </c>
      <c r="P160" s="17">
        <f t="shared" si="23"/>
        <v>3.5961947925510751</v>
      </c>
      <c r="V160" s="1">
        <v>4.528229166666681</v>
      </c>
      <c r="W160" s="17">
        <v>-1.6403805207448925</v>
      </c>
      <c r="Y160" s="1">
        <f t="shared" si="24"/>
        <v>4.5282291666666807E-2</v>
      </c>
      <c r="Z160" s="1">
        <f t="shared" si="25"/>
        <v>-1.6403805207448927E-2</v>
      </c>
      <c r="AB160" s="1">
        <f t="shared" si="26"/>
        <v>36.250000000000114</v>
      </c>
      <c r="AC160" s="1">
        <f t="shared" si="27"/>
        <v>-13.131798698424758</v>
      </c>
    </row>
    <row r="161" spans="1:29" x14ac:dyDescent="0.2">
      <c r="A161" s="1">
        <v>4.5594583333333478</v>
      </c>
      <c r="B161" s="18">
        <v>1.6630845006397179</v>
      </c>
      <c r="D161" s="1">
        <f t="shared" si="18"/>
        <v>4.559458333333348E-2</v>
      </c>
      <c r="E161" s="1">
        <f t="shared" si="19"/>
        <v>1.663084500639718E-2</v>
      </c>
      <c r="G161" s="2">
        <f t="shared" si="20"/>
        <v>36.500000000000121</v>
      </c>
      <c r="H161" s="2">
        <f t="shared" si="21"/>
        <v>13.313551706255247</v>
      </c>
      <c r="O161" s="17">
        <f t="shared" si="22"/>
        <v>45.594583333333475</v>
      </c>
      <c r="P161" s="17">
        <f t="shared" si="23"/>
        <v>3.3691549936028209</v>
      </c>
      <c r="V161" s="1">
        <v>4.5594583333333478</v>
      </c>
      <c r="W161" s="17">
        <v>-1.6630845006397179</v>
      </c>
      <c r="Y161" s="1">
        <f t="shared" si="24"/>
        <v>4.559458333333348E-2</v>
      </c>
      <c r="Z161" s="1">
        <f t="shared" si="25"/>
        <v>-1.663084500639718E-2</v>
      </c>
      <c r="AB161" s="1">
        <f t="shared" si="26"/>
        <v>36.500000000000121</v>
      </c>
      <c r="AC161" s="1">
        <f t="shared" si="27"/>
        <v>-13.313551706255247</v>
      </c>
    </row>
    <row r="162" spans="1:29" x14ac:dyDescent="0.2">
      <c r="A162" s="1">
        <v>4.5906875000000156</v>
      </c>
      <c r="B162" s="18">
        <v>1.6859445220765696</v>
      </c>
      <c r="D162" s="1">
        <f t="shared" si="18"/>
        <v>4.5906875000000152E-2</v>
      </c>
      <c r="E162" s="1">
        <f t="shared" si="19"/>
        <v>1.6859445220765698E-2</v>
      </c>
      <c r="G162" s="2">
        <f t="shared" si="20"/>
        <v>36.750000000000121</v>
      </c>
      <c r="H162" s="2">
        <f t="shared" si="21"/>
        <v>13.496553879198691</v>
      </c>
      <c r="O162" s="17">
        <f t="shared" si="22"/>
        <v>45.906875000000156</v>
      </c>
      <c r="P162" s="17">
        <f t="shared" si="23"/>
        <v>3.1405547792343036</v>
      </c>
      <c r="V162" s="1">
        <v>4.5906875000000156</v>
      </c>
      <c r="W162" s="17">
        <v>-1.6859445220765696</v>
      </c>
      <c r="Y162" s="1">
        <f t="shared" si="24"/>
        <v>4.5906875000000152E-2</v>
      </c>
      <c r="Z162" s="1">
        <f t="shared" si="25"/>
        <v>-1.6859445220765698E-2</v>
      </c>
      <c r="AB162" s="1">
        <f t="shared" si="26"/>
        <v>36.750000000000121</v>
      </c>
      <c r="AC162" s="1">
        <f t="shared" si="27"/>
        <v>-13.496553879198691</v>
      </c>
    </row>
    <row r="163" spans="1:29" x14ac:dyDescent="0.2">
      <c r="A163" s="1">
        <v>4.6219166666666816</v>
      </c>
      <c r="B163" s="18">
        <v>1.7089605850602907</v>
      </c>
      <c r="D163" s="1">
        <f t="shared" si="18"/>
        <v>4.6219166666666818E-2</v>
      </c>
      <c r="E163" s="1">
        <f t="shared" si="19"/>
        <v>1.7089605850602908E-2</v>
      </c>
      <c r="G163" s="2">
        <f t="shared" si="20"/>
        <v>37.000000000000121</v>
      </c>
      <c r="H163" s="2">
        <f t="shared" si="21"/>
        <v>13.680805217293855</v>
      </c>
      <c r="O163" s="17">
        <f t="shared" si="22"/>
        <v>46.219166666666816</v>
      </c>
      <c r="P163" s="17">
        <f t="shared" si="23"/>
        <v>2.9103941493970931</v>
      </c>
      <c r="V163" s="1">
        <v>4.6219166666666816</v>
      </c>
      <c r="W163" s="17">
        <v>-1.7089605850602907</v>
      </c>
      <c r="Y163" s="1">
        <f t="shared" si="24"/>
        <v>4.6219166666666818E-2</v>
      </c>
      <c r="Z163" s="1">
        <f t="shared" si="25"/>
        <v>-1.7089605850602908E-2</v>
      </c>
      <c r="AB163" s="1">
        <f t="shared" si="26"/>
        <v>37.000000000000121</v>
      </c>
      <c r="AC163" s="1">
        <f t="shared" si="27"/>
        <v>-13.680805217293855</v>
      </c>
    </row>
    <row r="164" spans="1:29" x14ac:dyDescent="0.2">
      <c r="A164" s="1">
        <v>4.6531458333333493</v>
      </c>
      <c r="B164" s="18">
        <v>1.7321326895956806</v>
      </c>
      <c r="D164" s="1">
        <f t="shared" si="18"/>
        <v>4.6531458333333491E-2</v>
      </c>
      <c r="E164" s="1">
        <f t="shared" si="19"/>
        <v>1.7321326895956807E-2</v>
      </c>
      <c r="G164" s="2">
        <f t="shared" si="20"/>
        <v>37.250000000000128</v>
      </c>
      <c r="H164" s="2">
        <f t="shared" si="21"/>
        <v>13.866305720579165</v>
      </c>
      <c r="O164" s="17">
        <f t="shared" si="22"/>
        <v>46.531458333333489</v>
      </c>
      <c r="P164" s="17">
        <f t="shared" si="23"/>
        <v>2.6786731040431944</v>
      </c>
      <c r="V164" s="1">
        <v>4.6531458333333493</v>
      </c>
      <c r="W164" s="17">
        <v>-1.7321326895956806</v>
      </c>
      <c r="Y164" s="1">
        <f t="shared" si="24"/>
        <v>4.6531458333333491E-2</v>
      </c>
      <c r="Z164" s="1">
        <f t="shared" si="25"/>
        <v>-1.7321326895956807E-2</v>
      </c>
      <c r="AB164" s="1">
        <f t="shared" si="26"/>
        <v>37.250000000000128</v>
      </c>
      <c r="AC164" s="1">
        <f t="shared" si="27"/>
        <v>-13.866305720579165</v>
      </c>
    </row>
    <row r="165" spans="1:29" x14ac:dyDescent="0.2">
      <c r="A165" s="1">
        <v>4.6843750000000162</v>
      </c>
      <c r="B165" s="18">
        <v>1.7554608356874806</v>
      </c>
      <c r="D165" s="1">
        <f t="shared" si="18"/>
        <v>4.6843750000000163E-2</v>
      </c>
      <c r="E165" s="1">
        <f t="shared" si="19"/>
        <v>1.7554608356874807E-2</v>
      </c>
      <c r="G165" s="2">
        <f t="shared" si="20"/>
        <v>37.500000000000128</v>
      </c>
      <c r="H165" s="2">
        <f t="shared" si="21"/>
        <v>14.053055389092574</v>
      </c>
      <c r="O165" s="17">
        <f t="shared" si="22"/>
        <v>46.843750000000163</v>
      </c>
      <c r="P165" s="17">
        <f t="shared" si="23"/>
        <v>2.4453916431251943</v>
      </c>
      <c r="V165" s="1">
        <v>4.6843750000000162</v>
      </c>
      <c r="W165" s="17">
        <v>-1.7554608356874806</v>
      </c>
      <c r="Y165" s="1">
        <f t="shared" si="24"/>
        <v>4.6843750000000163E-2</v>
      </c>
      <c r="Z165" s="1">
        <f t="shared" si="25"/>
        <v>-1.7554608356874807E-2</v>
      </c>
      <c r="AB165" s="1">
        <f t="shared" si="26"/>
        <v>37.500000000000128</v>
      </c>
      <c r="AC165" s="1">
        <f t="shared" si="27"/>
        <v>-14.053055389092574</v>
      </c>
    </row>
    <row r="166" spans="1:29" x14ac:dyDescent="0.2">
      <c r="A166" s="1">
        <v>4.7156041666666821</v>
      </c>
      <c r="B166" s="18">
        <v>1.7789450233403854</v>
      </c>
      <c r="D166" s="1">
        <f t="shared" si="18"/>
        <v>4.7156041666666822E-2</v>
      </c>
      <c r="E166" s="1">
        <f t="shared" si="19"/>
        <v>1.7789450233403854E-2</v>
      </c>
      <c r="G166" s="2">
        <f t="shared" si="20"/>
        <v>37.750000000000128</v>
      </c>
      <c r="H166" s="2">
        <f t="shared" si="21"/>
        <v>14.241054222871664</v>
      </c>
      <c r="O166" s="17">
        <f t="shared" si="22"/>
        <v>47.156041666666823</v>
      </c>
      <c r="P166" s="17">
        <f t="shared" si="23"/>
        <v>2.210549766596146</v>
      </c>
      <c r="V166" s="1">
        <v>4.7156041666666821</v>
      </c>
      <c r="W166" s="17">
        <v>-1.7789450233403854</v>
      </c>
      <c r="Y166" s="1">
        <f t="shared" si="24"/>
        <v>4.7156041666666822E-2</v>
      </c>
      <c r="Z166" s="1">
        <f t="shared" si="25"/>
        <v>-1.7789450233403854E-2</v>
      </c>
      <c r="AB166" s="1">
        <f t="shared" si="26"/>
        <v>37.750000000000128</v>
      </c>
      <c r="AC166" s="1">
        <f t="shared" si="27"/>
        <v>-14.241054222871664</v>
      </c>
    </row>
    <row r="167" spans="1:29" x14ac:dyDescent="0.2">
      <c r="A167" s="1">
        <v>4.746833333333349</v>
      </c>
      <c r="B167" s="18">
        <v>1.8025852525590447</v>
      </c>
      <c r="D167" s="1">
        <f t="shared" si="18"/>
        <v>4.7468333333333487E-2</v>
      </c>
      <c r="E167" s="1">
        <f t="shared" si="19"/>
        <v>1.8025852525590448E-2</v>
      </c>
      <c r="G167" s="2">
        <f t="shared" si="20"/>
        <v>38.000000000000121</v>
      </c>
      <c r="H167" s="2">
        <f t="shared" si="21"/>
        <v>14.430302221953662</v>
      </c>
      <c r="V167" s="1">
        <v>4.746833333333349</v>
      </c>
      <c r="W167" s="17">
        <v>-1.8025852525590447</v>
      </c>
      <c r="Y167" s="1">
        <f t="shared" si="24"/>
        <v>4.7468333333333487E-2</v>
      </c>
      <c r="Z167" s="1">
        <f t="shared" si="25"/>
        <v>-1.8025852525590448E-2</v>
      </c>
      <c r="AB167" s="1">
        <f t="shared" si="26"/>
        <v>38.000000000000121</v>
      </c>
      <c r="AC167" s="1">
        <f t="shared" si="27"/>
        <v>-14.430302221953662</v>
      </c>
    </row>
    <row r="168" spans="1:29" x14ac:dyDescent="0.2">
      <c r="A168" s="1">
        <v>4.7780625000000168</v>
      </c>
      <c r="B168" s="18">
        <v>1.8263815233480456</v>
      </c>
      <c r="D168" s="1">
        <f t="shared" si="18"/>
        <v>4.7780625000000167E-2</v>
      </c>
      <c r="E168" s="1">
        <f t="shared" si="19"/>
        <v>1.8263815233480456E-2</v>
      </c>
      <c r="G168" s="2">
        <f t="shared" si="20"/>
        <v>38.250000000000135</v>
      </c>
      <c r="H168" s="2">
        <f t="shared" si="21"/>
        <v>14.620799386375282</v>
      </c>
      <c r="O168" s="17">
        <f t="shared" si="22"/>
        <v>47.780625000000171</v>
      </c>
      <c r="P168" s="17">
        <f t="shared" si="23"/>
        <v>1.736184766519544</v>
      </c>
      <c r="V168" s="1">
        <v>4.7780625000000168</v>
      </c>
      <c r="W168" s="17">
        <v>-1.8263815233480456</v>
      </c>
      <c r="Y168" s="1">
        <f t="shared" si="24"/>
        <v>4.7780625000000167E-2</v>
      </c>
      <c r="Z168" s="1">
        <f t="shared" si="25"/>
        <v>-1.8263815233480456E-2</v>
      </c>
      <c r="AB168" s="1">
        <f t="shared" si="26"/>
        <v>38.250000000000135</v>
      </c>
      <c r="AC168" s="1">
        <f t="shared" si="27"/>
        <v>-14.620799386375282</v>
      </c>
    </row>
    <row r="169" spans="1:29" x14ac:dyDescent="0.2">
      <c r="A169" s="1">
        <v>4.8092916666666827</v>
      </c>
      <c r="B169" s="18">
        <v>1.8503338357119357</v>
      </c>
      <c r="D169" s="1">
        <f t="shared" si="18"/>
        <v>4.8092916666666825E-2</v>
      </c>
      <c r="E169" s="1">
        <f t="shared" si="19"/>
        <v>1.8503338357119356E-2</v>
      </c>
      <c r="G169" s="2">
        <f t="shared" si="20"/>
        <v>38.500000000000128</v>
      </c>
      <c r="H169" s="2">
        <f t="shared" si="21"/>
        <v>14.812545716172934</v>
      </c>
      <c r="O169" s="17">
        <f t="shared" si="22"/>
        <v>48.092916666666824</v>
      </c>
      <c r="P169" s="17">
        <f t="shared" si="23"/>
        <v>1.4966616428806434</v>
      </c>
      <c r="V169" s="1">
        <v>4.8092916666666827</v>
      </c>
      <c r="W169" s="17">
        <v>-1.8503338357119357</v>
      </c>
      <c r="Y169" s="1">
        <f t="shared" si="24"/>
        <v>4.8092916666666825E-2</v>
      </c>
      <c r="Z169" s="1">
        <f t="shared" si="25"/>
        <v>-1.8503338357119356E-2</v>
      </c>
      <c r="AB169" s="1">
        <f t="shared" si="26"/>
        <v>38.500000000000128</v>
      </c>
      <c r="AC169" s="1">
        <f t="shared" si="27"/>
        <v>-14.812545716172934</v>
      </c>
    </row>
    <row r="170" spans="1:29" x14ac:dyDescent="0.2">
      <c r="A170" s="1">
        <v>4.8405208333333487</v>
      </c>
      <c r="B170" s="18">
        <v>1.874442189655207</v>
      </c>
      <c r="D170" s="1">
        <f t="shared" si="18"/>
        <v>4.8405208333333484E-2</v>
      </c>
      <c r="E170" s="1">
        <f t="shared" si="19"/>
        <v>1.8744421896552069E-2</v>
      </c>
      <c r="G170" s="2">
        <f t="shared" si="20"/>
        <v>38.750000000000121</v>
      </c>
      <c r="H170" s="2">
        <f t="shared" si="21"/>
        <v>15.005541211382578</v>
      </c>
      <c r="O170" s="17">
        <f t="shared" si="22"/>
        <v>48.405208333333491</v>
      </c>
      <c r="P170" s="17">
        <f t="shared" si="23"/>
        <v>1.2555781034479296</v>
      </c>
      <c r="V170" s="1">
        <v>4.8405208333333487</v>
      </c>
      <c r="W170" s="17">
        <v>-1.874442189655207</v>
      </c>
      <c r="Y170" s="1">
        <f t="shared" si="24"/>
        <v>4.8405208333333484E-2</v>
      </c>
      <c r="Z170" s="1">
        <f t="shared" si="25"/>
        <v>-1.8744421896552069E-2</v>
      </c>
      <c r="AB170" s="1">
        <f t="shared" si="26"/>
        <v>38.750000000000121</v>
      </c>
      <c r="AC170" s="1">
        <f t="shared" si="27"/>
        <v>-15.005541211382578</v>
      </c>
    </row>
    <row r="171" spans="1:29" x14ac:dyDescent="0.2">
      <c r="A171" s="1">
        <v>4.8717500000000165</v>
      </c>
      <c r="B171" s="18">
        <v>1.8987065851823057</v>
      </c>
      <c r="D171" s="1">
        <f t="shared" si="18"/>
        <v>4.8717500000000163E-2</v>
      </c>
      <c r="E171" s="1">
        <f t="shared" si="19"/>
        <v>1.8987065851823057E-2</v>
      </c>
      <c r="G171" s="2">
        <f t="shared" si="20"/>
        <v>39.000000000000128</v>
      </c>
      <c r="H171" s="2">
        <f t="shared" si="21"/>
        <v>15.199785872039806</v>
      </c>
      <c r="O171" s="17">
        <f t="shared" si="22"/>
        <v>48.717500000000165</v>
      </c>
      <c r="P171" s="17">
        <f t="shared" si="23"/>
        <v>1.0129341481769427</v>
      </c>
      <c r="V171" s="1">
        <v>4.8717500000000165</v>
      </c>
      <c r="W171" s="17">
        <v>-1.8987065851823057</v>
      </c>
      <c r="Y171" s="1">
        <f t="shared" si="24"/>
        <v>4.8717500000000163E-2</v>
      </c>
      <c r="Z171" s="1">
        <f t="shared" si="25"/>
        <v>-1.8987065851823057E-2</v>
      </c>
      <c r="AB171" s="1">
        <f t="shared" si="26"/>
        <v>39.000000000000128</v>
      </c>
      <c r="AC171" s="1">
        <f t="shared" si="27"/>
        <v>-15.199785872039806</v>
      </c>
    </row>
    <row r="172" spans="1:29" x14ac:dyDescent="0.2">
      <c r="A172" s="1">
        <v>4.9029791666666833</v>
      </c>
      <c r="B172" s="18">
        <v>1.9231270222976227</v>
      </c>
      <c r="D172" s="1">
        <f t="shared" si="18"/>
        <v>4.9029791666666836E-2</v>
      </c>
      <c r="E172" s="1">
        <f t="shared" si="19"/>
        <v>1.9231270222976226E-2</v>
      </c>
      <c r="G172" s="2">
        <f t="shared" si="20"/>
        <v>39.250000000000135</v>
      </c>
      <c r="H172" s="2">
        <f t="shared" si="21"/>
        <v>15.395279698179767</v>
      </c>
      <c r="O172" s="17">
        <f t="shared" si="22"/>
        <v>49.029791666666831</v>
      </c>
      <c r="P172" s="17">
        <f t="shared" si="23"/>
        <v>0.76872977702377332</v>
      </c>
      <c r="V172" s="1">
        <v>4.9029791666666833</v>
      </c>
      <c r="W172" s="17">
        <v>-1.9231270222976227</v>
      </c>
      <c r="Y172" s="1">
        <f t="shared" si="24"/>
        <v>4.9029791666666836E-2</v>
      </c>
      <c r="Z172" s="1">
        <f t="shared" si="25"/>
        <v>-1.9231270222976226E-2</v>
      </c>
      <c r="AB172" s="1">
        <f t="shared" si="26"/>
        <v>39.250000000000135</v>
      </c>
      <c r="AC172" s="1">
        <f t="shared" si="27"/>
        <v>-15.395279698179767</v>
      </c>
    </row>
    <row r="173" spans="1:29" x14ac:dyDescent="0.2">
      <c r="A173" s="1">
        <v>4.9342083333333511</v>
      </c>
      <c r="B173" s="18">
        <v>1.9477035010055035</v>
      </c>
      <c r="D173" s="1">
        <f t="shared" si="18"/>
        <v>4.9342083333333508E-2</v>
      </c>
      <c r="E173" s="1">
        <f t="shared" si="19"/>
        <v>1.9477035010055033E-2</v>
      </c>
      <c r="G173" s="2">
        <f t="shared" si="20"/>
        <v>39.500000000000142</v>
      </c>
      <c r="H173" s="2">
        <f t="shared" si="21"/>
        <v>15.592022689837252</v>
      </c>
      <c r="O173" s="17">
        <f t="shared" si="22"/>
        <v>49.342083333333512</v>
      </c>
      <c r="P173" s="17">
        <f t="shared" si="23"/>
        <v>0.5229649899449651</v>
      </c>
      <c r="V173" s="1">
        <v>4.9342083333333511</v>
      </c>
      <c r="W173" s="17">
        <v>-1.9477035010055035</v>
      </c>
      <c r="Y173" s="1">
        <f t="shared" si="24"/>
        <v>4.9342083333333508E-2</v>
      </c>
      <c r="Z173" s="1">
        <f t="shared" si="25"/>
        <v>-1.9477035010055033E-2</v>
      </c>
      <c r="AB173" s="1">
        <f t="shared" si="26"/>
        <v>39.500000000000142</v>
      </c>
      <c r="AC173" s="1">
        <f t="shared" si="27"/>
        <v>-15.592022689837252</v>
      </c>
    </row>
    <row r="174" spans="1:29" x14ac:dyDescent="0.2">
      <c r="A174" s="1">
        <v>4.9654375000000162</v>
      </c>
      <c r="B174" s="18">
        <v>1.9724360213102399</v>
      </c>
      <c r="D174" s="1">
        <f t="shared" si="18"/>
        <v>4.965437500000016E-2</v>
      </c>
      <c r="E174" s="1">
        <f t="shared" si="19"/>
        <v>1.97243602131024E-2</v>
      </c>
      <c r="G174" s="2">
        <f t="shared" si="20"/>
        <v>39.750000000000128</v>
      </c>
      <c r="H174" s="2">
        <f t="shared" si="21"/>
        <v>15.790014847046619</v>
      </c>
      <c r="O174" s="17">
        <f t="shared" si="22"/>
        <v>49.654375000000158</v>
      </c>
      <c r="P174" s="17">
        <f t="shared" si="23"/>
        <v>0.27563978689760127</v>
      </c>
      <c r="V174" s="1">
        <v>4.9654375000000162</v>
      </c>
      <c r="W174" s="17">
        <v>-1.9724360213102399</v>
      </c>
      <c r="Y174" s="1">
        <f t="shared" si="24"/>
        <v>4.965437500000016E-2</v>
      </c>
      <c r="Z174" s="1">
        <f t="shared" si="25"/>
        <v>-1.97243602131024E-2</v>
      </c>
      <c r="AB174" s="1">
        <f t="shared" si="26"/>
        <v>39.750000000000128</v>
      </c>
      <c r="AC174" s="1">
        <f t="shared" si="27"/>
        <v>-15.790014847046619</v>
      </c>
    </row>
    <row r="175" spans="1:29" x14ac:dyDescent="0.2">
      <c r="A175" s="1">
        <v>4.9966666666666839</v>
      </c>
      <c r="B175" s="18">
        <v>1.9973245832160815</v>
      </c>
      <c r="D175" s="1">
        <f t="shared" si="18"/>
        <v>4.996666666666684E-2</v>
      </c>
      <c r="E175" s="1">
        <f t="shared" si="19"/>
        <v>1.9973245832160817E-2</v>
      </c>
      <c r="G175" s="2">
        <f t="shared" si="20"/>
        <v>40.000000000000142</v>
      </c>
      <c r="H175" s="2">
        <f t="shared" si="21"/>
        <v>15.989256169841882</v>
      </c>
      <c r="V175" s="1">
        <v>4.9966666666666839</v>
      </c>
      <c r="W175" s="17">
        <v>-1.9973245832160815</v>
      </c>
      <c r="Y175" s="1">
        <f t="shared" si="24"/>
        <v>4.996666666666684E-2</v>
      </c>
      <c r="Z175" s="1">
        <f t="shared" si="25"/>
        <v>-1.9973245832160817E-2</v>
      </c>
      <c r="AB175" s="1">
        <f t="shared" si="26"/>
        <v>40.000000000000142</v>
      </c>
      <c r="AC175" s="1">
        <f t="shared" si="27"/>
        <v>-15.989256169841882</v>
      </c>
    </row>
    <row r="176" spans="1:29" x14ac:dyDescent="0.2">
      <c r="W176" s="17">
        <v>-2.0223691867272211</v>
      </c>
    </row>
    <row r="177" spans="23:23" x14ac:dyDescent="0.2">
      <c r="W177" s="17">
        <v>-2.0475698318478064</v>
      </c>
    </row>
    <row r="178" spans="23:23" x14ac:dyDescent="0.2">
      <c r="W178" s="17">
        <v>-2.0729265185819346</v>
      </c>
    </row>
    <row r="179" spans="23:23" x14ac:dyDescent="0.2">
      <c r="W179" s="17">
        <v>-2.0984392469336557</v>
      </c>
    </row>
    <row r="180" spans="23:23" x14ac:dyDescent="0.2">
      <c r="W180" s="17">
        <v>-2.1241080169069697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AE4C-7395-6D47-8D03-C3123BF17A32}">
  <dimension ref="A1:CU180"/>
  <sheetViews>
    <sheetView tabSelected="1" topLeftCell="CK1" zoomScale="117" zoomScaleNormal="184" workbookViewId="0">
      <pane ySplit="14" topLeftCell="A111" activePane="bottomLeft" state="frozen"/>
      <selection pane="bottomLeft" activeCell="CO64" sqref="CO64"/>
    </sheetView>
  </sheetViews>
  <sheetFormatPr baseColWidth="10" defaultRowHeight="16" x14ac:dyDescent="0.2"/>
  <cols>
    <col min="1" max="1" width="10.83203125" style="17"/>
    <col min="10" max="10" width="10.83203125" style="18"/>
    <col min="11" max="19" width="10.83203125" customWidth="1"/>
    <col min="20" max="20" width="8.5" style="18" customWidth="1"/>
    <col min="21" max="29" width="10.83203125" customWidth="1"/>
    <col min="30" max="30" width="8.1640625" style="18" customWidth="1"/>
    <col min="31" max="31" width="8.1640625" customWidth="1"/>
    <col min="32" max="32" width="4.33203125" customWidth="1"/>
    <col min="36" max="36" width="9.83203125" style="2" customWidth="1"/>
    <col min="37" max="37" width="10.83203125" style="1"/>
    <col min="39" max="39" width="12.33203125" customWidth="1"/>
    <col min="40" max="40" width="12.1640625" customWidth="1"/>
    <col min="42" max="42" width="8.1640625" customWidth="1"/>
    <col min="43" max="43" width="9.33203125" customWidth="1"/>
    <col min="44" max="44" width="9.6640625" customWidth="1"/>
    <col min="46" max="46" width="14.83203125" customWidth="1"/>
    <col min="47" max="47" width="10.83203125" style="2"/>
    <col min="52" max="52" width="10.83203125" style="18"/>
    <col min="58" max="58" width="10.83203125" style="17"/>
    <col min="63" max="63" width="10.83203125" style="17"/>
    <col min="67" max="67" width="18.5" customWidth="1"/>
    <col min="77" max="77" width="10.83203125" style="18"/>
    <col min="84" max="84" width="10.83203125" style="17"/>
    <col min="89" max="89" width="10.83203125" style="18"/>
    <col min="92" max="92" width="14.83203125" customWidth="1"/>
    <col min="93" max="93" width="15.83203125" customWidth="1"/>
  </cols>
  <sheetData>
    <row r="1" spans="1:99" x14ac:dyDescent="0.2">
      <c r="B1" t="s">
        <v>1</v>
      </c>
      <c r="D1">
        <v>3.1415000000000002</v>
      </c>
      <c r="F1" t="s">
        <v>0</v>
      </c>
      <c r="G1" s="1">
        <v>12.5</v>
      </c>
      <c r="BL1" s="17"/>
    </row>
    <row r="2" spans="1:99" x14ac:dyDescent="0.2">
      <c r="B2" t="s">
        <v>3</v>
      </c>
      <c r="D2" s="1">
        <v>29980000000</v>
      </c>
      <c r="F2" t="s">
        <v>2</v>
      </c>
      <c r="G2" s="3">
        <v>1.2</v>
      </c>
      <c r="BL2" s="17"/>
    </row>
    <row r="3" spans="1:99" x14ac:dyDescent="0.2">
      <c r="B3" t="s">
        <v>4</v>
      </c>
      <c r="D3" s="1">
        <v>2400000000</v>
      </c>
      <c r="F3" t="s">
        <v>5</v>
      </c>
      <c r="G3">
        <v>5</v>
      </c>
      <c r="BL3" s="17"/>
      <c r="CG3">
        <v>109.22</v>
      </c>
    </row>
    <row r="4" spans="1:99" x14ac:dyDescent="0.2">
      <c r="B4" t="s">
        <v>6</v>
      </c>
      <c r="D4" s="1">
        <f>1/$D$3*$D$2</f>
        <v>12.491666666666667</v>
      </c>
      <c r="F4" t="s">
        <v>30</v>
      </c>
      <c r="G4" s="3">
        <v>31.550671142319569</v>
      </c>
      <c r="AD4" s="18">
        <f>MOD(X15,$D$4)/$D$4</f>
        <v>0.11877984197788004</v>
      </c>
      <c r="AE4" s="2">
        <f>(180/$D$6*AD4)</f>
        <v>6.8090355273943963</v>
      </c>
      <c r="BL4" s="17"/>
    </row>
    <row r="5" spans="1:99" x14ac:dyDescent="0.2">
      <c r="B5" t="s">
        <v>41</v>
      </c>
      <c r="D5" s="1">
        <v>0.01</v>
      </c>
      <c r="F5" t="s">
        <v>14</v>
      </c>
      <c r="AD5" s="18">
        <f>MOD(X51,$D$4)/$D$4</f>
        <v>0.319662265476583</v>
      </c>
      <c r="AE5" s="2">
        <f>(180/$D$6*AD5)</f>
        <v>18.324588466810489</v>
      </c>
      <c r="BL5" s="17"/>
    </row>
    <row r="6" spans="1:99" x14ac:dyDescent="0.2">
      <c r="D6" s="1">
        <v>3.14</v>
      </c>
      <c r="F6" t="s">
        <v>36</v>
      </c>
      <c r="G6">
        <f>G7*D1/180</f>
        <v>0.2617916666666667</v>
      </c>
      <c r="AD6" s="18">
        <v>0</v>
      </c>
      <c r="AE6" s="2">
        <f>(180/$D$6*AD6)</f>
        <v>0</v>
      </c>
      <c r="BL6" s="17"/>
      <c r="BM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99" x14ac:dyDescent="0.2">
      <c r="F7" t="s">
        <v>35</v>
      </c>
      <c r="G7">
        <v>15</v>
      </c>
      <c r="BL7" s="17"/>
      <c r="BM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99" x14ac:dyDescent="0.2">
      <c r="G8">
        <v>2</v>
      </c>
      <c r="BL8" s="17"/>
      <c r="BM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99" x14ac:dyDescent="0.2">
      <c r="BL9" s="17"/>
      <c r="BM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99" x14ac:dyDescent="0.2">
      <c r="BL10" s="17"/>
      <c r="BM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99" x14ac:dyDescent="0.2">
      <c r="BL11" s="17"/>
    </row>
    <row r="12" spans="1:99" x14ac:dyDescent="0.2">
      <c r="B12" t="s">
        <v>42</v>
      </c>
      <c r="L12" t="s">
        <v>43</v>
      </c>
      <c r="V12" t="s">
        <v>44</v>
      </c>
      <c r="BL12" s="17"/>
    </row>
    <row r="13" spans="1:99" x14ac:dyDescent="0.2">
      <c r="B13">
        <v>0</v>
      </c>
      <c r="L13">
        <v>6.25</v>
      </c>
      <c r="V13">
        <v>-6.25</v>
      </c>
      <c r="BL13" s="17"/>
    </row>
    <row r="14" spans="1:99" ht="46" customHeight="1" x14ac:dyDescent="0.2">
      <c r="A14" s="17" t="s">
        <v>11</v>
      </c>
      <c r="B14" t="s">
        <v>22</v>
      </c>
      <c r="C14" t="s">
        <v>23</v>
      </c>
      <c r="D14" t="s">
        <v>45</v>
      </c>
      <c r="E14" t="s">
        <v>46</v>
      </c>
      <c r="F14" t="s">
        <v>47</v>
      </c>
      <c r="G14" t="s">
        <v>49</v>
      </c>
      <c r="J14" s="18" t="s">
        <v>48</v>
      </c>
      <c r="L14" t="s">
        <v>22</v>
      </c>
      <c r="M14" t="s">
        <v>23</v>
      </c>
      <c r="N14" t="s">
        <v>45</v>
      </c>
      <c r="O14" t="s">
        <v>46</v>
      </c>
      <c r="P14" t="s">
        <v>47</v>
      </c>
      <c r="Q14" t="s">
        <v>49</v>
      </c>
      <c r="T14" s="18" t="s">
        <v>48</v>
      </c>
      <c r="V14" t="s">
        <v>22</v>
      </c>
      <c r="W14" t="s">
        <v>23</v>
      </c>
      <c r="X14" t="s">
        <v>45</v>
      </c>
      <c r="Y14" t="s">
        <v>46</v>
      </c>
      <c r="Z14" t="s">
        <v>47</v>
      </c>
      <c r="AA14" t="s">
        <v>49</v>
      </c>
      <c r="AD14" s="18" t="s">
        <v>48</v>
      </c>
      <c r="AI14" t="s">
        <v>51</v>
      </c>
      <c r="AJ14" s="2" t="s">
        <v>52</v>
      </c>
      <c r="AK14" s="1" t="s">
        <v>50</v>
      </c>
      <c r="AM14" s="19" t="s">
        <v>53</v>
      </c>
      <c r="AN14" s="19" t="s">
        <v>54</v>
      </c>
      <c r="AP14" t="s">
        <v>7</v>
      </c>
      <c r="AQ14" s="19" t="s">
        <v>55</v>
      </c>
      <c r="AR14" s="19" t="s">
        <v>56</v>
      </c>
      <c r="AT14" s="19" t="s">
        <v>58</v>
      </c>
      <c r="AX14" t="s">
        <v>67</v>
      </c>
      <c r="BB14" s="18" t="s">
        <v>22</v>
      </c>
      <c r="BC14" s="18"/>
      <c r="BD14" s="19"/>
      <c r="BE14" s="19"/>
      <c r="BK14" s="17" t="s">
        <v>73</v>
      </c>
      <c r="BL14" s="17" t="s">
        <v>74</v>
      </c>
      <c r="BO14" s="19" t="s">
        <v>68</v>
      </c>
      <c r="BP14" s="19" t="s">
        <v>69</v>
      </c>
      <c r="BR14" t="s">
        <v>72</v>
      </c>
      <c r="BT14" t="s">
        <v>70</v>
      </c>
      <c r="BU14" t="s">
        <v>71</v>
      </c>
      <c r="CG14" t="s">
        <v>75</v>
      </c>
      <c r="CN14" s="19" t="s">
        <v>77</v>
      </c>
      <c r="CO14" s="19" t="s">
        <v>76</v>
      </c>
      <c r="CP14" s="19" t="s">
        <v>78</v>
      </c>
      <c r="CT14" s="19" t="s">
        <v>79</v>
      </c>
    </row>
    <row r="15" spans="1:99" x14ac:dyDescent="0.2">
      <c r="A15" s="17">
        <v>0</v>
      </c>
      <c r="B15">
        <f>($A15-$B$13)</f>
        <v>0</v>
      </c>
      <c r="C15" s="1">
        <f>$G$1</f>
        <v>12.5</v>
      </c>
      <c r="D15" s="1">
        <f>SQRT(B15*B15+C15*C15)</f>
        <v>12.5</v>
      </c>
      <c r="E15">
        <f>ATAN(B15/C15)</f>
        <v>0</v>
      </c>
      <c r="F15" s="1">
        <f>180/$D$6*E15</f>
        <v>0</v>
      </c>
      <c r="G15" s="1">
        <f>1/D15/D15</f>
        <v>6.4000000000000003E-3</v>
      </c>
      <c r="H15">
        <f>SIN(E15)</f>
        <v>0</v>
      </c>
      <c r="I15">
        <f>COS(E15)</f>
        <v>1</v>
      </c>
      <c r="J15" s="18">
        <f>MOD(D15,$D$4)/$D$4*$D$6*2</f>
        <v>4.1894596397596025E-3</v>
      </c>
      <c r="K15" s="2">
        <f>180/$D$6*J15</f>
        <v>0.2401601067378116</v>
      </c>
      <c r="L15">
        <f t="shared" ref="L15:L78" si="0">($A15-$L$13)</f>
        <v>-6.25</v>
      </c>
      <c r="M15" s="1">
        <f>$G$1</f>
        <v>12.5</v>
      </c>
      <c r="N15" s="1">
        <f>SQRT(L15*L15+M15*M15)</f>
        <v>13.975424859373685</v>
      </c>
      <c r="O15">
        <f>ATAN(L15/M15)</f>
        <v>-0.46364760900080615</v>
      </c>
      <c r="P15" s="1">
        <f t="shared" ref="P15:P78" si="1">180/$D$6*O15</f>
        <v>-26.578525356734108</v>
      </c>
      <c r="Q15" s="1">
        <f>1/N15/N15</f>
        <v>5.1200000000000004E-3</v>
      </c>
      <c r="R15">
        <f>SIN(O15)</f>
        <v>-0.44721359549995798</v>
      </c>
      <c r="S15">
        <f>COS(O15)</f>
        <v>0.89442719099991586</v>
      </c>
      <c r="T15" s="18">
        <f>MOD(N15,$D$4)/$D$4*$D$6*2</f>
        <v>0.74593740762108662</v>
      </c>
      <c r="U15" s="2">
        <f>IF(180/$D$6*T15 &gt;180,180/$D$6*T15-360,180/$D$6*T15)</f>
        <v>42.760743112036813</v>
      </c>
      <c r="V15">
        <f t="shared" ref="V15:V78" si="2">($A15-$V$13)</f>
        <v>6.25</v>
      </c>
      <c r="W15" s="1">
        <f>$G$1</f>
        <v>12.5</v>
      </c>
      <c r="X15" s="1">
        <f>SQRT(V15*V15+W15*W15)</f>
        <v>13.975424859373685</v>
      </c>
      <c r="Y15">
        <f>ATAN(V15/W15)</f>
        <v>0.46364760900080615</v>
      </c>
      <c r="Z15" s="1">
        <f>180/$D$6*Y15</f>
        <v>26.578525356734108</v>
      </c>
      <c r="AA15" s="1">
        <f t="shared" ref="AA15:AA75" si="3">1/X15/X15</f>
        <v>5.1200000000000004E-3</v>
      </c>
      <c r="AB15">
        <f t="shared" ref="AB15:AB75" si="4">SIN(Y15)</f>
        <v>0.44721359549995798</v>
      </c>
      <c r="AC15">
        <f t="shared" ref="AC15:AC75" si="5">COS(Y15)</f>
        <v>0.89442719099991586</v>
      </c>
      <c r="AD15" s="18">
        <f>MOD(X15,$D$4)/$D$4*$D$6*2</f>
        <v>0.74593740762108662</v>
      </c>
      <c r="AE15" s="2">
        <f t="shared" ref="AE15:AE74" si="6">IF(180/$D$6*AD15 &gt;180,180/$D$6*AD15-360,180/$D$6*AD15)</f>
        <v>42.760743112036813</v>
      </c>
      <c r="AF15" s="2"/>
      <c r="AG15" s="1">
        <f t="shared" ref="AG15:AG75" si="7">AA15*AB15+Q15*R15+G15*H15</f>
        <v>0</v>
      </c>
      <c r="AH15" s="1">
        <f>AC15*AA15+S15*Q15+I15*G15</f>
        <v>1.5558934435839139E-2</v>
      </c>
      <c r="AI15">
        <f>ATAN(AG15/AH15)</f>
        <v>0</v>
      </c>
      <c r="AJ15" s="2">
        <f>AI15*(180/$D$6)</f>
        <v>0</v>
      </c>
      <c r="AK15" s="1">
        <f>SQRT(AG15*AG15+AH15*AH15)</f>
        <v>1.5558934435839139E-2</v>
      </c>
      <c r="AL15" s="1">
        <f t="shared" ref="AL15:AL78" si="8">((G15*SIN(J15)+Q15*SIN(T15)+AA15*SIN(AD15))/(G15*COS(J15)+Q15*COS(T15)+AA15*COS(AD15)))</f>
        <v>0.50114437359330632</v>
      </c>
      <c r="AM15">
        <f>ATAN((G15*SIN(J15)+Q15*SIN(T15)+AA15*SIN(AD15))/(G15*COS(J15)+Q15*COS(T15)+AA15*COS(AD15)))</f>
        <v>0.46456268874267681</v>
      </c>
      <c r="AN15" s="17">
        <f>AM15/2/$D$6*$G$1</f>
        <v>0.9246868804591496</v>
      </c>
      <c r="AP15">
        <v>4</v>
      </c>
      <c r="AQ15">
        <f>ASIN(SIN(AI15/SQRT(AP15)))</f>
        <v>0</v>
      </c>
      <c r="AR15" s="2">
        <f>AQ15*(180/$D$6)</f>
        <v>0</v>
      </c>
      <c r="AT15" s="1">
        <f>ATAN(A15/$G$8/$G$1)</f>
        <v>0</v>
      </c>
      <c r="AU15" s="2">
        <f>AT15*(180/$D$6)</f>
        <v>0</v>
      </c>
      <c r="AV15" s="1"/>
      <c r="AW15" s="2">
        <f>(AT15+AI15)/(SQRT(AP15)-1)</f>
        <v>0</v>
      </c>
      <c r="AX15" s="2">
        <f>AW15*(180/$D$6)</f>
        <v>0</v>
      </c>
      <c r="AY15" s="1"/>
      <c r="BB15" s="18">
        <v>0</v>
      </c>
      <c r="BC15" s="18"/>
      <c r="BE15" s="17">
        <v>0</v>
      </c>
      <c r="BF15" s="17">
        <v>0</v>
      </c>
      <c r="BH15" s="1">
        <v>0</v>
      </c>
      <c r="BI15" s="2">
        <v>0</v>
      </c>
      <c r="BJ15">
        <v>0</v>
      </c>
      <c r="BK15" s="17">
        <f>2-BI15+BJ15</f>
        <v>2</v>
      </c>
      <c r="BL15" s="17">
        <v>2</v>
      </c>
      <c r="BM15">
        <v>1.9</v>
      </c>
      <c r="BO15" s="2">
        <f>BM15*SQRT(AP15)+(2-BM15)</f>
        <v>3.9</v>
      </c>
      <c r="BP15" s="1">
        <f>BO15+AN15</f>
        <v>4.8246868804591498</v>
      </c>
      <c r="BQ15" s="2"/>
      <c r="BR15" s="1">
        <f>0.5*12.5*TAN(AT15)</f>
        <v>0</v>
      </c>
      <c r="BS15" s="1"/>
      <c r="BT15" s="1">
        <f t="shared" ref="BT15:BT78" si="9">1.5*12.5/COS(AT15)</f>
        <v>18.75</v>
      </c>
      <c r="BU15" s="2">
        <f>MOD(BT15+BP15,12.5)</f>
        <v>11.074686880459151</v>
      </c>
      <c r="BW15" s="1">
        <v>4</v>
      </c>
      <c r="BX15" s="1">
        <f t="shared" ref="BX15:BX78" si="10">AT15/SQRT(BW15)</f>
        <v>0</v>
      </c>
      <c r="BY15" s="2">
        <f t="shared" ref="BY15:BY78" si="11">BX15*(180/$D$6)</f>
        <v>0</v>
      </c>
      <c r="CA15" s="1">
        <f>AT15/((SQRT(BW15)-1))</f>
        <v>0</v>
      </c>
      <c r="CB15" s="2">
        <f t="shared" ref="CB15:CB78" si="12">CA15*(180/$D$6)</f>
        <v>0</v>
      </c>
      <c r="CD15" s="1"/>
      <c r="CE15" s="1">
        <v>0</v>
      </c>
      <c r="CF15" s="17">
        <v>0</v>
      </c>
      <c r="CG15" s="18">
        <f>0.5-CF15</f>
        <v>0.5</v>
      </c>
      <c r="CH15" s="18">
        <f>2.5-CG15</f>
        <v>2</v>
      </c>
      <c r="CJ15" s="1">
        <f>CG15*SQRT(BW15)+CH15</f>
        <v>3</v>
      </c>
      <c r="CK15" s="18">
        <f>MOD(CJ15+BU15,12.5)</f>
        <v>1.5746868804591507</v>
      </c>
      <c r="CL15">
        <f>CK15/12.5*180/3.141</f>
        <v>7.2191948674345028</v>
      </c>
      <c r="CN15" s="1">
        <v>4</v>
      </c>
      <c r="CO15">
        <v>4.5</v>
      </c>
      <c r="CP15" s="1">
        <f>CN15*SQRT(CO15)</f>
        <v>8.4852813742385695</v>
      </c>
      <c r="CR15" s="1">
        <f>4-CN15</f>
        <v>0</v>
      </c>
      <c r="CT15" s="18">
        <f t="shared" ref="CT15:CT78" si="13">CK15+CP15+CR15</f>
        <v>10.05996825469772</v>
      </c>
      <c r="CU15">
        <f t="shared" ref="CU15:CU78" si="14">CT15/12.5*360</f>
        <v>289.72708573529434</v>
      </c>
    </row>
    <row r="16" spans="1:99" x14ac:dyDescent="0.2">
      <c r="A16" s="17">
        <f>$D$5*$D$4+A15</f>
        <v>0.12491666666666668</v>
      </c>
      <c r="B16" s="1">
        <f>($A16-$B$13)</f>
        <v>0.12491666666666668</v>
      </c>
      <c r="C16" s="1">
        <f t="shared" ref="C16:C79" si="15">$G$1</f>
        <v>12.5</v>
      </c>
      <c r="D16" s="1">
        <f>SQRT(B16*B16+C16*C16)</f>
        <v>12.500624151361848</v>
      </c>
      <c r="E16">
        <f t="shared" ref="E16:E75" si="16">ATAN(B16/C16)</f>
        <v>9.993000686154321E-3</v>
      </c>
      <c r="F16" s="1">
        <f t="shared" ref="F16:F75" si="17">180/$D$6*E16</f>
        <v>0.5728471730916489</v>
      </c>
      <c r="G16" s="1">
        <f t="shared" ref="G16:G75" si="18">1/D16/D16</f>
        <v>6.3993609168720191E-3</v>
      </c>
      <c r="H16">
        <f t="shared" ref="H16:H75" si="19">SIN(E16)</f>
        <v>9.9928343700388701E-3</v>
      </c>
      <c r="I16">
        <f t="shared" ref="I16:I75" si="20">COS(E16)</f>
        <v>0.99995007038414319</v>
      </c>
      <c r="J16" s="18">
        <f t="shared" ref="J16:J79" si="21">MOD(D16,$D$4)/$D$4*$D$6*2</f>
        <v>4.5032424725070415E-3</v>
      </c>
      <c r="K16" s="2">
        <f t="shared" ref="K16:K42" si="22">180/$D$6*J16</f>
        <v>0.25814765765963932</v>
      </c>
      <c r="L16">
        <f t="shared" si="0"/>
        <v>-6.1250833333333334</v>
      </c>
      <c r="M16" s="1">
        <f t="shared" ref="M16:M79" si="23">$G$1</f>
        <v>12.5</v>
      </c>
      <c r="N16" s="1">
        <f>SQRT(L16*L16+M16*M16)</f>
        <v>13.920008830466948</v>
      </c>
      <c r="O16">
        <f t="shared" ref="O16:O75" si="24">ATAN(L16/M16)</f>
        <v>-0.45562102910760816</v>
      </c>
      <c r="P16" s="1">
        <f t="shared" si="1"/>
        <v>-26.118402942474351</v>
      </c>
      <c r="Q16" s="1">
        <f t="shared" ref="Q16:Q75" si="25">1/N16/N16</f>
        <v>5.1608469335032089E-3</v>
      </c>
      <c r="R16">
        <f t="shared" ref="R16:R75" si="26">SIN(O16)</f>
        <v>-0.44002007526943987</v>
      </c>
      <c r="S16">
        <f t="shared" ref="S16:S75" si="27">COS(O16)</f>
        <v>0.89798793608816174</v>
      </c>
      <c r="T16" s="18">
        <f t="shared" ref="T16:T79" si="28">MOD(N16,$D$4)/$D$4*$D$6*2</f>
        <v>0.71807782164102174</v>
      </c>
      <c r="U16" s="2">
        <f t="shared" ref="U16:U74" si="29">IF(180/$D$6*T16 &gt;180,180/$D$6*T16-360,180/$D$6*T16)</f>
        <v>41.163696781969399</v>
      </c>
      <c r="V16">
        <f t="shared" si="2"/>
        <v>6.3749166666666666</v>
      </c>
      <c r="W16" s="1">
        <f t="shared" ref="W16:W79" si="30">$G$1</f>
        <v>12.5</v>
      </c>
      <c r="X16" s="1">
        <f>SQRT(V16*V16+W16*W16)</f>
        <v>14.031734123298676</v>
      </c>
      <c r="Y16">
        <f t="shared" ref="Y16:Y75" si="31">ATAN(V16/W16)</f>
        <v>0.47161027726264931</v>
      </c>
      <c r="Z16" s="1">
        <f t="shared" ref="Z16:Z75" si="32">180/$D$6*Y16</f>
        <v>27.03498404690346</v>
      </c>
      <c r="AA16" s="1">
        <f t="shared" si="3"/>
        <v>5.0789893952084388E-3</v>
      </c>
      <c r="AB16">
        <f t="shared" si="4"/>
        <v>0.45432136973587467</v>
      </c>
      <c r="AC16">
        <f t="shared" si="5"/>
        <v>0.89083786010772958</v>
      </c>
      <c r="AD16" s="18">
        <f t="shared" ref="AD16:AD79" si="33">MOD(X16,$D$4)/$D$4*$D$6*2</f>
        <v>0.77424605424808679</v>
      </c>
      <c r="AE16" s="2">
        <f t="shared" si="6"/>
        <v>44.383531772183318</v>
      </c>
      <c r="AF16" s="2"/>
      <c r="AG16" s="1">
        <f t="shared" si="7"/>
        <v>1.005649164873422E-4</v>
      </c>
      <c r="AH16" s="1">
        <f t="shared" ref="AH16:AH75" si="34">AC16*AA16+S16*Q16+I16*G16</f>
        <v>1.5557975729860512E-2</v>
      </c>
      <c r="AI16">
        <f t="shared" ref="AI16:AI75" si="35">ATAN(AG16/AH16)</f>
        <v>6.4637917988326467E-3</v>
      </c>
      <c r="AJ16" s="2">
        <f>AI16*(180/$D$6)</f>
        <v>0.37053583560187142</v>
      </c>
      <c r="AK16" s="1">
        <f>SQRT(AG16*AG16+AH16*AH16)</f>
        <v>1.555830074633335E-2</v>
      </c>
      <c r="AL16" s="1">
        <f t="shared" si="8"/>
        <v>0.50121800150454576</v>
      </c>
      <c r="AM16">
        <f t="shared" ref="AM16:AM75" si="36">ATAN((G16*SIN(J16)+Q16*SIN(T16)+AA16*SIN(AD16))/(G16*COS(J16)+Q16*COS(T16)+AA16*COS(AD16)))</f>
        <v>0.46462153539883166</v>
      </c>
      <c r="AN16" s="17">
        <f>AM16/2/$D$6*$G$1</f>
        <v>0.92480401154226044</v>
      </c>
      <c r="AP16">
        <v>4</v>
      </c>
      <c r="AQ16">
        <f t="shared" ref="AQ16:AQ75" si="37">ASIN(SIN(AI16/SQRT(AP16)))</f>
        <v>3.2318958994163234E-3</v>
      </c>
      <c r="AR16" s="2">
        <f t="shared" ref="AR16:AR79" si="38">AQ16*(180/$D$6)</f>
        <v>0.18526791780093571</v>
      </c>
      <c r="AT16" s="1">
        <f>ATAN(A16/$G$8/$G$1)</f>
        <v>4.9966250839006982E-3</v>
      </c>
      <c r="AU16" s="2">
        <f t="shared" ref="AU16:AU79" si="39">AT16*(180/$D$6)</f>
        <v>0.28643073729367058</v>
      </c>
      <c r="AV16" s="1"/>
      <c r="AW16" s="2">
        <f>(AT16+AI16)/(SQRT(AP16)-1)</f>
        <v>1.1460416882733346E-2</v>
      </c>
      <c r="AX16" s="2">
        <f t="shared" ref="AX16:AX79" si="40">AW16*(180/$D$6)</f>
        <v>0.65696657289554206</v>
      </c>
      <c r="AY16" s="1"/>
      <c r="AZ16" s="18">
        <f>(A16-$A$15)</f>
        <v>0.12491666666666668</v>
      </c>
      <c r="BA16">
        <f>AZ16/(SIN(AW16)-SIN($AW$15))</f>
        <v>10.900074791053878</v>
      </c>
      <c r="BB16" s="18">
        <f>BA16*(COS(AW16)-COS($AW$15))</f>
        <v>-7.15806372387961E-4</v>
      </c>
      <c r="BC16" s="18">
        <v>10.93</v>
      </c>
      <c r="BD16" s="18">
        <f>BC16*(COS(AW16)-COS($AW$15))</f>
        <v>-7.1777155663387601E-4</v>
      </c>
      <c r="BE16" s="17">
        <f>$D$5*$D$4+BE15</f>
        <v>0.12491666666666668</v>
      </c>
      <c r="BF16" s="17">
        <f>(A16-A15)</f>
        <v>0.12491666666666668</v>
      </c>
      <c r="BG16">
        <f>BF16/(SIN(AW16)-SIN(AW15))</f>
        <v>10.900074791053878</v>
      </c>
      <c r="BH16" s="18">
        <f>BG16*(COS(AW15)-COS(AW16))</f>
        <v>7.15806372387961E-4</v>
      </c>
      <c r="BI16" s="18">
        <f>SUM($BH$16:BH16)</f>
        <v>7.15806372387961E-4</v>
      </c>
      <c r="BJ16">
        <v>0</v>
      </c>
      <c r="BK16" s="17">
        <f t="shared" ref="BK16:BK79" si="41">2-BI16+BJ16</f>
        <v>1.999284193627612</v>
      </c>
      <c r="BL16" s="17">
        <v>1.9992841936268406</v>
      </c>
      <c r="BM16">
        <v>1.9</v>
      </c>
      <c r="BO16" s="2">
        <f>BM16*SQRT(AP16)+(2-BM16)</f>
        <v>3.9</v>
      </c>
      <c r="BP16" s="1">
        <f>BO16+AN16</f>
        <v>4.8248040115422608</v>
      </c>
      <c r="BQ16" s="2"/>
      <c r="BR16" s="1">
        <f t="shared" ref="BR16:BR79" si="42">0.5*12.5*TAN(AT16)</f>
        <v>3.1229166666666665E-2</v>
      </c>
      <c r="BS16" s="1">
        <f>BR16-BR15</f>
        <v>3.1229166666666665E-2</v>
      </c>
      <c r="BT16" s="1">
        <f t="shared" si="9"/>
        <v>18.750234061143242</v>
      </c>
      <c r="BU16" s="2">
        <f t="shared" ref="BU16:BU79" si="43">MOD(BT16+BP16,12.5)</f>
        <v>11.075038072685501</v>
      </c>
      <c r="BV16" s="1"/>
      <c r="BW16" s="1">
        <v>4</v>
      </c>
      <c r="BX16" s="1">
        <f t="shared" si="10"/>
        <v>2.4983125419503491E-3</v>
      </c>
      <c r="BY16" s="2">
        <f t="shared" si="11"/>
        <v>0.14321536864683529</v>
      </c>
      <c r="BZ16" s="1"/>
      <c r="CA16" s="1">
        <f t="shared" ref="CA16:CA79" si="44">AT16/((SQRT(BW16)-1))</f>
        <v>4.9966250839006982E-3</v>
      </c>
      <c r="CB16" s="2">
        <f t="shared" si="12"/>
        <v>0.28643073729367058</v>
      </c>
      <c r="CC16" s="20"/>
      <c r="CD16" s="1">
        <f>BS16/(SIN(CA16)-SIN(CA15))</f>
        <v>6.2500780203810811</v>
      </c>
      <c r="CE16" s="1">
        <f t="shared" ref="CE16:CE78" si="45">CD16*(COS(CA16)-COS(CA15))</f>
        <v>-7.8020381081145388E-5</v>
      </c>
      <c r="CF16" s="17">
        <f>SUM(CE$15:$CE16)</f>
        <v>-7.8020381081145388E-5</v>
      </c>
      <c r="CG16" s="18">
        <f t="shared" ref="CG16:CG79" si="46">0.5-CF16</f>
        <v>0.50007802038108118</v>
      </c>
      <c r="CH16" s="18">
        <f t="shared" ref="CH16:CH79" si="47">2.5-CG16</f>
        <v>1.9999219796189189</v>
      </c>
      <c r="CJ16" s="1">
        <f t="shared" ref="CJ16:CJ79" si="48">CG16*SQRT(BW16)+CH16</f>
        <v>3.0000780203810811</v>
      </c>
      <c r="CK16" s="18">
        <f>MOD(CJ16+BU16,12.5)</f>
        <v>1.5751160930665833</v>
      </c>
      <c r="CL16">
        <f t="shared" ref="CL16:CL79" si="49">CK16/12.5*180/3.141</f>
        <v>7.2211626043167136</v>
      </c>
      <c r="CN16" s="1">
        <v>4</v>
      </c>
      <c r="CO16">
        <v>4.5</v>
      </c>
      <c r="CP16" s="1">
        <f t="shared" ref="CP16:CP79" si="50">CN16*SQRT(CO16)</f>
        <v>8.4852813742385695</v>
      </c>
      <c r="CR16" s="1">
        <f t="shared" ref="CR16:CR79" si="51">4-CN16</f>
        <v>0</v>
      </c>
      <c r="CT16" s="18">
        <f t="shared" si="13"/>
        <v>10.060397467305153</v>
      </c>
      <c r="CU16">
        <f t="shared" si="14"/>
        <v>289.73944705838841</v>
      </c>
    </row>
    <row r="17" spans="1:99" x14ac:dyDescent="0.2">
      <c r="A17" s="17">
        <f t="shared" ref="A17:A80" si="52">$D$5*$D$4+A16</f>
        <v>0.24983333333333335</v>
      </c>
      <c r="B17">
        <f t="shared" ref="B17:B79" si="53">($A17-$B$13)</f>
        <v>0.24983333333333335</v>
      </c>
      <c r="C17" s="1">
        <f t="shared" si="15"/>
        <v>12.5</v>
      </c>
      <c r="D17" s="1">
        <f>SQRT(B17*B17+C17*C17)</f>
        <v>12.502496418493566</v>
      </c>
      <c r="E17">
        <f t="shared" si="16"/>
        <v>1.9984005967466127E-2</v>
      </c>
      <c r="F17" s="1">
        <f t="shared" si="17"/>
        <v>1.1455799599184404</v>
      </c>
      <c r="G17" s="1">
        <f t="shared" si="18"/>
        <v>6.3974444330598176E-3</v>
      </c>
      <c r="H17">
        <f t="shared" si="19"/>
        <v>1.9982675856941849E-2</v>
      </c>
      <c r="I17">
        <f t="shared" si="20"/>
        <v>0.99980032639802452</v>
      </c>
      <c r="J17" s="18">
        <f t="shared" si="21"/>
        <v>5.4444969824889071E-3</v>
      </c>
      <c r="K17" s="2">
        <f t="shared" si="22"/>
        <v>0.31210492256305833</v>
      </c>
      <c r="L17">
        <f t="shared" si="0"/>
        <v>-6.0001666666666669</v>
      </c>
      <c r="M17" s="1">
        <f t="shared" si="23"/>
        <v>12.5</v>
      </c>
      <c r="N17" s="1">
        <f>SQRT(L17*L17+M17*M17)</f>
        <v>13.86549674652076</v>
      </c>
      <c r="O17">
        <f t="shared" si="24"/>
        <v>-0.44753081168511122</v>
      </c>
      <c r="P17" s="1">
        <f t="shared" si="1"/>
        <v>-25.654632516980897</v>
      </c>
      <c r="Q17" s="1">
        <f t="shared" si="25"/>
        <v>5.2015063554892212E-3</v>
      </c>
      <c r="R17">
        <f t="shared" si="26"/>
        <v>-0.43274083693916526</v>
      </c>
      <c r="S17">
        <f t="shared" si="27"/>
        <v>0.90151836811303565</v>
      </c>
      <c r="T17" s="18">
        <f t="shared" si="28"/>
        <v>0.69067268057241127</v>
      </c>
      <c r="U17" s="2">
        <f t="shared" si="29"/>
        <v>39.592701434087267</v>
      </c>
      <c r="V17">
        <f t="shared" si="2"/>
        <v>6.4998333333333331</v>
      </c>
      <c r="W17" s="1">
        <f t="shared" si="30"/>
        <v>12.5</v>
      </c>
      <c r="X17" s="1">
        <f>SQRT(V17*V17+W17*W17)</f>
        <v>14.088925912258574</v>
      </c>
      <c r="Y17">
        <f t="shared" si="31"/>
        <v>0.47950879655328471</v>
      </c>
      <c r="Z17" s="1">
        <f t="shared" si="32"/>
        <v>27.487765407513134</v>
      </c>
      <c r="AA17" s="1">
        <f t="shared" si="3"/>
        <v>5.0378383636096452E-3</v>
      </c>
      <c r="AB17">
        <f t="shared" si="4"/>
        <v>0.46134342488648622</v>
      </c>
      <c r="AC17">
        <f t="shared" si="5"/>
        <v>0.88722164328537834</v>
      </c>
      <c r="AD17" s="18">
        <f t="shared" si="33"/>
        <v>0.8029983772368654</v>
      </c>
      <c r="AE17" s="2">
        <f t="shared" si="6"/>
        <v>46.031754109119667</v>
      </c>
      <c r="AF17" s="2"/>
      <c r="AG17" s="1">
        <f>AA17*AB17+Q17*R17+G17*H17</f>
        <v>2.0110744949204332E-4</v>
      </c>
      <c r="AH17" s="1">
        <f t="shared" si="34"/>
        <v>1.5555099785184528E-2</v>
      </c>
      <c r="AI17">
        <f t="shared" si="35"/>
        <v>1.2927994564117692E-2</v>
      </c>
      <c r="AJ17" s="2">
        <f t="shared" ref="AJ17:AJ75" si="54">AI17*(180/$D$6)</f>
        <v>0.74109522979018605</v>
      </c>
      <c r="AK17" s="1">
        <f t="shared" ref="AK17:AK75" si="55">SQRT(AG17*AG17+AH17*AH17)</f>
        <v>1.5556399761297244E-2</v>
      </c>
      <c r="AL17" s="1">
        <f t="shared" si="8"/>
        <v>0.50143890479538111</v>
      </c>
      <c r="AM17">
        <f>ATAN((G17*SIN(J17)+Q17*SIN(T17)+AA17*SIN(AD17))/(G17*COS(J17)+Q17*COS(T17)+AA17*COS(AD17)))</f>
        <v>0.46479807016761421</v>
      </c>
      <c r="AN17" s="17">
        <f t="shared" ref="AN17:AN75" si="56">AM17/2/$D$6*$G$1</f>
        <v>0.9251553944419072</v>
      </c>
      <c r="AP17">
        <v>4</v>
      </c>
      <c r="AQ17">
        <f>ASIN(SIN(AI17/SQRT(AP17)))</f>
        <v>6.463997282058845E-3</v>
      </c>
      <c r="AR17" s="2">
        <f t="shared" si="38"/>
        <v>0.37054761489509302</v>
      </c>
      <c r="AT17" s="1">
        <f>ATAN(A17/$G$8/$G$1)</f>
        <v>9.993000686154321E-3</v>
      </c>
      <c r="AU17" s="2">
        <f t="shared" si="39"/>
        <v>0.5728471730916489</v>
      </c>
      <c r="AV17" s="1"/>
      <c r="AW17" s="2">
        <f>(AT17+AI17)/(SQRT(AP17)-1)</f>
        <v>2.2920995250272011E-2</v>
      </c>
      <c r="AX17" s="2">
        <f t="shared" si="40"/>
        <v>1.3139424028818349</v>
      </c>
      <c r="AY17" s="1"/>
      <c r="AZ17" s="18">
        <f>(A17-$A$15)</f>
        <v>0.24983333333333335</v>
      </c>
      <c r="BA17">
        <f t="shared" ref="BA17:BA31" si="57">AZ17/(SIN(AW17)-SIN($AW$15))</f>
        <v>10.900713858775102</v>
      </c>
      <c r="BB17" s="18">
        <f t="shared" ref="BB17:BB31" si="58">BA17*(COS(AW17)-COS($AW$15))</f>
        <v>-2.8633396843245036E-3</v>
      </c>
      <c r="BC17" s="18">
        <v>10.93</v>
      </c>
      <c r="BD17" s="18">
        <f t="shared" ref="BD17:BD31" si="59">BC17*(COS(AW17)-COS($AW$15))</f>
        <v>-2.8710324071549885E-3</v>
      </c>
      <c r="BE17" s="17">
        <f t="shared" ref="BE17:BE80" si="60">$D$5*$D$4+BE16</f>
        <v>0.24983333333333335</v>
      </c>
      <c r="BF17" s="17">
        <f>(A17-A16)</f>
        <v>0.12491666666666668</v>
      </c>
      <c r="BG17">
        <f t="shared" ref="BG17:BG80" si="61">BF17/(SIN(AW17)-SIN(AW16))</f>
        <v>10.901353001437371</v>
      </c>
      <c r="BH17" s="18">
        <f t="shared" ref="BH17:BH80" si="62">BG17*(COS(AW16)-COS(AW17))</f>
        <v>2.1476172585275315E-3</v>
      </c>
      <c r="BI17" s="18">
        <f>SUM($BH$16:BH17)</f>
        <v>2.8634236309154925E-3</v>
      </c>
      <c r="BJ17">
        <v>0</v>
      </c>
      <c r="BK17" s="17">
        <f t="shared" si="41"/>
        <v>1.9971365763690845</v>
      </c>
      <c r="BL17" s="17">
        <v>1.9971365763474682</v>
      </c>
      <c r="BM17">
        <v>1.9</v>
      </c>
      <c r="BO17" s="2">
        <f>BM17*SQRT(AP17)+(2-BM17)</f>
        <v>3.9</v>
      </c>
      <c r="BP17" s="1">
        <f>BO17+AN17</f>
        <v>4.8251553944419072</v>
      </c>
      <c r="BQ17" s="2"/>
      <c r="BR17" s="1">
        <f t="shared" si="42"/>
        <v>6.2458333333333331E-2</v>
      </c>
      <c r="BS17" s="1">
        <f t="shared" ref="BS17:BS80" si="63">BR17-BR16</f>
        <v>3.1229166666666665E-2</v>
      </c>
      <c r="BT17" s="1">
        <f t="shared" si="9"/>
        <v>18.750936227042772</v>
      </c>
      <c r="BU17" s="2">
        <f t="shared" si="43"/>
        <v>11.076091621484679</v>
      </c>
      <c r="BV17" s="1"/>
      <c r="BW17" s="1">
        <v>4</v>
      </c>
      <c r="BX17" s="1">
        <f t="shared" si="10"/>
        <v>4.9965003430771605E-3</v>
      </c>
      <c r="BY17" s="2">
        <f t="shared" si="11"/>
        <v>0.28642358654582445</v>
      </c>
      <c r="BZ17" s="1"/>
      <c r="CA17" s="1">
        <f t="shared" si="44"/>
        <v>9.993000686154321E-3</v>
      </c>
      <c r="CB17" s="2">
        <f t="shared" si="12"/>
        <v>0.5728471730916489</v>
      </c>
      <c r="CC17" s="20"/>
      <c r="CD17" s="1">
        <f t="shared" ref="CD17:CD78" si="64">BS17/(SIN(CA17)-SIN(CA16))</f>
        <v>6.2505461485114076</v>
      </c>
      <c r="CE17" s="1">
        <f t="shared" si="45"/>
        <v>-2.3406114331664678E-4</v>
      </c>
      <c r="CF17" s="17">
        <f>SUM(CE$15:$CE17)</f>
        <v>-3.1208152439779219E-4</v>
      </c>
      <c r="CG17" s="18">
        <f t="shared" si="46"/>
        <v>0.50031208152439777</v>
      </c>
      <c r="CH17" s="18">
        <f t="shared" si="47"/>
        <v>1.9996879184756022</v>
      </c>
      <c r="CJ17" s="1">
        <f t="shared" si="48"/>
        <v>3.000312081524398</v>
      </c>
      <c r="CK17" s="18">
        <f t="shared" ref="CK17:CK79" si="65">MOD(CJ17+BU17,12.5)</f>
        <v>1.5764037030090776</v>
      </c>
      <c r="CL17">
        <f t="shared" si="49"/>
        <v>7.2270656871476326</v>
      </c>
      <c r="CN17" s="1">
        <v>4</v>
      </c>
      <c r="CO17">
        <v>4.5</v>
      </c>
      <c r="CP17" s="1">
        <f t="shared" si="50"/>
        <v>8.4852813742385695</v>
      </c>
      <c r="CR17" s="1">
        <f t="shared" si="51"/>
        <v>0</v>
      </c>
      <c r="CT17" s="18">
        <f t="shared" si="13"/>
        <v>10.061685077247647</v>
      </c>
      <c r="CU17">
        <f t="shared" si="14"/>
        <v>289.7765302247322</v>
      </c>
    </row>
    <row r="18" spans="1:99" x14ac:dyDescent="0.2">
      <c r="A18" s="17">
        <f t="shared" si="52"/>
        <v>0.37475000000000003</v>
      </c>
      <c r="B18">
        <f t="shared" si="53"/>
        <v>0.37475000000000003</v>
      </c>
      <c r="C18" s="1">
        <f t="shared" si="15"/>
        <v>12.5</v>
      </c>
      <c r="D18" s="1">
        <f t="shared" ref="D18:D75" si="66">SQRT(B18*B18+C18*C18)</f>
        <v>12.505616240813566</v>
      </c>
      <c r="E18">
        <f t="shared" si="16"/>
        <v>2.9971022828716692E-2</v>
      </c>
      <c r="F18" s="1">
        <f t="shared" si="17"/>
        <v>1.7180841112003198</v>
      </c>
      <c r="G18" s="1">
        <f t="shared" si="18"/>
        <v>6.3942528429870209E-3</v>
      </c>
      <c r="H18">
        <f t="shared" si="19"/>
        <v>2.9966536057372276E-2</v>
      </c>
      <c r="I18">
        <f t="shared" si="20"/>
        <v>0.99955090251408518</v>
      </c>
      <c r="J18" s="18">
        <f t="shared" si="21"/>
        <v>7.0129413456325417E-3</v>
      </c>
      <c r="K18" s="2">
        <f t="shared" si="22"/>
        <v>0.40201574592798006</v>
      </c>
      <c r="L18">
        <f t="shared" si="0"/>
        <v>-5.8752500000000003</v>
      </c>
      <c r="M18" s="1">
        <f t="shared" si="23"/>
        <v>12.5</v>
      </c>
      <c r="N18" s="1">
        <f t="shared" ref="N18:N75" si="67">SQRT(L18*L18+M18*M18)</f>
        <v>13.811899310467767</v>
      </c>
      <c r="O18">
        <f t="shared" si="24"/>
        <v>-0.43937726851648157</v>
      </c>
      <c r="P18" s="1">
        <f t="shared" si="1"/>
        <v>-25.187231953174102</v>
      </c>
      <c r="Q18" s="1">
        <f t="shared" si="25"/>
        <v>5.2419538448447347E-3</v>
      </c>
      <c r="R18">
        <f t="shared" si="26"/>
        <v>-0.42537596516847348</v>
      </c>
      <c r="S18">
        <f t="shared" si="27"/>
        <v>0.90501673368893554</v>
      </c>
      <c r="T18" s="18">
        <f t="shared" si="28"/>
        <v>0.66372736515577657</v>
      </c>
      <c r="U18" s="2">
        <f t="shared" si="29"/>
        <v>38.048065518484002</v>
      </c>
      <c r="V18">
        <f t="shared" si="2"/>
        <v>6.6247499999999997</v>
      </c>
      <c r="W18" s="1">
        <f t="shared" si="30"/>
        <v>12.5</v>
      </c>
      <c r="X18" s="1">
        <f t="shared" ref="X18:X75" si="68">SQRT(V18*V18+W18*W18)</f>
        <v>14.146989522951518</v>
      </c>
      <c r="Y18">
        <f t="shared" si="31"/>
        <v>0.48734296535458654</v>
      </c>
      <c r="Z18" s="1">
        <f t="shared" si="32"/>
        <v>27.936857886568653</v>
      </c>
      <c r="AA18" s="1">
        <f t="shared" si="3"/>
        <v>4.9965695411629671E-3</v>
      </c>
      <c r="AB18">
        <f t="shared" si="4"/>
        <v>0.46827984068640666</v>
      </c>
      <c r="AC18">
        <f t="shared" si="5"/>
        <v>0.8835802118691396</v>
      </c>
      <c r="AD18" s="18">
        <f t="shared" si="33"/>
        <v>0.83218899566128335</v>
      </c>
      <c r="AE18" s="2">
        <f t="shared" si="6"/>
        <v>47.70510166211178</v>
      </c>
      <c r="AF18" s="2"/>
      <c r="AG18" s="1">
        <f t="shared" si="7"/>
        <v>3.0160522097425261E-4</v>
      </c>
      <c r="AH18" s="1">
        <f>AC18*AA18+S18*Q18+I18*G18</f>
        <v>1.5550307120720135E-2</v>
      </c>
      <c r="AI18">
        <f t="shared" si="35"/>
        <v>1.9393019541605799E-2</v>
      </c>
      <c r="AJ18" s="2">
        <f t="shared" si="54"/>
        <v>1.1117017571621157</v>
      </c>
      <c r="AK18" s="1">
        <f t="shared" si="55"/>
        <v>1.5553231730352321E-2</v>
      </c>
      <c r="AL18" s="1">
        <f t="shared" si="8"/>
        <v>0.50180714202991605</v>
      </c>
      <c r="AM18">
        <f t="shared" si="36"/>
        <v>0.46509227733062869</v>
      </c>
      <c r="AN18" s="17">
        <f t="shared" si="56"/>
        <v>0.92574099787147424</v>
      </c>
      <c r="AP18">
        <v>4</v>
      </c>
      <c r="AQ18">
        <f t="shared" si="37"/>
        <v>9.6965097708028979E-3</v>
      </c>
      <c r="AR18" s="2">
        <f t="shared" si="38"/>
        <v>0.55585087858105786</v>
      </c>
      <c r="AT18" s="1">
        <f>ATAN(A18/$G$8/$G$1)</f>
        <v>1.4988877399845469E-2</v>
      </c>
      <c r="AU18" s="2">
        <f t="shared" si="39"/>
        <v>0.85923501018222426</v>
      </c>
      <c r="AV18" s="1"/>
      <c r="AW18" s="2">
        <f>(AT18+AI18)/(SQRT(AP18)-1)</f>
        <v>3.4381896941451266E-2</v>
      </c>
      <c r="AX18" s="2">
        <f t="shared" si="40"/>
        <v>1.9709367673443399</v>
      </c>
      <c r="AY18" s="1"/>
      <c r="AZ18" s="18">
        <f>(A18-$A$15)</f>
        <v>0.37475000000000003</v>
      </c>
      <c r="BA18">
        <f>AZ18/(SIN(AW18)-SIN($AW$15))</f>
        <v>10.901779030536035</v>
      </c>
      <c r="BB18" s="18">
        <f t="shared" si="58"/>
        <v>-6.442942643417153E-3</v>
      </c>
      <c r="BC18" s="18">
        <v>10.93</v>
      </c>
      <c r="BD18" s="18">
        <f t="shared" si="59"/>
        <v>-6.4596212136843224E-3</v>
      </c>
      <c r="BE18" s="17">
        <f t="shared" si="60"/>
        <v>0.37475000000000003</v>
      </c>
      <c r="BF18" s="17">
        <f>(A18-A17)</f>
        <v>0.12491666666666668</v>
      </c>
      <c r="BG18">
        <f t="shared" si="61"/>
        <v>10.903909998684512</v>
      </c>
      <c r="BH18" s="18">
        <f t="shared" si="62"/>
        <v>3.5800228150670191E-3</v>
      </c>
      <c r="BI18" s="18">
        <f>SUM($BH$16:BH18)</f>
        <v>6.4434464459825116E-3</v>
      </c>
      <c r="BJ18">
        <v>0</v>
      </c>
      <c r="BK18" s="17">
        <f t="shared" si="41"/>
        <v>1.9935565535540174</v>
      </c>
      <c r="BL18" s="17">
        <v>1.9935565534358395</v>
      </c>
      <c r="BM18">
        <v>1.9</v>
      </c>
      <c r="BO18" s="2">
        <f>BM18*SQRT(AP18)+(2-BM18)</f>
        <v>3.9</v>
      </c>
      <c r="BP18" s="1">
        <f>BO18+AN18</f>
        <v>4.825740997871474</v>
      </c>
      <c r="BQ18" s="2"/>
      <c r="BR18" s="1">
        <f t="shared" si="42"/>
        <v>9.3687500000000007E-2</v>
      </c>
      <c r="BS18" s="1">
        <f t="shared" si="63"/>
        <v>3.1229166666666676E-2</v>
      </c>
      <c r="BT18" s="1">
        <f t="shared" si="9"/>
        <v>18.752106445114539</v>
      </c>
      <c r="BU18" s="2">
        <f>MOD(BT18+BP18,12.5)</f>
        <v>11.077847442986013</v>
      </c>
      <c r="BV18" s="1"/>
      <c r="BW18" s="1">
        <v>4</v>
      </c>
      <c r="BX18" s="1">
        <f t="shared" si="10"/>
        <v>7.4944386999227343E-3</v>
      </c>
      <c r="BY18" s="2">
        <f t="shared" si="11"/>
        <v>0.42961750509111213</v>
      </c>
      <c r="BZ18" s="1"/>
      <c r="CA18" s="1">
        <f t="shared" si="44"/>
        <v>1.4988877399845469E-2</v>
      </c>
      <c r="CB18" s="2">
        <f t="shared" si="12"/>
        <v>0.85923501018222426</v>
      </c>
      <c r="CC18" s="20"/>
      <c r="CD18" s="1">
        <f t="shared" si="64"/>
        <v>6.2514824398340663</v>
      </c>
      <c r="CE18" s="1">
        <f t="shared" si="45"/>
        <v>-3.9010190577041159E-4</v>
      </c>
      <c r="CF18" s="17">
        <f>SUM(CE$15:$CE18)</f>
        <v>-7.0218343016820379E-4</v>
      </c>
      <c r="CG18" s="18">
        <f t="shared" si="46"/>
        <v>0.50070218343016826</v>
      </c>
      <c r="CH18" s="18">
        <f t="shared" si="47"/>
        <v>1.9992978165698316</v>
      </c>
      <c r="CJ18" s="1">
        <f t="shared" si="48"/>
        <v>3.0007021834301684</v>
      </c>
      <c r="CK18" s="18">
        <f t="shared" si="65"/>
        <v>1.57854962641618</v>
      </c>
      <c r="CL18">
        <f t="shared" si="49"/>
        <v>7.2369037314208819</v>
      </c>
      <c r="CN18" s="1">
        <v>4</v>
      </c>
      <c r="CO18">
        <v>4.5</v>
      </c>
      <c r="CP18" s="1">
        <f t="shared" si="50"/>
        <v>8.4852813742385695</v>
      </c>
      <c r="CR18" s="1">
        <f t="shared" si="51"/>
        <v>0</v>
      </c>
      <c r="CT18" s="18">
        <f t="shared" si="13"/>
        <v>10.06383100065475</v>
      </c>
      <c r="CU18">
        <f t="shared" si="14"/>
        <v>289.83833281885677</v>
      </c>
    </row>
    <row r="19" spans="1:99" x14ac:dyDescent="0.2">
      <c r="A19" s="17">
        <f t="shared" si="52"/>
        <v>0.4996666666666667</v>
      </c>
      <c r="B19">
        <f t="shared" si="53"/>
        <v>0.4996666666666667</v>
      </c>
      <c r="C19" s="1">
        <f t="shared" si="15"/>
        <v>12.5</v>
      </c>
      <c r="D19" s="1">
        <f t="shared" si="66"/>
        <v>12.509982684951158</v>
      </c>
      <c r="E19">
        <f t="shared" si="16"/>
        <v>3.9952063026785049E-2</v>
      </c>
      <c r="F19" s="1">
        <f t="shared" si="17"/>
        <v>2.2902456512169773</v>
      </c>
      <c r="G19" s="1">
        <f t="shared" si="18"/>
        <v>6.3897899630671632E-3</v>
      </c>
      <c r="H19">
        <f t="shared" si="19"/>
        <v>3.9941435511956308E-2</v>
      </c>
      <c r="I19">
        <f t="shared" si="20"/>
        <v>0.99920202248056134</v>
      </c>
      <c r="J19" s="18">
        <f t="shared" si="21"/>
        <v>9.2081063236773009E-3</v>
      </c>
      <c r="K19" s="2">
        <f t="shared" si="22"/>
        <v>0.52785322874583251</v>
      </c>
      <c r="L19">
        <f t="shared" si="0"/>
        <v>-5.7503333333333337</v>
      </c>
      <c r="M19" s="1">
        <f t="shared" si="23"/>
        <v>12.5</v>
      </c>
      <c r="N19" s="1">
        <f t="shared" si="67"/>
        <v>13.759227211018954</v>
      </c>
      <c r="O19">
        <f t="shared" si="24"/>
        <v>-0.43116074996001885</v>
      </c>
      <c r="P19" s="1">
        <f t="shared" si="1"/>
        <v>-24.716221335287702</v>
      </c>
      <c r="Q19" s="1">
        <f t="shared" si="25"/>
        <v>5.282164416592473E-3</v>
      </c>
      <c r="R19">
        <f t="shared" si="26"/>
        <v>-0.41792560331645878</v>
      </c>
      <c r="S19">
        <f t="shared" si="27"/>
        <v>0.90848125467319019</v>
      </c>
      <c r="T19" s="18">
        <f t="shared" si="28"/>
        <v>0.63724724898191032</v>
      </c>
      <c r="U19" s="2">
        <f t="shared" si="29"/>
        <v>36.530097075396128</v>
      </c>
      <c r="V19">
        <f t="shared" si="2"/>
        <v>6.7496666666666663</v>
      </c>
      <c r="W19" s="1">
        <f t="shared" si="30"/>
        <v>12.5</v>
      </c>
      <c r="X19" s="1">
        <f t="shared" si="68"/>
        <v>14.205914265231616</v>
      </c>
      <c r="Y19">
        <f t="shared" si="31"/>
        <v>0.49511261701131842</v>
      </c>
      <c r="Z19" s="1">
        <f t="shared" si="32"/>
        <v>28.382251930585131</v>
      </c>
      <c r="AA19" s="1">
        <f t="shared" si="3"/>
        <v>4.9552049445483913E-3</v>
      </c>
      <c r="AB19">
        <f t="shared" si="4"/>
        <v>0.47513074770458069</v>
      </c>
      <c r="AC19">
        <f t="shared" si="5"/>
        <v>0.8799152076113278</v>
      </c>
      <c r="AD19" s="18">
        <f t="shared" si="33"/>
        <v>0.86181253520916989</v>
      </c>
      <c r="AE19" s="2">
        <f t="shared" si="6"/>
        <v>49.403266349570245</v>
      </c>
      <c r="AF19" s="2"/>
      <c r="AG19" s="1">
        <f t="shared" si="7"/>
        <v>4.020358634563653E-4</v>
      </c>
      <c r="AH19" s="1">
        <f t="shared" si="34"/>
        <v>1.5543598598437685E-2</v>
      </c>
      <c r="AI19">
        <f>ATAN(AG19/AH19)</f>
        <v>2.5859278520048878E-2</v>
      </c>
      <c r="AJ19" s="2">
        <f t="shared" si="54"/>
        <v>1.4823790234422922</v>
      </c>
      <c r="AK19" s="1">
        <f t="shared" si="55"/>
        <v>1.5548797066810637E-2</v>
      </c>
      <c r="AL19" s="1">
        <f t="shared" si="8"/>
        <v>0.50232281045817795</v>
      </c>
      <c r="AM19">
        <f t="shared" si="36"/>
        <v>0.46550413029359433</v>
      </c>
      <c r="AN19" s="17">
        <f t="shared" si="56"/>
        <v>0.92656076889648542</v>
      </c>
      <c r="AP19">
        <v>4</v>
      </c>
      <c r="AQ19">
        <f t="shared" si="37"/>
        <v>1.2929639260024439E-2</v>
      </c>
      <c r="AR19" s="2">
        <f t="shared" si="38"/>
        <v>0.74118951172114611</v>
      </c>
      <c r="AT19" s="1">
        <f>ATAN(A19/$G$8/$G$1)</f>
        <v>1.9984005967466127E-2</v>
      </c>
      <c r="AU19" s="2">
        <f t="shared" si="39"/>
        <v>1.1455799599184404</v>
      </c>
      <c r="AV19" s="1"/>
      <c r="AW19" s="2">
        <f>(AT19+AI19)/(SQRT(AP19)-1)</f>
        <v>4.5843284487515006E-2</v>
      </c>
      <c r="AX19" s="2">
        <f t="shared" si="40"/>
        <v>2.6279589833607324</v>
      </c>
      <c r="AY19" s="1"/>
      <c r="AZ19" s="18">
        <f>(A19-$A$15)</f>
        <v>0.4996666666666667</v>
      </c>
      <c r="BA19">
        <f t="shared" si="57"/>
        <v>10.903270398585109</v>
      </c>
      <c r="BB19" s="18">
        <f>BA19*(COS(AW19)-COS($AW$15))</f>
        <v>-1.1455186836219544E-2</v>
      </c>
      <c r="BC19" s="18">
        <v>10.93</v>
      </c>
      <c r="BD19" s="18">
        <f t="shared" si="59"/>
        <v>-1.1483269472627882E-2</v>
      </c>
      <c r="BE19" s="17">
        <f t="shared" si="60"/>
        <v>0.4996666666666667</v>
      </c>
      <c r="BF19" s="17">
        <f>(A19-A18)</f>
        <v>0.12491666666666668</v>
      </c>
      <c r="BG19">
        <f>BF19/(SIN(AW19)-SIN(AW18))</f>
        <v>10.907746951974968</v>
      </c>
      <c r="BH19" s="18">
        <f>BG19*(COS(AW18)-COS(AW19))</f>
        <v>5.0134203096327502E-3</v>
      </c>
      <c r="BI19" s="18">
        <f>SUM($BH$16:BH19)</f>
        <v>1.1456866755615261E-2</v>
      </c>
      <c r="BJ19">
        <v>0</v>
      </c>
      <c r="BK19" s="17">
        <f t="shared" si="41"/>
        <v>1.9885431332443848</v>
      </c>
      <c r="BL19" s="17">
        <v>1.9885431328609995</v>
      </c>
      <c r="BM19">
        <v>1.9</v>
      </c>
      <c r="BO19" s="2">
        <f>BM19*SQRT(AP19)+(2-BM19)</f>
        <v>3.9</v>
      </c>
      <c r="BP19" s="1">
        <f>BO19+AN19</f>
        <v>4.8265607688964849</v>
      </c>
      <c r="BQ19" s="2"/>
      <c r="BR19" s="1">
        <f>0.5*12.5*TAN(AT19)</f>
        <v>0.12491666666666666</v>
      </c>
      <c r="BS19" s="1">
        <f t="shared" si="63"/>
        <v>3.1229166666666655E-2</v>
      </c>
      <c r="BT19" s="1">
        <f t="shared" si="9"/>
        <v>18.75374462774035</v>
      </c>
      <c r="BU19" s="2">
        <f t="shared" si="43"/>
        <v>11.080305396636835</v>
      </c>
      <c r="BV19" s="1"/>
      <c r="BW19" s="1">
        <v>4</v>
      </c>
      <c r="BX19" s="1">
        <f t="shared" si="10"/>
        <v>9.9920029837330636E-3</v>
      </c>
      <c r="BY19" s="2">
        <f t="shared" si="11"/>
        <v>0.57278997995922021</v>
      </c>
      <c r="BZ19" s="1"/>
      <c r="CA19" s="1">
        <f t="shared" si="44"/>
        <v>1.9984005967466127E-2</v>
      </c>
      <c r="CB19" s="2">
        <f t="shared" si="12"/>
        <v>1.1455799599184404</v>
      </c>
      <c r="CC19" s="20"/>
      <c r="CD19" s="1">
        <f t="shared" si="64"/>
        <v>6.2528869644687095</v>
      </c>
      <c r="CE19" s="1">
        <f t="shared" si="45"/>
        <v>-5.4614266858913425E-4</v>
      </c>
      <c r="CF19" s="17">
        <f>SUM(CE$15:$CE19)</f>
        <v>-1.2483260987573379E-3</v>
      </c>
      <c r="CG19" s="18">
        <f t="shared" si="46"/>
        <v>0.50124832609875736</v>
      </c>
      <c r="CH19" s="18">
        <f t="shared" si="47"/>
        <v>1.9987516739012428</v>
      </c>
      <c r="CJ19" s="1">
        <f t="shared" si="48"/>
        <v>3.0012483260987572</v>
      </c>
      <c r="CK19" s="18">
        <f t="shared" si="65"/>
        <v>1.5815537227355918</v>
      </c>
      <c r="CL19">
        <f t="shared" si="49"/>
        <v>7.2506760927706209</v>
      </c>
      <c r="CN19" s="1">
        <v>4</v>
      </c>
      <c r="CO19">
        <v>4.5</v>
      </c>
      <c r="CP19" s="1">
        <f t="shared" si="50"/>
        <v>8.4852813742385695</v>
      </c>
      <c r="CR19" s="1">
        <f t="shared" si="51"/>
        <v>0</v>
      </c>
      <c r="CT19" s="18">
        <f t="shared" si="13"/>
        <v>10.066835096974161</v>
      </c>
      <c r="CU19">
        <f t="shared" si="14"/>
        <v>289.92485079285586</v>
      </c>
    </row>
    <row r="20" spans="1:99" x14ac:dyDescent="0.2">
      <c r="A20" s="17">
        <f t="shared" si="52"/>
        <v>0.62458333333333338</v>
      </c>
      <c r="B20">
        <f t="shared" si="53"/>
        <v>0.62458333333333338</v>
      </c>
      <c r="C20" s="1">
        <f t="shared" si="15"/>
        <v>12.5</v>
      </c>
      <c r="D20" s="1">
        <f t="shared" si="66"/>
        <v>12.515594446141094</v>
      </c>
      <c r="E20">
        <f t="shared" si="16"/>
        <v>4.9925145458862313E-2</v>
      </c>
      <c r="F20" s="1">
        <f t="shared" si="17"/>
        <v>2.8619510135653554</v>
      </c>
      <c r="G20" s="1">
        <f t="shared" si="18"/>
        <v>6.3840611203095591E-3</v>
      </c>
      <c r="H20">
        <f t="shared" si="19"/>
        <v>4.9904408138273439E-2</v>
      </c>
      <c r="I20">
        <f t="shared" si="20"/>
        <v>0.9987539987646451</v>
      </c>
      <c r="J20" s="18">
        <f t="shared" si="21"/>
        <v>1.2029335965262206E-2</v>
      </c>
      <c r="K20" s="2">
        <f t="shared" si="22"/>
        <v>0.68957976870929838</v>
      </c>
      <c r="L20">
        <f t="shared" si="0"/>
        <v>-5.6254166666666663</v>
      </c>
      <c r="M20" s="1">
        <f t="shared" si="23"/>
        <v>12.5</v>
      </c>
      <c r="N20" s="1">
        <f t="shared" si="67"/>
        <v>13.707491115211825</v>
      </c>
      <c r="O20">
        <f t="shared" si="24"/>
        <v>-0.42288164581487797</v>
      </c>
      <c r="P20" s="1">
        <f t="shared" si="1"/>
        <v>-24.241623008496187</v>
      </c>
      <c r="Q20" s="1">
        <f t="shared" si="25"/>
        <v>5.3221125411312331E-3</v>
      </c>
      <c r="R20">
        <f t="shared" si="26"/>
        <v>-0.41038995534521167</v>
      </c>
      <c r="S20">
        <f t="shared" si="27"/>
        <v>0.9119101296464226</v>
      </c>
      <c r="T20" s="18">
        <f t="shared" si="28"/>
        <v>0.61123769474558443</v>
      </c>
      <c r="U20" s="2">
        <f t="shared" si="29"/>
        <v>35.039103520447512</v>
      </c>
      <c r="V20">
        <f t="shared" si="2"/>
        <v>6.8745833333333337</v>
      </c>
      <c r="W20" s="1">
        <f t="shared" si="30"/>
        <v>12.5</v>
      </c>
      <c r="X20" s="1">
        <f t="shared" si="68"/>
        <v>14.26568946833431</v>
      </c>
      <c r="Y20">
        <f t="shared" si="31"/>
        <v>0.50281761875702335</v>
      </c>
      <c r="Z20" s="1">
        <f t="shared" si="32"/>
        <v>28.823939928746558</v>
      </c>
      <c r="AA20" s="1">
        <f t="shared" si="3"/>
        <v>4.9137659623484679E-3</v>
      </c>
      <c r="AB20">
        <f t="shared" si="4"/>
        <v>0.48189632534711441</v>
      </c>
      <c r="AC20">
        <f t="shared" si="5"/>
        <v>0.87622824173667679</v>
      </c>
      <c r="AD20" s="18">
        <f t="shared" si="33"/>
        <v>0.89186363131203183</v>
      </c>
      <c r="AE20" s="2">
        <f t="shared" si="6"/>
        <v>51.125940648460421</v>
      </c>
      <c r="AF20" s="2"/>
      <c r="AG20" s="1">
        <f t="shared" si="7"/>
        <v>5.0237702450202761E-4</v>
      </c>
      <c r="AH20" s="1">
        <f t="shared" si="34"/>
        <v>1.5534975419137034E-2</v>
      </c>
      <c r="AI20">
        <f t="shared" si="35"/>
        <v>3.2327184063917033E-2</v>
      </c>
      <c r="AJ20" s="2">
        <f t="shared" si="54"/>
        <v>1.8531506788232692</v>
      </c>
      <c r="AK20" s="1">
        <f t="shared" si="55"/>
        <v>1.55430963436485E-2</v>
      </c>
      <c r="AL20" s="1">
        <f t="shared" si="8"/>
        <v>0.50298604548341774</v>
      </c>
      <c r="AM20">
        <f t="shared" si="36"/>
        <v>0.46603359099409319</v>
      </c>
      <c r="AN20" s="17">
        <f t="shared" si="56"/>
        <v>0.92761463175575865</v>
      </c>
      <c r="AP20">
        <v>4</v>
      </c>
      <c r="AQ20">
        <f t="shared" si="37"/>
        <v>1.616359203195852E-2</v>
      </c>
      <c r="AR20" s="2">
        <f t="shared" si="38"/>
        <v>0.92657533941163484</v>
      </c>
      <c r="AT20" s="1">
        <f>ATAN(A20/$G$8/$G$1)</f>
        <v>2.4978137355479577E-2</v>
      </c>
      <c r="AU20" s="2">
        <f t="shared" si="39"/>
        <v>1.4318677464924598</v>
      </c>
      <c r="AV20" s="1"/>
      <c r="AW20" s="2">
        <f>(AT20+AI20)/(SQRT(AP20)-1)</f>
        <v>5.7305321419396607E-2</v>
      </c>
      <c r="AX20" s="2">
        <f t="shared" si="40"/>
        <v>3.2850184253157289</v>
      </c>
      <c r="AY20" s="1"/>
      <c r="AZ20" s="18">
        <f>(A20-$A$15)</f>
        <v>0.62458333333333338</v>
      </c>
      <c r="BA20">
        <f t="shared" si="57"/>
        <v>10.905188099846013</v>
      </c>
      <c r="BB20" s="18">
        <f t="shared" si="58"/>
        <v>-1.7900873326023595E-2</v>
      </c>
      <c r="BC20" s="18">
        <v>10.93</v>
      </c>
      <c r="BD20" s="18">
        <f t="shared" si="59"/>
        <v>-1.7941602076189833E-2</v>
      </c>
      <c r="BE20" s="17">
        <f t="shared" si="60"/>
        <v>0.62458333333333338</v>
      </c>
      <c r="BF20" s="17">
        <f>(A20-A19)</f>
        <v>0.12491666666666668</v>
      </c>
      <c r="BG20">
        <f t="shared" si="61"/>
        <v>10.91286565546466</v>
      </c>
      <c r="BH20" s="18">
        <f t="shared" si="62"/>
        <v>6.4482082397967879E-3</v>
      </c>
      <c r="BI20" s="18">
        <f>SUM($BH$16:BH20)</f>
        <v>1.7905074995412048E-2</v>
      </c>
      <c r="BJ20">
        <v>0</v>
      </c>
      <c r="BK20" s="17">
        <f t="shared" si="41"/>
        <v>1.9820949250045881</v>
      </c>
      <c r="BL20" s="17">
        <v>1.9820949240568513</v>
      </c>
      <c r="BM20">
        <v>1.9</v>
      </c>
      <c r="BO20" s="2">
        <f>BM20*SQRT(AP20)+(2-BM20)</f>
        <v>3.9</v>
      </c>
      <c r="BP20" s="1">
        <f>BO20+AN20</f>
        <v>4.8276146317557584</v>
      </c>
      <c r="BQ20" s="2"/>
      <c r="BR20" s="1">
        <f t="shared" si="42"/>
        <v>0.15614583333333334</v>
      </c>
      <c r="BS20" s="1">
        <f t="shared" si="63"/>
        <v>3.1229166666666683E-2</v>
      </c>
      <c r="BT20" s="1">
        <f t="shared" si="9"/>
        <v>18.755850652300637</v>
      </c>
      <c r="BU20" s="2">
        <f t="shared" si="43"/>
        <v>11.083465284056395</v>
      </c>
      <c r="BV20" s="1"/>
      <c r="BW20" s="1">
        <v>4</v>
      </c>
      <c r="BX20" s="1">
        <f t="shared" si="10"/>
        <v>1.2489068677739789E-2</v>
      </c>
      <c r="BY20" s="2">
        <f t="shared" si="11"/>
        <v>0.71593387324622992</v>
      </c>
      <c r="BZ20" s="1"/>
      <c r="CA20" s="1">
        <f t="shared" si="44"/>
        <v>2.4978137355479577E-2</v>
      </c>
      <c r="CB20" s="2">
        <f t="shared" si="12"/>
        <v>1.4318677464924598</v>
      </c>
      <c r="CC20" s="20"/>
      <c r="CD20" s="1">
        <f t="shared" si="64"/>
        <v>6.2547598275838538</v>
      </c>
      <c r="CE20" s="1">
        <f t="shared" si="45"/>
        <v>-7.0218343191777227E-4</v>
      </c>
      <c r="CF20" s="17">
        <f>SUM(CE$15:$CE20)</f>
        <v>-1.9505095306751102E-3</v>
      </c>
      <c r="CG20" s="18">
        <f t="shared" si="46"/>
        <v>0.5019505095306751</v>
      </c>
      <c r="CH20" s="18">
        <f t="shared" si="47"/>
        <v>1.9980494904693249</v>
      </c>
      <c r="CJ20" s="1">
        <f t="shared" si="48"/>
        <v>3.0019505095306753</v>
      </c>
      <c r="CK20" s="18">
        <f t="shared" si="65"/>
        <v>1.585415793587071</v>
      </c>
      <c r="CL20">
        <f t="shared" si="49"/>
        <v>7.2683818617172298</v>
      </c>
      <c r="CN20" s="1">
        <v>4</v>
      </c>
      <c r="CO20">
        <v>4.5</v>
      </c>
      <c r="CP20" s="1">
        <f t="shared" si="50"/>
        <v>8.4852813742385695</v>
      </c>
      <c r="CR20" s="1">
        <f t="shared" si="51"/>
        <v>0</v>
      </c>
      <c r="CT20" s="18">
        <f t="shared" si="13"/>
        <v>10.070697167825641</v>
      </c>
      <c r="CU20">
        <f t="shared" si="14"/>
        <v>290.03607843337846</v>
      </c>
    </row>
    <row r="21" spans="1:99" x14ac:dyDescent="0.2">
      <c r="A21" s="17">
        <f t="shared" si="52"/>
        <v>0.74950000000000006</v>
      </c>
      <c r="B21">
        <f t="shared" si="53"/>
        <v>0.74950000000000006</v>
      </c>
      <c r="C21" s="1">
        <f t="shared" si="15"/>
        <v>12.5</v>
      </c>
      <c r="D21" s="1">
        <f t="shared" si="66"/>
        <v>12.522449850169094</v>
      </c>
      <c r="E21">
        <f t="shared" si="16"/>
        <v>5.9888298509375798E-2</v>
      </c>
      <c r="F21" s="1">
        <f t="shared" si="17"/>
        <v>3.4330871756967016</v>
      </c>
      <c r="G21" s="1">
        <f t="shared" si="18"/>
        <v>6.3770731364564959E-3</v>
      </c>
      <c r="H21">
        <f t="shared" si="19"/>
        <v>5.9852505617331686E-2</v>
      </c>
      <c r="I21">
        <f t="shared" si="20"/>
        <v>0.99820723177671244</v>
      </c>
      <c r="J21" s="18">
        <f t="shared" si="21"/>
        <v>1.5475788584008681E-2</v>
      </c>
      <c r="K21" s="2">
        <f t="shared" si="22"/>
        <v>0.88714711628075238</v>
      </c>
      <c r="L21">
        <f t="shared" si="0"/>
        <v>-5.5004999999999997</v>
      </c>
      <c r="M21" s="1">
        <f t="shared" si="23"/>
        <v>12.5</v>
      </c>
      <c r="N21" s="1">
        <f t="shared" si="67"/>
        <v>13.656701660723208</v>
      </c>
      <c r="O21">
        <f t="shared" si="24"/>
        <v>-0.41454038615497812</v>
      </c>
      <c r="P21" s="1">
        <f t="shared" si="1"/>
        <v>-23.763461626718488</v>
      </c>
      <c r="Q21" s="1">
        <f t="shared" si="25"/>
        <v>5.3617721657514489E-3</v>
      </c>
      <c r="R21">
        <f t="shared" si="26"/>
        <v>-0.40276928768382531</v>
      </c>
      <c r="S21">
        <f t="shared" si="27"/>
        <v>0.91530153550546611</v>
      </c>
      <c r="T21" s="18">
        <f t="shared" si="28"/>
        <v>0.58570405038092666</v>
      </c>
      <c r="U21" s="2">
        <f t="shared" si="29"/>
        <v>33.575391423110446</v>
      </c>
      <c r="V21">
        <f t="shared" si="2"/>
        <v>6.9995000000000003</v>
      </c>
      <c r="W21" s="1">
        <f t="shared" si="30"/>
        <v>12.5</v>
      </c>
      <c r="X21" s="1">
        <f t="shared" si="68"/>
        <v>14.326304486852148</v>
      </c>
      <c r="Y21">
        <f t="shared" si="31"/>
        <v>0.5104578707276054</v>
      </c>
      <c r="Z21" s="1">
        <f t="shared" si="32"/>
        <v>29.261916156359543</v>
      </c>
      <c r="AA21" s="1">
        <f t="shared" si="3"/>
        <v>4.872273348089492E-3</v>
      </c>
      <c r="AB21">
        <f t="shared" si="4"/>
        <v>0.48857679985956853</v>
      </c>
      <c r="AC21">
        <f t="shared" si="5"/>
        <v>0.87252089409880784</v>
      </c>
      <c r="AD21" s="18">
        <f t="shared" si="33"/>
        <v>0.92233693214928525</v>
      </c>
      <c r="AE21" s="2">
        <f t="shared" si="6"/>
        <v>52.872817766519532</v>
      </c>
      <c r="AF21" s="2"/>
      <c r="AG21" s="1">
        <f t="shared" si="7"/>
        <v>6.0260637024985497E-4</v>
      </c>
      <c r="AH21" s="1">
        <f t="shared" si="34"/>
        <v>1.5524439116691482E-2</v>
      </c>
      <c r="AI21">
        <f t="shared" si="35"/>
        <v>3.8797149700140907E-2</v>
      </c>
      <c r="AJ21" s="2">
        <f t="shared" si="54"/>
        <v>2.2240404286704978</v>
      </c>
      <c r="AK21" s="1">
        <f t="shared" si="55"/>
        <v>1.5536130287987622E-2</v>
      </c>
      <c r="AL21" s="1">
        <f t="shared" si="8"/>
        <v>0.5037970199213494</v>
      </c>
      <c r="AM21">
        <f t="shared" si="36"/>
        <v>0.46668060907875936</v>
      </c>
      <c r="AN21" s="17">
        <f t="shared" si="56"/>
        <v>0.92890248622364524</v>
      </c>
      <c r="AP21">
        <v>4</v>
      </c>
      <c r="AQ21">
        <f t="shared" si="37"/>
        <v>1.9398574850070457E-2</v>
      </c>
      <c r="AR21" s="2">
        <f t="shared" si="38"/>
        <v>1.1120202143352491</v>
      </c>
      <c r="AT21" s="1">
        <f>ATAN(A21/$G$8/$G$1)</f>
        <v>2.9971022828716692E-2</v>
      </c>
      <c r="AU21" s="2">
        <f t="shared" si="39"/>
        <v>1.7180841112003198</v>
      </c>
      <c r="AV21" s="1"/>
      <c r="AW21" s="2">
        <f>(AT21+AI21)/(SQRT(AP21)-1)</f>
        <v>6.8768172528857599E-2</v>
      </c>
      <c r="AX21" s="2">
        <f t="shared" si="40"/>
        <v>3.9421245398708176</v>
      </c>
      <c r="AY21" s="1"/>
      <c r="AZ21" s="18">
        <f>(A21-$A$15)</f>
        <v>0.74950000000000006</v>
      </c>
      <c r="BA21">
        <f t="shared" si="57"/>
        <v>10.907532323591516</v>
      </c>
      <c r="BB21" s="18">
        <f t="shared" si="58"/>
        <v>-2.5781033463913167E-2</v>
      </c>
      <c r="BC21" s="18">
        <v>10.93</v>
      </c>
      <c r="BD21" s="18">
        <f t="shared" si="59"/>
        <v>-2.5834138043405511E-2</v>
      </c>
      <c r="BE21" s="17">
        <f t="shared" si="60"/>
        <v>0.74950000000000006</v>
      </c>
      <c r="BF21" s="17">
        <f>(A21-A20)</f>
        <v>0.12491666666666668</v>
      </c>
      <c r="BG21">
        <f t="shared" si="61"/>
        <v>10.919268576302482</v>
      </c>
      <c r="BH21" s="18">
        <f t="shared" si="62"/>
        <v>7.8847868228870324E-3</v>
      </c>
      <c r="BI21" s="18">
        <f>SUM($BH$16:BH21)</f>
        <v>2.5789861818299079E-2</v>
      </c>
      <c r="BJ21">
        <v>0</v>
      </c>
      <c r="BK21" s="17">
        <f t="shared" si="41"/>
        <v>1.974210138181701</v>
      </c>
      <c r="BL21" s="17">
        <v>1.9742101362020013</v>
      </c>
      <c r="BM21">
        <v>1.9</v>
      </c>
      <c r="BO21" s="2">
        <f>BM21*SQRT(AP21)+(2-BM21)</f>
        <v>3.9</v>
      </c>
      <c r="BP21" s="1">
        <f>BO21+AN21</f>
        <v>4.8289024862236456</v>
      </c>
      <c r="BQ21" s="2"/>
      <c r="BR21" s="1">
        <f t="shared" si="42"/>
        <v>0.18737500000000001</v>
      </c>
      <c r="BS21" s="1">
        <f t="shared" si="63"/>
        <v>3.1229166666666669E-2</v>
      </c>
      <c r="BT21" s="1">
        <f t="shared" si="9"/>
        <v>18.758424361220346</v>
      </c>
      <c r="BU21" s="2">
        <f t="shared" si="43"/>
        <v>11.08732684744399</v>
      </c>
      <c r="BV21" s="1"/>
      <c r="BW21" s="1">
        <v>4</v>
      </c>
      <c r="BX21" s="1">
        <f t="shared" si="10"/>
        <v>1.4985511414358346E-2</v>
      </c>
      <c r="BY21" s="2">
        <f t="shared" si="11"/>
        <v>0.85904205560015989</v>
      </c>
      <c r="BZ21" s="1"/>
      <c r="CA21" s="1">
        <f t="shared" si="44"/>
        <v>2.9971022828716692E-2</v>
      </c>
      <c r="CB21" s="2">
        <f t="shared" si="12"/>
        <v>1.7180841112003198</v>
      </c>
      <c r="CC21" s="20"/>
      <c r="CD21" s="1">
        <f t="shared" si="64"/>
        <v>6.2571011693837946</v>
      </c>
      <c r="CE21" s="1">
        <f t="shared" si="45"/>
        <v>-8.582241959018646E-4</v>
      </c>
      <c r="CF21" s="17">
        <f>SUM(CE$15:$CE21)</f>
        <v>-2.8087337265769747E-3</v>
      </c>
      <c r="CG21" s="18">
        <f t="shared" si="46"/>
        <v>0.50280873372657697</v>
      </c>
      <c r="CH21" s="18">
        <f t="shared" si="47"/>
        <v>1.997191266273423</v>
      </c>
      <c r="CJ21" s="1">
        <f t="shared" si="48"/>
        <v>3.0028087337265772</v>
      </c>
      <c r="CK21" s="18">
        <f t="shared" si="65"/>
        <v>1.5901355811705677</v>
      </c>
      <c r="CL21">
        <f t="shared" si="49"/>
        <v>7.2900198563693648</v>
      </c>
      <c r="CN21" s="1">
        <v>4</v>
      </c>
      <c r="CO21">
        <v>4.5</v>
      </c>
      <c r="CP21" s="1">
        <f t="shared" si="50"/>
        <v>8.4852813742385695</v>
      </c>
      <c r="CR21" s="1">
        <f t="shared" si="51"/>
        <v>0</v>
      </c>
      <c r="CT21" s="18">
        <f t="shared" si="13"/>
        <v>10.075416955409137</v>
      </c>
      <c r="CU21">
        <f t="shared" si="14"/>
        <v>290.17200831578316</v>
      </c>
    </row>
    <row r="22" spans="1:99" x14ac:dyDescent="0.2">
      <c r="A22" s="17">
        <f t="shared" si="52"/>
        <v>0.87441666666666673</v>
      </c>
      <c r="B22">
        <f t="shared" si="53"/>
        <v>0.87441666666666673</v>
      </c>
      <c r="C22" s="1">
        <f t="shared" si="15"/>
        <v>12.5</v>
      </c>
      <c r="D22" s="1">
        <f t="shared" si="66"/>
        <v>12.530546855861656</v>
      </c>
      <c r="E22">
        <f t="shared" si="16"/>
        <v>6.9839562368710847E-2</v>
      </c>
      <c r="F22" s="1">
        <f t="shared" si="17"/>
        <v>4.0035417918369269</v>
      </c>
      <c r="G22" s="1">
        <f t="shared" si="18"/>
        <v>6.3688343077396474E-3</v>
      </c>
      <c r="H22">
        <f t="shared" si="19"/>
        <v>6.9782801718475992E-2</v>
      </c>
      <c r="I22">
        <f t="shared" si="20"/>
        <v>0.99756220887938607</v>
      </c>
      <c r="J22" s="18">
        <f t="shared" si="21"/>
        <v>1.9546438010236093E-2</v>
      </c>
      <c r="K22" s="2">
        <f t="shared" si="22"/>
        <v>1.1204964464466549</v>
      </c>
      <c r="L22">
        <f t="shared" si="0"/>
        <v>-5.3755833333333332</v>
      </c>
      <c r="M22" s="1">
        <f t="shared" si="23"/>
        <v>12.5</v>
      </c>
      <c r="N22" s="1">
        <f t="shared" si="67"/>
        <v>13.606869447952057</v>
      </c>
      <c r="O22">
        <f t="shared" si="24"/>
        <v>-0.40613744212750741</v>
      </c>
      <c r="P22" s="1">
        <f t="shared" si="1"/>
        <v>-23.281764198392143</v>
      </c>
      <c r="Q22" s="1">
        <f t="shared" si="25"/>
        <v>5.4011167384750858E-3</v>
      </c>
      <c r="R22">
        <f t="shared" si="26"/>
        <v>-0.39506393104568233</v>
      </c>
      <c r="S22">
        <f t="shared" si="27"/>
        <v>0.91865362916973903</v>
      </c>
      <c r="T22" s="18">
        <f t="shared" si="28"/>
        <v>0.56065164508116749</v>
      </c>
      <c r="U22" s="2">
        <f t="shared" si="29"/>
        <v>32.139266278538258</v>
      </c>
      <c r="V22">
        <f t="shared" si="2"/>
        <v>7.1244166666666668</v>
      </c>
      <c r="W22" s="1">
        <f t="shared" si="30"/>
        <v>12.5</v>
      </c>
      <c r="X22" s="1">
        <f t="shared" si="68"/>
        <v>14.387748706461265</v>
      </c>
      <c r="Y22">
        <f t="shared" si="31"/>
        <v>0.51803330496544442</v>
      </c>
      <c r="Z22" s="1">
        <f t="shared" si="32"/>
        <v>29.696176717764327</v>
      </c>
      <c r="AA22" s="1">
        <f t="shared" si="3"/>
        <v>4.8307472150589071E-3</v>
      </c>
      <c r="AB22">
        <f t="shared" si="4"/>
        <v>0.4951724423340273</v>
      </c>
      <c r="AC22">
        <f t="shared" si="5"/>
        <v>0.86879471243381445</v>
      </c>
      <c r="AD22" s="18">
        <f t="shared" si="33"/>
        <v>0.95322710152715728</v>
      </c>
      <c r="AE22" s="2">
        <f t="shared" si="6"/>
        <v>54.643591807289269</v>
      </c>
      <c r="AF22" s="2"/>
      <c r="AG22" s="1">
        <f t="shared" si="7"/>
        <v>7.0270158771524075E-4</v>
      </c>
      <c r="AH22" s="1">
        <f t="shared" si="34"/>
        <v>1.5511991550932693E-2</v>
      </c>
      <c r="AI22">
        <f t="shared" si="35"/>
        <v>4.5269590044490653E-2</v>
      </c>
      <c r="AJ22" s="2">
        <f t="shared" si="54"/>
        <v>2.5950720407669801</v>
      </c>
      <c r="AK22" s="1">
        <f t="shared" si="55"/>
        <v>1.5527899774199496E-2</v>
      </c>
      <c r="AL22" s="1">
        <f t="shared" si="8"/>
        <v>0.50475594305644311</v>
      </c>
      <c r="AM22">
        <f t="shared" si="36"/>
        <v>0.4674451208563099</v>
      </c>
      <c r="AN22" s="17">
        <f t="shared" si="56"/>
        <v>0.93042420552609462</v>
      </c>
      <c r="AP22">
        <v>4</v>
      </c>
      <c r="AQ22">
        <f t="shared" si="37"/>
        <v>2.2634795022245326E-2</v>
      </c>
      <c r="AR22" s="2">
        <f t="shared" si="38"/>
        <v>1.29753602038349</v>
      </c>
      <c r="AT22" s="1">
        <f>ATAN(A22/$G$8/$G$1)</f>
        <v>3.4962414024549263E-2</v>
      </c>
      <c r="AU22" s="2">
        <f t="shared" si="39"/>
        <v>2.0042148166939064</v>
      </c>
      <c r="AV22" s="1"/>
      <c r="AW22" s="2">
        <f>(AT22+AI22)/(SQRT(AP22)-1)</f>
        <v>8.0232004069039908E-2</v>
      </c>
      <c r="AX22" s="2">
        <f t="shared" si="40"/>
        <v>4.5992868574608865</v>
      </c>
      <c r="AY22" s="1"/>
      <c r="AZ22" s="18">
        <f>(A22-$A$15)</f>
        <v>0.87441666666666673</v>
      </c>
      <c r="BA22">
        <f>AZ22/(SIN(AW22)-SIN($AW$15))</f>
        <v>10.910303321165001</v>
      </c>
      <c r="BB22" s="18">
        <f t="shared" si="58"/>
        <v>-3.5096929887655844E-2</v>
      </c>
      <c r="BC22" s="18">
        <v>10.93</v>
      </c>
      <c r="BD22" s="18">
        <f>BC22*(COS(AW22)-COS($AW$15))</f>
        <v>-3.5160291366777202E-2</v>
      </c>
      <c r="BE22" s="17">
        <f t="shared" si="60"/>
        <v>0.87441666666666673</v>
      </c>
      <c r="BF22" s="17">
        <f>(A22-A21)</f>
        <v>0.12491666666666668</v>
      </c>
      <c r="BG22">
        <f t="shared" si="61"/>
        <v>10.926958917911641</v>
      </c>
      <c r="BH22" s="18">
        <f t="shared" si="62"/>
        <v>9.3235584836804716E-3</v>
      </c>
      <c r="BI22" s="18">
        <f>SUM($BH$16:BH22)</f>
        <v>3.5113420301979552E-2</v>
      </c>
      <c r="BJ22">
        <v>0</v>
      </c>
      <c r="BK22" s="17">
        <f t="shared" si="41"/>
        <v>1.9648865796980204</v>
      </c>
      <c r="BL22" s="17">
        <v>1.9648865760117926</v>
      </c>
      <c r="BM22">
        <v>1.9</v>
      </c>
      <c r="BO22" s="2">
        <f>BM22*SQRT(AP22)+(2-BM22)</f>
        <v>3.9</v>
      </c>
      <c r="BP22" s="1">
        <f>BO22+AN22</f>
        <v>4.8304242055260946</v>
      </c>
      <c r="BQ22" s="2"/>
      <c r="BR22" s="1">
        <f t="shared" si="42"/>
        <v>0.21860416666666668</v>
      </c>
      <c r="BS22" s="1">
        <f t="shared" si="63"/>
        <v>3.1229166666666669E-2</v>
      </c>
      <c r="BT22" s="1">
        <f t="shared" si="9"/>
        <v>18.76146556202783</v>
      </c>
      <c r="BU22" s="2">
        <f t="shared" si="43"/>
        <v>11.091889767553923</v>
      </c>
      <c r="BV22" s="1"/>
      <c r="BW22" s="1">
        <v>4</v>
      </c>
      <c r="BX22" s="1">
        <f t="shared" si="10"/>
        <v>1.7481207012274631E-2</v>
      </c>
      <c r="BY22" s="2">
        <f t="shared" si="11"/>
        <v>1.0021074083469532</v>
      </c>
      <c r="BZ22" s="1"/>
      <c r="CA22" s="1">
        <f t="shared" si="44"/>
        <v>3.4962414024549263E-2</v>
      </c>
      <c r="CB22" s="2">
        <f t="shared" si="12"/>
        <v>2.0042148166939064</v>
      </c>
      <c r="CC22" s="20"/>
      <c r="CD22" s="1">
        <f t="shared" si="64"/>
        <v>6.2599111650910997</v>
      </c>
      <c r="CE22" s="1">
        <f t="shared" si="45"/>
        <v>-1.0142649606866597E-3</v>
      </c>
      <c r="CF22" s="17">
        <f>SUM(CE$15:$CE22)</f>
        <v>-3.8229986872636342E-3</v>
      </c>
      <c r="CG22" s="18">
        <f t="shared" si="46"/>
        <v>0.50382299868726366</v>
      </c>
      <c r="CH22" s="18">
        <f t="shared" si="47"/>
        <v>1.9961770013127365</v>
      </c>
      <c r="CJ22" s="1">
        <f t="shared" si="48"/>
        <v>3.003822998687264</v>
      </c>
      <c r="CK22" s="18">
        <f t="shared" si="65"/>
        <v>1.5957127662411867</v>
      </c>
      <c r="CL22">
        <f t="shared" si="49"/>
        <v>7.3155886131401102</v>
      </c>
      <c r="CN22" s="1">
        <v>4</v>
      </c>
      <c r="CO22">
        <v>4.5</v>
      </c>
      <c r="CP22" s="1">
        <f t="shared" si="50"/>
        <v>8.4852813742385695</v>
      </c>
      <c r="CR22" s="1">
        <f t="shared" si="51"/>
        <v>0</v>
      </c>
      <c r="CT22" s="18">
        <f t="shared" si="13"/>
        <v>10.080994140479756</v>
      </c>
      <c r="CU22">
        <f t="shared" si="14"/>
        <v>290.33263124581697</v>
      </c>
    </row>
    <row r="23" spans="1:99" x14ac:dyDescent="0.2">
      <c r="A23" s="17">
        <f t="shared" si="52"/>
        <v>0.99933333333333341</v>
      </c>
      <c r="B23">
        <f t="shared" si="53"/>
        <v>0.99933333333333341</v>
      </c>
      <c r="C23" s="1">
        <f t="shared" si="15"/>
        <v>12.5</v>
      </c>
      <c r="D23" s="1">
        <f t="shared" si="66"/>
        <v>12.539883058111471</v>
      </c>
      <c r="E23">
        <f t="shared" si="16"/>
        <v>7.9776991316974175E-2</v>
      </c>
      <c r="F23" s="1">
        <f t="shared" si="17"/>
        <v>4.5732033239029777</v>
      </c>
      <c r="G23" s="1">
        <f t="shared" si="18"/>
        <v>6.3593543803675302E-3</v>
      </c>
      <c r="H23">
        <f t="shared" si="19"/>
        <v>7.9692396548061165E-2</v>
      </c>
      <c r="I23">
        <f t="shared" si="20"/>
        <v>0.99681950318622203</v>
      </c>
      <c r="J23" s="18">
        <f t="shared" si="21"/>
        <v>2.4240075111944016E-2</v>
      </c>
      <c r="K23" s="2">
        <f t="shared" si="22"/>
        <v>1.3895584459076187</v>
      </c>
      <c r="L23">
        <f t="shared" si="0"/>
        <v>-5.2506666666666666</v>
      </c>
      <c r="M23" s="1">
        <f t="shared" si="23"/>
        <v>12.5</v>
      </c>
      <c r="N23" s="1">
        <f t="shared" si="67"/>
        <v>13.558005031878563</v>
      </c>
      <c r="O23">
        <f t="shared" si="24"/>
        <v>-0.397673326712361</v>
      </c>
      <c r="P23" s="1">
        <f t="shared" si="1"/>
        <v>-22.796560130007954</v>
      </c>
      <c r="Q23" s="1">
        <f t="shared" si="25"/>
        <v>5.4401192342606155E-3</v>
      </c>
      <c r="R23">
        <f t="shared" si="26"/>
        <v>-0.3872742821912899</v>
      </c>
      <c r="S23">
        <f t="shared" si="27"/>
        <v>0.92196454940155981</v>
      </c>
      <c r="T23" s="18">
        <f t="shared" si="28"/>
        <v>0.53608578520592731</v>
      </c>
      <c r="U23" s="2">
        <f t="shared" si="29"/>
        <v>30.731032272951246</v>
      </c>
      <c r="V23">
        <f t="shared" si="2"/>
        <v>7.2493333333333334</v>
      </c>
      <c r="W23" s="1">
        <f t="shared" si="30"/>
        <v>12.5</v>
      </c>
      <c r="X23" s="1">
        <f t="shared" si="68"/>
        <v>14.450011549399459</v>
      </c>
      <c r="Y23">
        <f t="shared" si="31"/>
        <v>0.52554388441674971</v>
      </c>
      <c r="Z23" s="1">
        <f t="shared" si="32"/>
        <v>30.12671948885826</v>
      </c>
      <c r="AA23" s="1">
        <f t="shared" si="3"/>
        <v>4.7892070328138759E-3</v>
      </c>
      <c r="AB23">
        <f t="shared" si="4"/>
        <v>0.5016835667259113</v>
      </c>
      <c r="AC23">
        <f t="shared" si="5"/>
        <v>0.86505121170782029</v>
      </c>
      <c r="AD23" s="18">
        <f t="shared" si="33"/>
        <v>0.98452882163270994</v>
      </c>
      <c r="AE23" s="2">
        <f t="shared" si="6"/>
        <v>56.437957927989736</v>
      </c>
      <c r="AF23" s="2"/>
      <c r="AG23" s="1">
        <f t="shared" si="7"/>
        <v>8.0264038559747319E-4</v>
      </c>
      <c r="AH23" s="1">
        <f t="shared" si="34"/>
        <v>1.5497634899384192E-2</v>
      </c>
      <c r="AI23">
        <f t="shared" si="35"/>
        <v>5.1744920853990815E-2</v>
      </c>
      <c r="AJ23" s="2">
        <f t="shared" si="54"/>
        <v>2.9662693483179448</v>
      </c>
      <c r="AK23" s="1">
        <f t="shared" si="55"/>
        <v>1.5518405815778982E-2</v>
      </c>
      <c r="AL23" s="1">
        <f t="shared" si="8"/>
        <v>0.50586305950187971</v>
      </c>
      <c r="AM23">
        <f t="shared" si="36"/>
        <v>0.46832704803465253</v>
      </c>
      <c r="AN23" s="17">
        <f t="shared" si="56"/>
        <v>0.93217963382693569</v>
      </c>
      <c r="AP23">
        <v>4</v>
      </c>
      <c r="AQ23">
        <f t="shared" si="37"/>
        <v>2.5872460426995411E-2</v>
      </c>
      <c r="AR23" s="2">
        <f t="shared" si="38"/>
        <v>1.4831346741589726</v>
      </c>
      <c r="AT23" s="1">
        <f>ATAN(A23/$G$8/$G$1)</f>
        <v>3.9952063026785049E-2</v>
      </c>
      <c r="AU23" s="2">
        <f t="shared" si="39"/>
        <v>2.2902456512169773</v>
      </c>
      <c r="AV23" s="1"/>
      <c r="AW23" s="2">
        <f>(AT23+AI23)/(SQRT(AP23)-1)</f>
        <v>9.1696983880775865E-2</v>
      </c>
      <c r="AX23" s="2">
        <f t="shared" si="40"/>
        <v>5.2565149995349216</v>
      </c>
      <c r="AY23" s="1"/>
      <c r="AZ23" s="18">
        <f>(A23-$A$15)</f>
        <v>0.99933333333333341</v>
      </c>
      <c r="BA23">
        <f t="shared" si="57"/>
        <v>10.913501417643213</v>
      </c>
      <c r="BB23" s="18">
        <f t="shared" si="58"/>
        <v>-4.58500576763642E-2</v>
      </c>
      <c r="BC23" s="18">
        <v>10.93</v>
      </c>
      <c r="BD23" s="18">
        <f t="shared" si="59"/>
        <v>-4.5919371906847001E-2</v>
      </c>
      <c r="BE23" s="17">
        <f t="shared" si="60"/>
        <v>0.99933333333333341</v>
      </c>
      <c r="BF23" s="17">
        <f>(A23-A22)</f>
        <v>0.12491666666666668</v>
      </c>
      <c r="BG23">
        <f>BF23/(SIN(AW23)-SIN(AW22))</f>
        <v>10.935940697910377</v>
      </c>
      <c r="BH23" s="18">
        <f t="shared" si="62"/>
        <v>1.0764928339455164E-2</v>
      </c>
      <c r="BI23" s="18">
        <f>SUM($BH$16:BH23)</f>
        <v>4.5878348641434717E-2</v>
      </c>
      <c r="BJ23">
        <v>0</v>
      </c>
      <c r="BK23" s="17">
        <f t="shared" si="41"/>
        <v>1.9541216513585653</v>
      </c>
      <c r="BL23" s="17">
        <v>1.9541216450451642</v>
      </c>
      <c r="BM23">
        <v>1.9</v>
      </c>
      <c r="BO23" s="2">
        <f>BM23*SQRT(AP23)+(2-BM23)</f>
        <v>3.9</v>
      </c>
      <c r="BP23" s="1">
        <f>BO23+AN23</f>
        <v>4.8321796338269358</v>
      </c>
      <c r="BQ23" s="2"/>
      <c r="BR23" s="1">
        <f t="shared" si="42"/>
        <v>0.24983333333333332</v>
      </c>
      <c r="BS23" s="1">
        <f t="shared" si="63"/>
        <v>3.1229166666666641E-2</v>
      </c>
      <c r="BT23" s="1">
        <f t="shared" si="9"/>
        <v>18.764974027426739</v>
      </c>
      <c r="BU23" s="2">
        <f t="shared" si="43"/>
        <v>11.097153661253675</v>
      </c>
      <c r="BV23" s="1"/>
      <c r="BW23" s="1">
        <v>4</v>
      </c>
      <c r="BX23" s="1">
        <f t="shared" si="10"/>
        <v>1.9976031513392525E-2</v>
      </c>
      <c r="BY23" s="2">
        <f t="shared" si="11"/>
        <v>1.1451228256084887</v>
      </c>
      <c r="BZ23" s="1"/>
      <c r="CA23" s="1">
        <f t="shared" si="44"/>
        <v>3.9952063026785049E-2</v>
      </c>
      <c r="CB23" s="2">
        <f t="shared" si="12"/>
        <v>2.2902456512169773</v>
      </c>
      <c r="CC23" s="20"/>
      <c r="CD23" s="1">
        <f t="shared" si="64"/>
        <v>6.263190024924767</v>
      </c>
      <c r="CE23" s="1">
        <f t="shared" si="45"/>
        <v>-1.170305726415789E-3</v>
      </c>
      <c r="CF23" s="17">
        <f>SUM(CE$15:$CE23)</f>
        <v>-4.9933044136794228E-3</v>
      </c>
      <c r="CG23" s="18">
        <f t="shared" si="46"/>
        <v>0.5049933044136794</v>
      </c>
      <c r="CH23" s="18">
        <f t="shared" si="47"/>
        <v>1.9950066955863206</v>
      </c>
      <c r="CJ23" s="1">
        <f t="shared" si="48"/>
        <v>3.0049933044136794</v>
      </c>
      <c r="CK23" s="18">
        <f t="shared" si="65"/>
        <v>1.6021469656673535</v>
      </c>
      <c r="CL23">
        <f t="shared" si="49"/>
        <v>7.345086375552337</v>
      </c>
      <c r="CN23" s="1">
        <v>4</v>
      </c>
      <c r="CO23">
        <v>4.5</v>
      </c>
      <c r="CP23" s="1">
        <f t="shared" si="50"/>
        <v>8.4852813742385695</v>
      </c>
      <c r="CR23" s="1">
        <f t="shared" si="51"/>
        <v>0</v>
      </c>
      <c r="CT23" s="18">
        <f t="shared" si="13"/>
        <v>10.087428339905923</v>
      </c>
      <c r="CU23">
        <f t="shared" si="14"/>
        <v>290.51793618929059</v>
      </c>
    </row>
    <row r="24" spans="1:99" x14ac:dyDescent="0.2">
      <c r="A24" s="17">
        <f t="shared" si="52"/>
        <v>1.12425</v>
      </c>
      <c r="B24">
        <f t="shared" si="53"/>
        <v>1.12425</v>
      </c>
      <c r="C24" s="1">
        <f t="shared" si="15"/>
        <v>12.5</v>
      </c>
      <c r="D24" s="1">
        <f t="shared" si="66"/>
        <v>12.5504556914281</v>
      </c>
      <c r="E24">
        <f t="shared" si="16"/>
        <v>8.9698655966235052E-2</v>
      </c>
      <c r="F24" s="1">
        <f t="shared" si="17"/>
        <v>5.141961170038952</v>
      </c>
      <c r="G24" s="1">
        <f t="shared" si="18"/>
        <v>6.348644521878501E-3</v>
      </c>
      <c r="H24">
        <f t="shared" si="19"/>
        <v>8.957842070769248E-2</v>
      </c>
      <c r="I24">
        <f t="shared" si="20"/>
        <v>0.99597977215579814</v>
      </c>
      <c r="J24" s="18">
        <f t="shared" si="21"/>
        <v>2.9555309579863791E-2</v>
      </c>
      <c r="K24" s="2">
        <f t="shared" si="22"/>
        <v>1.6942534154062046</v>
      </c>
      <c r="L24">
        <f t="shared" si="0"/>
        <v>-5.12575</v>
      </c>
      <c r="M24" s="1">
        <f t="shared" si="23"/>
        <v>12.5</v>
      </c>
      <c r="N24" s="1">
        <f t="shared" si="67"/>
        <v>13.510118913706867</v>
      </c>
      <c r="O24">
        <f t="shared" si="24"/>
        <v>-0.38914859543879299</v>
      </c>
      <c r="P24" s="1">
        <f t="shared" si="1"/>
        <v>-22.307881267191952</v>
      </c>
      <c r="Q24" s="1">
        <f t="shared" si="25"/>
        <v>5.4787521836050504E-3</v>
      </c>
      <c r="R24">
        <f t="shared" si="26"/>
        <v>-0.37940080562870571</v>
      </c>
      <c r="S24">
        <f t="shared" si="27"/>
        <v>0.92523241874044226</v>
      </c>
      <c r="T24" s="18">
        <f t="shared" si="28"/>
        <v>0.51201175007971611</v>
      </c>
      <c r="U24" s="2">
        <f t="shared" si="29"/>
        <v>29.35099204278627</v>
      </c>
      <c r="V24">
        <f t="shared" si="2"/>
        <v>7.37425</v>
      </c>
      <c r="W24" s="1">
        <f t="shared" si="30"/>
        <v>12.5</v>
      </c>
      <c r="X24" s="1">
        <f t="shared" si="68"/>
        <v>14.513082479697411</v>
      </c>
      <c r="Y24">
        <f t="shared" si="31"/>
        <v>0.532989601924725</v>
      </c>
      <c r="Z24" s="1">
        <f t="shared" si="32"/>
        <v>30.553544059379139</v>
      </c>
      <c r="AA24" s="1">
        <f t="shared" si="3"/>
        <v>4.7476716252944553E-3</v>
      </c>
      <c r="AB24">
        <f t="shared" si="4"/>
        <v>0.50811052788516553</v>
      </c>
      <c r="AC24">
        <f t="shared" si="5"/>
        <v>0.86129187355521841</v>
      </c>
      <c r="AD24" s="18">
        <f t="shared" si="33"/>
        <v>1.016236795663755</v>
      </c>
      <c r="AE24" s="2">
        <f t="shared" si="6"/>
        <v>58.255612490278949</v>
      </c>
      <c r="AF24" s="2"/>
      <c r="AG24" s="1">
        <f t="shared" si="7"/>
        <v>9.0240049335842056E-4</v>
      </c>
      <c r="AH24" s="1">
        <f t="shared" si="34"/>
        <v>1.5481371648089895E-2</v>
      </c>
      <c r="AI24">
        <f t="shared" si="35"/>
        <v>5.8223558992734299E-2</v>
      </c>
      <c r="AJ24" s="2">
        <f t="shared" si="54"/>
        <v>3.3376562479911378</v>
      </c>
      <c r="AK24" s="1">
        <f t="shared" si="55"/>
        <v>1.5507649556160829E-2</v>
      </c>
      <c r="AL24" s="1">
        <f t="shared" si="8"/>
        <v>0.50711864787142147</v>
      </c>
      <c r="AM24">
        <f t="shared" si="36"/>
        <v>0.46932629625224087</v>
      </c>
      <c r="AN24" s="17">
        <f t="shared" si="56"/>
        <v>0.93416858330461949</v>
      </c>
      <c r="AP24">
        <v>4</v>
      </c>
      <c r="AQ24">
        <f t="shared" si="37"/>
        <v>2.9111779496367153E-2</v>
      </c>
      <c r="AR24" s="2">
        <f t="shared" si="38"/>
        <v>1.6688281239955691</v>
      </c>
      <c r="AT24" s="1">
        <f>ATAN(A24/$G$8/$G$1)</f>
        <v>4.4939722439229862E-2</v>
      </c>
      <c r="AU24" s="2">
        <f t="shared" si="39"/>
        <v>2.5761624328220938</v>
      </c>
      <c r="AV24" s="1"/>
      <c r="AW24" s="2">
        <f>(AT24+AI24)/(SQRT(AP24)-1)</f>
        <v>0.10316328143196415</v>
      </c>
      <c r="AX24" s="2">
        <f t="shared" si="40"/>
        <v>5.9138186808132316</v>
      </c>
      <c r="AY24" s="1"/>
      <c r="AZ24" s="18">
        <f>(A24-$A$15)</f>
        <v>1.12425</v>
      </c>
      <c r="BA24">
        <f t="shared" si="57"/>
        <v>10.917127025312492</v>
      </c>
      <c r="BB24" s="18">
        <f t="shared" si="58"/>
        <v>-5.8042145622657491E-2</v>
      </c>
      <c r="BC24" s="18">
        <v>10.93</v>
      </c>
      <c r="BD24" s="18">
        <f>BC24*(COS(AW24)-COS($AW$15))</f>
        <v>-5.8110586254490088E-2</v>
      </c>
      <c r="BE24" s="17">
        <f t="shared" si="60"/>
        <v>1.12425</v>
      </c>
      <c r="BF24" s="17">
        <f>(A24-A23)</f>
        <v>0.12491666666666656</v>
      </c>
      <c r="BG24">
        <f t="shared" si="61"/>
        <v>10.946218839905676</v>
      </c>
      <c r="BH24" s="18">
        <f t="shared" si="62"/>
        <v>1.2209304681930386E-2</v>
      </c>
      <c r="BI24" s="18">
        <f>SUM($BH$16:BH24)</f>
        <v>5.8087653323365102E-2</v>
      </c>
      <c r="BJ24">
        <v>0</v>
      </c>
      <c r="BK24" s="17">
        <f t="shared" si="41"/>
        <v>1.9419123466766348</v>
      </c>
      <c r="BL24" s="17">
        <v>1.9419123365294448</v>
      </c>
      <c r="BM24">
        <v>1.9</v>
      </c>
      <c r="BO24" s="2">
        <f>BM24*SQRT(AP24)+(2-BM24)</f>
        <v>3.9</v>
      </c>
      <c r="BP24" s="1">
        <f>BO24+AN24</f>
        <v>4.8341685833046197</v>
      </c>
      <c r="BQ24" s="2"/>
      <c r="BR24" s="1">
        <f t="shared" si="42"/>
        <v>0.28106249999999999</v>
      </c>
      <c r="BS24" s="1">
        <f t="shared" si="63"/>
        <v>3.1229166666666669E-2</v>
      </c>
      <c r="BT24" s="1">
        <f t="shared" si="9"/>
        <v>18.768949495380827</v>
      </c>
      <c r="BU24" s="2">
        <f t="shared" si="43"/>
        <v>11.103118078685448</v>
      </c>
      <c r="BV24" s="1"/>
      <c r="BW24" s="1">
        <v>4</v>
      </c>
      <c r="BX24" s="1">
        <f t="shared" si="10"/>
        <v>2.2469861219614931E-2</v>
      </c>
      <c r="BY24" s="2">
        <f t="shared" si="11"/>
        <v>1.2880812164110469</v>
      </c>
      <c r="BZ24" s="1"/>
      <c r="CA24" s="1">
        <f t="shared" si="44"/>
        <v>4.4939722439229862E-2</v>
      </c>
      <c r="CB24" s="2">
        <f t="shared" si="12"/>
        <v>2.5761624328220938</v>
      </c>
      <c r="CC24" s="20"/>
      <c r="CD24" s="1">
        <f t="shared" si="64"/>
        <v>6.2669379940741052</v>
      </c>
      <c r="CE24" s="1">
        <f t="shared" si="45"/>
        <v>-1.326346493234079E-3</v>
      </c>
      <c r="CF24" s="17">
        <f>SUM(CE$15:$CE24)</f>
        <v>-6.3196509069135022E-3</v>
      </c>
      <c r="CG24" s="18">
        <f t="shared" si="46"/>
        <v>0.50631965090691355</v>
      </c>
      <c r="CH24" s="18">
        <f t="shared" si="47"/>
        <v>1.9936803490930863</v>
      </c>
      <c r="CJ24" s="1">
        <f t="shared" si="48"/>
        <v>3.0063196509069137</v>
      </c>
      <c r="CK24" s="18">
        <f t="shared" si="65"/>
        <v>1.6094377295923614</v>
      </c>
      <c r="CL24">
        <f t="shared" si="49"/>
        <v>7.3785110812257262</v>
      </c>
      <c r="CN24" s="1">
        <v>4</v>
      </c>
      <c r="CO24">
        <v>4.5</v>
      </c>
      <c r="CP24" s="1">
        <f t="shared" si="50"/>
        <v>8.4852813742385695</v>
      </c>
      <c r="CR24" s="1">
        <f t="shared" si="51"/>
        <v>0</v>
      </c>
      <c r="CT24" s="18">
        <f t="shared" si="13"/>
        <v>10.094719103830931</v>
      </c>
      <c r="CU24">
        <f t="shared" si="14"/>
        <v>290.72791019033082</v>
      </c>
    </row>
    <row r="25" spans="1:99" x14ac:dyDescent="0.2">
      <c r="A25" s="17">
        <f t="shared" si="52"/>
        <v>1.2491666666666665</v>
      </c>
      <c r="B25">
        <f t="shared" si="53"/>
        <v>1.2491666666666665</v>
      </c>
      <c r="C25" s="1">
        <f t="shared" si="15"/>
        <v>12.5</v>
      </c>
      <c r="D25" s="1">
        <f t="shared" si="66"/>
        <v>12.562261634001702</v>
      </c>
      <c r="E25">
        <f t="shared" si="16"/>
        <v>9.9602645454907796E-2</v>
      </c>
      <c r="F25" s="1">
        <f t="shared" si="17"/>
        <v>5.7097057904087265</v>
      </c>
      <c r="G25" s="1">
        <f t="shared" si="18"/>
        <v>6.3367172885155044E-3</v>
      </c>
      <c r="H25">
        <f t="shared" si="19"/>
        <v>9.9438039348392793E-2</v>
      </c>
      <c r="I25">
        <f t="shared" si="20"/>
        <v>0.99504375598792005</v>
      </c>
      <c r="J25" s="18">
        <f t="shared" si="21"/>
        <v>3.549057197043521E-2</v>
      </c>
      <c r="K25" s="2">
        <f t="shared" si="22"/>
        <v>2.034491386840235</v>
      </c>
      <c r="L25">
        <f t="shared" si="0"/>
        <v>-5.0008333333333335</v>
      </c>
      <c r="M25" s="1">
        <f t="shared" si="23"/>
        <v>12.5</v>
      </c>
      <c r="N25" s="1">
        <f t="shared" si="67"/>
        <v>13.463221532299681</v>
      </c>
      <c r="O25">
        <f t="shared" si="24"/>
        <v>-0.38056384705552132</v>
      </c>
      <c r="P25" s="1">
        <f t="shared" si="1"/>
        <v>-21.815761933119056</v>
      </c>
      <c r="Q25" s="1">
        <f t="shared" si="25"/>
        <v>5.5169877035654005E-3</v>
      </c>
      <c r="R25">
        <f t="shared" si="26"/>
        <v>-0.37144403524340808</v>
      </c>
      <c r="S25">
        <f t="shared" si="27"/>
        <v>0.92845534555092835</v>
      </c>
      <c r="T25" s="18">
        <f t="shared" si="28"/>
        <v>0.48843478768581655</v>
      </c>
      <c r="U25" s="2">
        <f t="shared" si="29"/>
        <v>27.999446427849353</v>
      </c>
      <c r="V25">
        <f t="shared" si="2"/>
        <v>7.4991666666666665</v>
      </c>
      <c r="W25" s="1">
        <f t="shared" si="30"/>
        <v>12.5</v>
      </c>
      <c r="X25" s="1">
        <f t="shared" si="68"/>
        <v>14.576951008165063</v>
      </c>
      <c r="Y25">
        <f t="shared" si="31"/>
        <v>0.54037047922098469</v>
      </c>
      <c r="Z25" s="1">
        <f t="shared" si="32"/>
        <v>30.976651675088291</v>
      </c>
      <c r="AA25" s="1">
        <f t="shared" si="3"/>
        <v>4.7061591704539519E-3</v>
      </c>
      <c r="AB25">
        <f t="shared" si="4"/>
        <v>0.51445371960611785</v>
      </c>
      <c r="AC25">
        <f t="shared" si="5"/>
        <v>0.85751814580417474</v>
      </c>
      <c r="AD25" s="18">
        <f t="shared" si="33"/>
        <v>1.0483457503356843</v>
      </c>
      <c r="AE25" s="2">
        <f t="shared" si="6"/>
        <v>60.096253203956422</v>
      </c>
      <c r="AF25" s="2"/>
      <c r="AG25" s="1">
        <f t="shared" si="7"/>
        <v>1.0019596583729275E-3</v>
      </c>
      <c r="AH25" s="1">
        <f t="shared" si="34"/>
        <v>1.546320458181908E-2</v>
      </c>
      <c r="AI25">
        <f t="shared" si="35"/>
        <v>6.470592229959167E-2</v>
      </c>
      <c r="AJ25" s="2">
        <f t="shared" si="54"/>
        <v>3.7092566923332804</v>
      </c>
      <c r="AK25" s="1">
        <f t="shared" si="55"/>
        <v>1.5495632258678489E-2</v>
      </c>
      <c r="AL25" s="1">
        <f t="shared" si="8"/>
        <v>0.50852301927309151</v>
      </c>
      <c r="AM25">
        <f t="shared" si="36"/>
        <v>0.47044275341575509</v>
      </c>
      <c r="AN25" s="17">
        <f t="shared" si="56"/>
        <v>0.93639083084346153</v>
      </c>
      <c r="AP25">
        <v>4</v>
      </c>
      <c r="AQ25">
        <f t="shared" si="37"/>
        <v>3.2352961149795842E-2</v>
      </c>
      <c r="AR25" s="2">
        <f t="shared" si="38"/>
        <v>1.8546283461666404</v>
      </c>
      <c r="AT25" s="1">
        <f>ATAN(A25/$G$8/$G$1)</f>
        <v>4.9925145458862299E-2</v>
      </c>
      <c r="AU25" s="2">
        <f t="shared" si="39"/>
        <v>2.8619510135653545</v>
      </c>
      <c r="AV25" s="1"/>
      <c r="AW25" s="2">
        <f>(AT25+AI25)/(SQRT(AP25)-1)</f>
        <v>0.11463106775845397</v>
      </c>
      <c r="AX25" s="2">
        <f t="shared" si="40"/>
        <v>6.5712077058986349</v>
      </c>
      <c r="AY25" s="1"/>
      <c r="AZ25" s="18">
        <f>(A25-$A$15)</f>
        <v>1.2491666666666665</v>
      </c>
      <c r="BA25">
        <f t="shared" si="57"/>
        <v>10.921180658810522</v>
      </c>
      <c r="BB25" s="18">
        <f t="shared" si="58"/>
        <v>-7.1675157578407839E-2</v>
      </c>
      <c r="BC25" s="18">
        <v>10.93</v>
      </c>
      <c r="BD25" s="18">
        <f t="shared" si="59"/>
        <v>-7.1733038469608337E-2</v>
      </c>
      <c r="BE25" s="17">
        <f t="shared" si="60"/>
        <v>1.2491666666666665</v>
      </c>
      <c r="BF25" s="17">
        <f>(A25-A24)</f>
        <v>0.12491666666666656</v>
      </c>
      <c r="BG25">
        <f t="shared" si="61"/>
        <v>10.957799278255401</v>
      </c>
      <c r="BH25" s="18">
        <f t="shared" si="62"/>
        <v>1.3657099455708276E-2</v>
      </c>
      <c r="BI25" s="18">
        <f>SUM($BH$16:BH25)</f>
        <v>7.1744752779073384E-2</v>
      </c>
      <c r="BJ25">
        <v>0</v>
      </c>
      <c r="BK25" s="17">
        <f t="shared" si="41"/>
        <v>1.9282552472209267</v>
      </c>
      <c r="BL25" s="17">
        <v>1.92825523170659</v>
      </c>
      <c r="BM25">
        <v>1.9</v>
      </c>
      <c r="BO25" s="2">
        <f>BM25*SQRT(AP25)+(2-BM25)</f>
        <v>3.9</v>
      </c>
      <c r="BP25" s="1">
        <f>BO25+AN25</f>
        <v>4.8363908308434613</v>
      </c>
      <c r="BQ25" s="2"/>
      <c r="BR25" s="1">
        <f t="shared" si="42"/>
        <v>0.31229166666666663</v>
      </c>
      <c r="BS25" s="1">
        <f t="shared" si="63"/>
        <v>3.1229166666666641E-2</v>
      </c>
      <c r="BT25" s="1">
        <f t="shared" si="9"/>
        <v>18.773391669211637</v>
      </c>
      <c r="BU25" s="2">
        <f t="shared" si="43"/>
        <v>11.109782500055097</v>
      </c>
      <c r="BV25" s="1"/>
      <c r="BW25" s="1">
        <v>4</v>
      </c>
      <c r="BX25" s="1">
        <f t="shared" si="10"/>
        <v>2.496257272943115E-2</v>
      </c>
      <c r="BY25" s="2">
        <f t="shared" si="11"/>
        <v>1.4309755067826773</v>
      </c>
      <c r="BZ25" s="1"/>
      <c r="CA25" s="1">
        <f t="shared" si="44"/>
        <v>4.9925145458862299E-2</v>
      </c>
      <c r="CB25" s="2">
        <f t="shared" si="12"/>
        <v>2.8619510135653545</v>
      </c>
      <c r="CC25" s="20"/>
      <c r="CD25" s="1">
        <f t="shared" si="64"/>
        <v>6.2711553526680959</v>
      </c>
      <c r="CE25" s="1">
        <f t="shared" si="45"/>
        <v>-1.4823872612855381E-3</v>
      </c>
      <c r="CF25" s="17">
        <f>SUM(CE$15:$CE25)</f>
        <v>-7.8020381681990405E-3</v>
      </c>
      <c r="CG25" s="18">
        <f t="shared" si="46"/>
        <v>0.50780203816819902</v>
      </c>
      <c r="CH25" s="18">
        <f t="shared" si="47"/>
        <v>1.9921979618318009</v>
      </c>
      <c r="CJ25" s="1">
        <f t="shared" si="48"/>
        <v>3.0078020381681991</v>
      </c>
      <c r="CK25" s="18">
        <f t="shared" si="65"/>
        <v>1.6175845382232961</v>
      </c>
      <c r="CL25">
        <f t="shared" si="49"/>
        <v>7.4158603471555127</v>
      </c>
      <c r="CN25" s="1">
        <v>4</v>
      </c>
      <c r="CO25">
        <v>4.5</v>
      </c>
      <c r="CP25" s="1">
        <f t="shared" si="50"/>
        <v>8.4852813742385695</v>
      </c>
      <c r="CR25" s="1">
        <f t="shared" si="51"/>
        <v>0</v>
      </c>
      <c r="CT25" s="18">
        <f t="shared" si="13"/>
        <v>10.102865912461866</v>
      </c>
      <c r="CU25">
        <f t="shared" si="14"/>
        <v>290.96253827890172</v>
      </c>
    </row>
    <row r="26" spans="1:99" x14ac:dyDescent="0.2">
      <c r="A26" s="17">
        <f t="shared" si="52"/>
        <v>1.3740833333333331</v>
      </c>
      <c r="B26">
        <f t="shared" si="53"/>
        <v>1.3740833333333331</v>
      </c>
      <c r="C26" s="1">
        <f t="shared" si="15"/>
        <v>12.5</v>
      </c>
      <c r="D26" s="1">
        <f t="shared" si="66"/>
        <v>12.575297412266019</v>
      </c>
      <c r="E26">
        <f t="shared" si="16"/>
        <v>0.10948706958819888</v>
      </c>
      <c r="F26" s="1">
        <f t="shared" si="17"/>
        <v>6.2763288298967508</v>
      </c>
      <c r="G26" s="1">
        <f t="shared" si="18"/>
        <v>6.3235865887989878E-3</v>
      </c>
      <c r="H26">
        <f t="shared" si="19"/>
        <v>0.10926845610768968</v>
      </c>
      <c r="I26">
        <f t="shared" si="20"/>
        <v>0.99401227582955021</v>
      </c>
      <c r="J26" s="18">
        <f t="shared" si="21"/>
        <v>4.204411599978114E-2</v>
      </c>
      <c r="K26" s="2">
        <f t="shared" si="22"/>
        <v>2.4101722547645239</v>
      </c>
      <c r="L26">
        <f t="shared" si="0"/>
        <v>-4.8759166666666669</v>
      </c>
      <c r="M26" s="1">
        <f t="shared" si="23"/>
        <v>12.5</v>
      </c>
      <c r="N26" s="1">
        <f t="shared" si="67"/>
        <v>13.417323255414166</v>
      </c>
      <c r="O26">
        <f t="shared" si="24"/>
        <v>-0.37191972415049573</v>
      </c>
      <c r="P26" s="1">
        <f t="shared" si="1"/>
        <v>-21.320238964041156</v>
      </c>
      <c r="Q26" s="1">
        <f t="shared" si="25"/>
        <v>5.5547975312114813E-3</v>
      </c>
      <c r="R26">
        <f t="shared" si="26"/>
        <v>-0.36340457584929498</v>
      </c>
      <c r="S26">
        <f t="shared" si="27"/>
        <v>0.93163142618301253</v>
      </c>
      <c r="T26" s="18">
        <f t="shared" si="28"/>
        <v>0.46536011026025026</v>
      </c>
      <c r="U26" s="2">
        <f t="shared" si="29"/>
        <v>26.676694218740458</v>
      </c>
      <c r="V26">
        <f t="shared" si="2"/>
        <v>7.6240833333333331</v>
      </c>
      <c r="W26" s="1">
        <f t="shared" si="30"/>
        <v>12.5</v>
      </c>
      <c r="X26" s="1">
        <f t="shared" si="68"/>
        <v>14.641606697135773</v>
      </c>
      <c r="Y26">
        <f t="shared" si="31"/>
        <v>0.54768656591751919</v>
      </c>
      <c r="Z26" s="1">
        <f t="shared" si="32"/>
        <v>31.396045179985173</v>
      </c>
      <c r="AA26" s="1">
        <f t="shared" si="3"/>
        <v>4.6646872013186309E-3</v>
      </c>
      <c r="AB26">
        <f t="shared" si="4"/>
        <v>0.5207135726999671</v>
      </c>
      <c r="AC26">
        <f t="shared" si="5"/>
        <v>0.85373144208587992</v>
      </c>
      <c r="AD26" s="18">
        <f t="shared" si="33"/>
        <v>1.0808504382665229</v>
      </c>
      <c r="AE26" s="2">
        <f t="shared" si="6"/>
        <v>61.959579263686024</v>
      </c>
      <c r="AF26" s="2"/>
      <c r="AG26" s="1">
        <f t="shared" si="7"/>
        <v>1.1012956409891732E-3</v>
      </c>
      <c r="AH26" s="1">
        <f t="shared" si="34"/>
        <v>1.5443136773959035E-2</v>
      </c>
      <c r="AI26">
        <f t="shared" si="35"/>
        <v>7.1192429347596314E-2</v>
      </c>
      <c r="AJ26" s="2">
        <f t="shared" si="54"/>
        <v>4.0810946759768587</v>
      </c>
      <c r="AK26" s="1">
        <f t="shared" si="55"/>
        <v>1.5482355295886593E-2</v>
      </c>
      <c r="AL26" s="1">
        <f t="shared" si="8"/>
        <v>0.51007651563637069</v>
      </c>
      <c r="AM26">
        <f t="shared" si="36"/>
        <v>0.47167628785820243</v>
      </c>
      <c r="AN26" s="17">
        <f t="shared" si="56"/>
        <v>0.93884611436744114</v>
      </c>
      <c r="AP26">
        <v>4</v>
      </c>
      <c r="AQ26">
        <f t="shared" si="37"/>
        <v>3.5596214673798157E-2</v>
      </c>
      <c r="AR26" s="2">
        <f t="shared" si="38"/>
        <v>2.0405473379884294</v>
      </c>
      <c r="AT26" s="1">
        <f>ATAN(A26/$G$8/$G$1)</f>
        <v>5.4908085948567366E-2</v>
      </c>
      <c r="AU26" s="2">
        <f t="shared" si="39"/>
        <v>3.1475972836758359</v>
      </c>
      <c r="AV26" s="1"/>
      <c r="AW26" s="2">
        <f>(AT26+AI26)/(SQRT(AP26)-1)</f>
        <v>0.12610051529616367</v>
      </c>
      <c r="AX26" s="2">
        <f t="shared" si="40"/>
        <v>7.2286919596526937</v>
      </c>
      <c r="AY26" s="1"/>
      <c r="AZ26" s="18">
        <f>(A26-$A$15)</f>
        <v>1.3740833333333331</v>
      </c>
      <c r="BA26">
        <f t="shared" si="57"/>
        <v>10.925662951767176</v>
      </c>
      <c r="BB26" s="18">
        <f t="shared" si="58"/>
        <v>-8.6751293825065232E-2</v>
      </c>
      <c r="BC26" s="18">
        <v>10.93</v>
      </c>
      <c r="BD26" s="18">
        <f t="shared" si="59"/>
        <v>-8.6785730595377489E-2</v>
      </c>
      <c r="BE26" s="17">
        <f t="shared" si="60"/>
        <v>1.3740833333333331</v>
      </c>
      <c r="BF26" s="17">
        <f>(A26-A25)</f>
        <v>0.12491666666666656</v>
      </c>
      <c r="BG26">
        <f t="shared" si="61"/>
        <v>10.970689074771384</v>
      </c>
      <c r="BH26" s="18">
        <f t="shared" si="62"/>
        <v>1.5108728732852048E-2</v>
      </c>
      <c r="BI26" s="18">
        <f>SUM($BH$16:BH26)</f>
        <v>8.6853481511925429E-2</v>
      </c>
      <c r="BJ26">
        <v>0</v>
      </c>
      <c r="BK26" s="17">
        <f t="shared" si="41"/>
        <v>1.9131465184880745</v>
      </c>
      <c r="BL26" s="17">
        <v>1.9131464957046862</v>
      </c>
      <c r="BM26">
        <v>1.9</v>
      </c>
      <c r="BO26" s="2">
        <f>BM26*SQRT(AP26)+(2-BM26)</f>
        <v>3.9</v>
      </c>
      <c r="BP26" s="1">
        <f>BO26+AN26</f>
        <v>4.8388461143674411</v>
      </c>
      <c r="BQ26" s="2"/>
      <c r="BR26" s="1">
        <f t="shared" si="42"/>
        <v>0.34352083333333328</v>
      </c>
      <c r="BS26" s="1">
        <f t="shared" si="63"/>
        <v>3.1229166666666641E-2</v>
      </c>
      <c r="BT26" s="1">
        <f t="shared" si="9"/>
        <v>18.778300217708903</v>
      </c>
      <c r="BU26" s="2">
        <f t="shared" si="43"/>
        <v>11.117146332076345</v>
      </c>
      <c r="BV26" s="1"/>
      <c r="BW26" s="1">
        <v>4</v>
      </c>
      <c r="BX26" s="1">
        <f t="shared" si="10"/>
        <v>2.7454042974283683E-2</v>
      </c>
      <c r="BY26" s="2">
        <f t="shared" si="11"/>
        <v>1.573798641837918</v>
      </c>
      <c r="BZ26" s="1"/>
      <c r="CA26" s="1">
        <f t="shared" si="44"/>
        <v>5.4908085948567366E-2</v>
      </c>
      <c r="CB26" s="2">
        <f t="shared" si="12"/>
        <v>3.1475972836758359</v>
      </c>
      <c r="CC26" s="20"/>
      <c r="CD26" s="1">
        <f t="shared" si="64"/>
        <v>6.275842415740744</v>
      </c>
      <c r="CE26" s="1">
        <f t="shared" si="45"/>
        <v>-1.6384280307126346E-3</v>
      </c>
      <c r="CF26" s="17">
        <f>SUM(CE$15:$CE26)</f>
        <v>-9.4404661989116751E-3</v>
      </c>
      <c r="CG26" s="18">
        <f t="shared" si="46"/>
        <v>0.5094404661989117</v>
      </c>
      <c r="CH26" s="18">
        <f t="shared" si="47"/>
        <v>1.9905595338010884</v>
      </c>
      <c r="CJ26" s="1">
        <f t="shared" si="48"/>
        <v>3.009440466198912</v>
      </c>
      <c r="CK26" s="18">
        <f t="shared" si="65"/>
        <v>1.6265867982752571</v>
      </c>
      <c r="CL26">
        <f t="shared" si="49"/>
        <v>7.4571314534109199</v>
      </c>
      <c r="CN26" s="1">
        <v>4</v>
      </c>
      <c r="CO26">
        <v>4.5</v>
      </c>
      <c r="CP26" s="1">
        <f t="shared" si="50"/>
        <v>8.4852813742385695</v>
      </c>
      <c r="CR26" s="1">
        <f t="shared" si="51"/>
        <v>0</v>
      </c>
      <c r="CT26" s="18">
        <f t="shared" si="13"/>
        <v>10.111868172513827</v>
      </c>
      <c r="CU26">
        <f t="shared" si="14"/>
        <v>291.22180336839824</v>
      </c>
    </row>
    <row r="27" spans="1:99" x14ac:dyDescent="0.2">
      <c r="A27" s="17">
        <f t="shared" si="52"/>
        <v>1.4989999999999997</v>
      </c>
      <c r="B27">
        <f t="shared" si="53"/>
        <v>1.4989999999999997</v>
      </c>
      <c r="C27" s="1">
        <f t="shared" si="15"/>
        <v>12.5</v>
      </c>
      <c r="D27" s="1">
        <f t="shared" si="66"/>
        <v>12.589559205945219</v>
      </c>
      <c r="E27">
        <f t="shared" si="16"/>
        <v>0.11935006091883221</v>
      </c>
      <c r="F27" s="1">
        <f t="shared" si="17"/>
        <v>6.8417232373852856</v>
      </c>
      <c r="G27" s="1">
        <f t="shared" si="18"/>
        <v>6.3092676434931402E-3</v>
      </c>
      <c r="H27">
        <f t="shared" si="19"/>
        <v>0.1190669169173231</v>
      </c>
      <c r="I27">
        <f t="shared" si="20"/>
        <v>0.99288623179889213</v>
      </c>
      <c r="J27" s="18">
        <f t="shared" si="21"/>
        <v>4.9214021080931987E-2</v>
      </c>
      <c r="K27" s="2">
        <f t="shared" si="22"/>
        <v>2.8211859218368653</v>
      </c>
      <c r="L27">
        <f t="shared" si="0"/>
        <v>-4.7510000000000003</v>
      </c>
      <c r="M27" s="1">
        <f t="shared" si="23"/>
        <v>12.5</v>
      </c>
      <c r="N27" s="1">
        <f t="shared" si="67"/>
        <v>13.372434370749403</v>
      </c>
      <c r="O27">
        <f t="shared" si="24"/>
        <v>-0.36321691371653203</v>
      </c>
      <c r="P27" s="1">
        <f t="shared" si="1"/>
        <v>-20.821351741712025</v>
      </c>
      <c r="Q27" s="1">
        <f t="shared" si="25"/>
        <v>5.592153059510838E-3</v>
      </c>
      <c r="R27">
        <f t="shared" si="26"/>
        <v>-0.35528310465237678</v>
      </c>
      <c r="S27">
        <f t="shared" si="27"/>
        <v>0.93475874724367691</v>
      </c>
      <c r="T27" s="18">
        <f t="shared" si="28"/>
        <v>0.44279288979102716</v>
      </c>
      <c r="U27" s="2">
        <f t="shared" si="29"/>
        <v>25.383031898848689</v>
      </c>
      <c r="V27">
        <f t="shared" si="2"/>
        <v>7.7489999999999997</v>
      </c>
      <c r="W27" s="1">
        <f t="shared" si="30"/>
        <v>12.5</v>
      </c>
      <c r="X27" s="1">
        <f t="shared" si="68"/>
        <v>14.707039164971309</v>
      </c>
      <c r="Y27">
        <f t="shared" si="31"/>
        <v>0.55493793850137407</v>
      </c>
      <c r="Z27" s="1">
        <f t="shared" si="32"/>
        <v>31.811728958677492</v>
      </c>
      <c r="AA27" s="1">
        <f t="shared" si="3"/>
        <v>4.6232726083890556E-3</v>
      </c>
      <c r="AB27">
        <f t="shared" si="4"/>
        <v>0.52689055309353405</v>
      </c>
      <c r="AC27">
        <f t="shared" si="5"/>
        <v>0.84993314152396116</v>
      </c>
      <c r="AD27" s="18">
        <f t="shared" si="33"/>
        <v>1.1137456402417469</v>
      </c>
      <c r="AE27" s="2">
        <f t="shared" si="6"/>
        <v>63.845291478826255</v>
      </c>
      <c r="AF27" s="2"/>
      <c r="AG27" s="1">
        <f t="shared" si="7"/>
        <v>1.2003862073789499E-3</v>
      </c>
      <c r="AH27" s="1">
        <f t="shared" si="34"/>
        <v>1.5421171576431615E-2</v>
      </c>
      <c r="AI27">
        <f t="shared" si="35"/>
        <v>7.7683499086202062E-2</v>
      </c>
      <c r="AJ27" s="2">
        <f t="shared" si="54"/>
        <v>4.4531942151326023</v>
      </c>
      <c r="AK27" s="1">
        <f t="shared" si="55"/>
        <v>1.5467820138487775E-2</v>
      </c>
      <c r="AL27" s="1">
        <f t="shared" si="8"/>
        <v>0.51177950788648618</v>
      </c>
      <c r="AM27">
        <f t="shared" si="36"/>
        <v>0.47302674633355413</v>
      </c>
      <c r="AN27" s="17">
        <f t="shared" si="56"/>
        <v>0.94153412884863485</v>
      </c>
      <c r="AP27">
        <v>4</v>
      </c>
      <c r="AQ27">
        <f t="shared" si="37"/>
        <v>3.8841749543101031E-2</v>
      </c>
      <c r="AR27" s="2">
        <f t="shared" si="38"/>
        <v>2.2265971075663011</v>
      </c>
      <c r="AT27" s="1">
        <f>ATAN(A27/$G$8/$G$1)</f>
        <v>5.9888298509375777E-2</v>
      </c>
      <c r="AU27" s="2">
        <f t="shared" si="39"/>
        <v>3.4330871756967003</v>
      </c>
      <c r="AV27" s="1"/>
      <c r="AW27" s="2">
        <f>(AT27+AI27)/(SQRT(AP27)-1)</f>
        <v>0.13757179759557783</v>
      </c>
      <c r="AX27" s="2">
        <f t="shared" si="40"/>
        <v>7.8862813908293017</v>
      </c>
      <c r="AY27" s="1"/>
      <c r="AZ27" s="18">
        <f>(A27-$A$15)</f>
        <v>1.4989999999999997</v>
      </c>
      <c r="BA27">
        <f t="shared" si="57"/>
        <v>10.930574674761624</v>
      </c>
      <c r="BB27" s="18">
        <f t="shared" si="58"/>
        <v>-0.10327299241527065</v>
      </c>
      <c r="BC27" s="18">
        <v>10.93</v>
      </c>
      <c r="BD27" s="18">
        <f t="shared" si="59"/>
        <v>-0.10326756283960199</v>
      </c>
      <c r="BE27" s="17">
        <f t="shared" si="60"/>
        <v>1.4989999999999997</v>
      </c>
      <c r="BF27" s="17">
        <f>(A27-A26)</f>
        <v>0.12491666666666656</v>
      </c>
      <c r="BG27">
        <f t="shared" si="61"/>
        <v>10.984896546226567</v>
      </c>
      <c r="BH27" s="18">
        <f t="shared" si="62"/>
        <v>1.656461318344624E-2</v>
      </c>
      <c r="BI27" s="18">
        <f>SUM($BH$16:BH27)</f>
        <v>0.10341809469537167</v>
      </c>
      <c r="BJ27">
        <v>0</v>
      </c>
      <c r="BK27" s="17">
        <f t="shared" si="41"/>
        <v>1.8965819053046284</v>
      </c>
      <c r="BL27" s="17">
        <v>1.8965818729387842</v>
      </c>
      <c r="BM27">
        <v>1.9</v>
      </c>
      <c r="BO27" s="2">
        <f>BM27*SQRT(AP27)+(2-BM27)</f>
        <v>3.9</v>
      </c>
      <c r="BP27" s="1">
        <f>BO27+AN27</f>
        <v>4.8415341288486351</v>
      </c>
      <c r="BQ27" s="2"/>
      <c r="BR27" s="1">
        <f t="shared" si="42"/>
        <v>0.37474999999999992</v>
      </c>
      <c r="BS27" s="1">
        <f t="shared" si="63"/>
        <v>3.1229166666666641E-2</v>
      </c>
      <c r="BT27" s="1">
        <f t="shared" si="9"/>
        <v>18.783674775253644</v>
      </c>
      <c r="BU27" s="2">
        <f t="shared" si="43"/>
        <v>11.12520890410228</v>
      </c>
      <c r="BV27" s="1"/>
      <c r="BW27" s="1">
        <v>4</v>
      </c>
      <c r="BX27" s="1">
        <f t="shared" si="10"/>
        <v>2.9944149254687889E-2</v>
      </c>
      <c r="BY27" s="2">
        <f t="shared" si="11"/>
        <v>1.7165435878483501</v>
      </c>
      <c r="BZ27" s="1"/>
      <c r="CA27" s="1">
        <f t="shared" si="44"/>
        <v>5.9888298509375777E-2</v>
      </c>
      <c r="CB27" s="2">
        <f t="shared" si="12"/>
        <v>3.4330871756967003</v>
      </c>
      <c r="CC27" s="20"/>
      <c r="CD27" s="1">
        <f t="shared" si="64"/>
        <v>6.2809995331918103</v>
      </c>
      <c r="CE27" s="1">
        <f t="shared" si="45"/>
        <v>-1.7944688016568152E-3</v>
      </c>
      <c r="CF27" s="17">
        <f>SUM(CE$15:$CE27)</f>
        <v>-1.1234935000568491E-2</v>
      </c>
      <c r="CG27" s="18">
        <f t="shared" si="46"/>
        <v>0.51123493500056849</v>
      </c>
      <c r="CH27" s="18">
        <f t="shared" si="47"/>
        <v>1.9887650649994315</v>
      </c>
      <c r="CJ27" s="1">
        <f t="shared" si="48"/>
        <v>3.0112349350005685</v>
      </c>
      <c r="CK27" s="18">
        <f t="shared" si="65"/>
        <v>1.6364438391028493</v>
      </c>
      <c r="CL27">
        <f t="shared" si="49"/>
        <v>7.5023213253998815</v>
      </c>
      <c r="CN27" s="1">
        <v>4</v>
      </c>
      <c r="CO27">
        <v>4.5</v>
      </c>
      <c r="CP27" s="1">
        <f t="shared" si="50"/>
        <v>8.4852813742385695</v>
      </c>
      <c r="CR27" s="1">
        <f t="shared" si="51"/>
        <v>0</v>
      </c>
      <c r="CT27" s="18">
        <f t="shared" si="13"/>
        <v>10.121725213341419</v>
      </c>
      <c r="CU27">
        <f t="shared" si="14"/>
        <v>291.50568614423287</v>
      </c>
    </row>
    <row r="28" spans="1:99" x14ac:dyDescent="0.2">
      <c r="A28" s="17">
        <f t="shared" si="52"/>
        <v>1.6239166666666662</v>
      </c>
      <c r="B28">
        <f t="shared" si="53"/>
        <v>1.6239166666666662</v>
      </c>
      <c r="C28" s="1">
        <f t="shared" si="15"/>
        <v>12.5</v>
      </c>
      <c r="D28" s="1">
        <f t="shared" si="66"/>
        <v>12.605042853567685</v>
      </c>
      <c r="E28">
        <f t="shared" si="16"/>
        <v>0.12918977676258472</v>
      </c>
      <c r="F28" s="1">
        <f t="shared" si="17"/>
        <v>7.4057833812946656</v>
      </c>
      <c r="G28" s="1">
        <f t="shared" si="18"/>
        <v>6.2937769421777031E-3</v>
      </c>
      <c r="H28">
        <f t="shared" si="19"/>
        <v>0.12883071367004825</v>
      </c>
      <c r="I28">
        <f t="shared" si="20"/>
        <v>0.99166660083682667</v>
      </c>
      <c r="J28" s="18">
        <f t="shared" si="21"/>
        <v>5.699819509580193E-2</v>
      </c>
      <c r="K28" s="2">
        <f t="shared" si="22"/>
        <v>3.2674124577211296</v>
      </c>
      <c r="L28">
        <f t="shared" si="0"/>
        <v>-4.6260833333333338</v>
      </c>
      <c r="M28" s="1">
        <f t="shared" si="23"/>
        <v>12.5</v>
      </c>
      <c r="N28" s="1">
        <f t="shared" si="67"/>
        <v>13.32856507681695</v>
      </c>
      <c r="O28">
        <f t="shared" si="24"/>
        <v>-0.35445614765902034</v>
      </c>
      <c r="P28" s="1">
        <f t="shared" si="1"/>
        <v>-20.31914222249161</v>
      </c>
      <c r="Q28" s="1">
        <f t="shared" si="25"/>
        <v>5.6290253756346277E-3</v>
      </c>
      <c r="R28">
        <f t="shared" si="26"/>
        <v>-0.34708037261863356</v>
      </c>
      <c r="S28">
        <f t="shared" si="27"/>
        <v>0.93783538797750132</v>
      </c>
      <c r="T28" s="18">
        <f t="shared" si="28"/>
        <v>0.42073825342845461</v>
      </c>
      <c r="U28" s="2">
        <f t="shared" si="29"/>
        <v>24.11875338124899</v>
      </c>
      <c r="V28">
        <f t="shared" si="2"/>
        <v>7.8739166666666662</v>
      </c>
      <c r="W28" s="1">
        <f t="shared" si="30"/>
        <v>12.5</v>
      </c>
      <c r="X28" s="1">
        <f t="shared" si="68"/>
        <v>14.773238090331148</v>
      </c>
      <c r="Y28">
        <f t="shared" si="31"/>
        <v>0.56212469933406972</v>
      </c>
      <c r="Z28" s="1">
        <f t="shared" si="32"/>
        <v>32.2237088790231</v>
      </c>
      <c r="AA28" s="1">
        <f t="shared" si="3"/>
        <v>4.5819316432959053E-3</v>
      </c>
      <c r="AB28">
        <f t="shared" si="4"/>
        <v>0.53298515995758722</v>
      </c>
      <c r="AC28">
        <f t="shared" si="5"/>
        <v>0.84612458850040828</v>
      </c>
      <c r="AD28" s="18">
        <f t="shared" si="33"/>
        <v>1.1470261673606088</v>
      </c>
      <c r="AE28" s="2">
        <f t="shared" si="6"/>
        <v>65.75309239646802</v>
      </c>
      <c r="AF28" s="2"/>
      <c r="AG28" s="1">
        <f t="shared" si="7"/>
        <v>1.2992091201026357E-3</v>
      </c>
      <c r="AH28" s="1">
        <f t="shared" si="34"/>
        <v>1.5397312609988808E-2</v>
      </c>
      <c r="AI28">
        <f t="shared" si="35"/>
        <v>8.4179550359152797E-2</v>
      </c>
      <c r="AJ28" s="2">
        <f t="shared" si="54"/>
        <v>4.8255793199514336</v>
      </c>
      <c r="AK28" s="1">
        <f t="shared" si="55"/>
        <v>1.5452028344119687E-2</v>
      </c>
      <c r="AL28" s="1">
        <f t="shared" si="8"/>
        <v>0.51363239398141114</v>
      </c>
      <c r="AM28">
        <f t="shared" si="36"/>
        <v>0.47449395186615012</v>
      </c>
      <c r="AN28" s="17">
        <f t="shared" si="56"/>
        <v>0.94445452202657265</v>
      </c>
      <c r="AP28">
        <v>4</v>
      </c>
      <c r="AQ28">
        <f t="shared" si="37"/>
        <v>4.2089775179576398E-2</v>
      </c>
      <c r="AR28" s="2">
        <f t="shared" si="38"/>
        <v>2.4127896599757168</v>
      </c>
      <c r="AT28" s="1">
        <f>ATAN(A28/$G$8/$G$1)</f>
        <v>6.4865538552156515E-2</v>
      </c>
      <c r="AU28" s="2">
        <f t="shared" si="39"/>
        <v>3.7184066685949593</v>
      </c>
      <c r="AV28" s="1"/>
      <c r="AW28" s="2">
        <f>(AT28+AI28)/(SQRT(AP28)-1)</f>
        <v>0.1490450889113093</v>
      </c>
      <c r="AX28" s="2">
        <f t="shared" si="40"/>
        <v>8.5439859885463925</v>
      </c>
      <c r="AY28" s="1"/>
      <c r="AZ28" s="18">
        <f>(A28-$A$15)</f>
        <v>1.6239166666666662</v>
      </c>
      <c r="BA28">
        <f t="shared" si="57"/>
        <v>10.935916754397605</v>
      </c>
      <c r="BB28" s="18">
        <f t="shared" si="58"/>
        <v>-0.12124293042878126</v>
      </c>
      <c r="BC28" s="18">
        <v>10.93</v>
      </c>
      <c r="BD28" s="18">
        <f t="shared" si="59"/>
        <v>-0.1211773333089509</v>
      </c>
      <c r="BE28" s="17">
        <f t="shared" si="60"/>
        <v>1.6239166666666662</v>
      </c>
      <c r="BF28" s="17">
        <f>(A28-A27)</f>
        <v>0.12491666666666656</v>
      </c>
      <c r="BG28">
        <f t="shared" si="61"/>
        <v>11.000431401422228</v>
      </c>
      <c r="BH28" s="18">
        <f t="shared" si="62"/>
        <v>1.8025178541929584E-2</v>
      </c>
      <c r="BI28" s="18">
        <f>SUM($BH$16:BH28)</f>
        <v>0.12144327323730125</v>
      </c>
      <c r="BJ28">
        <v>0</v>
      </c>
      <c r="BK28" s="17">
        <f t="shared" si="41"/>
        <v>1.8785567267626988</v>
      </c>
      <c r="BL28" s="17">
        <v>1.8785566820452373</v>
      </c>
      <c r="BM28">
        <v>1.9</v>
      </c>
      <c r="BO28" s="2">
        <f>BM28*SQRT(AP28)+(2-BM28)</f>
        <v>3.9</v>
      </c>
      <c r="BP28" s="1">
        <f>BO28+AN28</f>
        <v>4.8444545220265729</v>
      </c>
      <c r="BQ28" s="2"/>
      <c r="BR28" s="1">
        <f t="shared" si="42"/>
        <v>0.40597916666666656</v>
      </c>
      <c r="BS28" s="1">
        <f t="shared" si="63"/>
        <v>3.1229166666666641E-2</v>
      </c>
      <c r="BT28" s="1">
        <f t="shared" si="9"/>
        <v>18.789514941953833</v>
      </c>
      <c r="BU28" s="2">
        <f t="shared" si="43"/>
        <v>11.133969463980407</v>
      </c>
      <c r="BV28" s="1"/>
      <c r="BW28" s="1">
        <v>4</v>
      </c>
      <c r="BX28" s="1">
        <f t="shared" si="10"/>
        <v>3.2432769276078258E-2</v>
      </c>
      <c r="BY28" s="2">
        <f t="shared" si="11"/>
        <v>1.8592033342974796</v>
      </c>
      <c r="BZ28" s="1"/>
      <c r="CA28" s="1">
        <f t="shared" si="44"/>
        <v>6.4865538552156515E-2</v>
      </c>
      <c r="CB28" s="2">
        <f t="shared" si="12"/>
        <v>3.7184066685949593</v>
      </c>
      <c r="CC28" s="20"/>
      <c r="CD28" s="1">
        <f t="shared" si="64"/>
        <v>6.2866270897435568</v>
      </c>
      <c r="CE28" s="1">
        <f t="shared" si="45"/>
        <v>-1.9505095742614286E-3</v>
      </c>
      <c r="CF28" s="17">
        <f>SUM(CE$15:$CE28)</f>
        <v>-1.3185444574829919E-2</v>
      </c>
      <c r="CG28" s="18">
        <f t="shared" si="46"/>
        <v>0.51318544457482995</v>
      </c>
      <c r="CH28" s="18">
        <f t="shared" si="47"/>
        <v>1.9868145554251702</v>
      </c>
      <c r="CJ28" s="1">
        <f t="shared" si="48"/>
        <v>3.0131854445748303</v>
      </c>
      <c r="CK28" s="18">
        <f t="shared" si="65"/>
        <v>1.6471549085552368</v>
      </c>
      <c r="CL28">
        <f t="shared" si="49"/>
        <v>7.5514265148664164</v>
      </c>
      <c r="CN28" s="1">
        <v>4</v>
      </c>
      <c r="CO28">
        <v>4.5</v>
      </c>
      <c r="CP28" s="1">
        <f t="shared" si="50"/>
        <v>8.4852813742385695</v>
      </c>
      <c r="CR28" s="1">
        <f t="shared" si="51"/>
        <v>0</v>
      </c>
      <c r="CT28" s="18">
        <f t="shared" si="13"/>
        <v>10.132436282793806</v>
      </c>
      <c r="CU28">
        <f t="shared" si="14"/>
        <v>291.81416494446165</v>
      </c>
    </row>
    <row r="29" spans="1:99" x14ac:dyDescent="0.2">
      <c r="A29" s="17">
        <f t="shared" si="52"/>
        <v>1.7488333333333328</v>
      </c>
      <c r="B29">
        <f t="shared" si="53"/>
        <v>1.7488333333333328</v>
      </c>
      <c r="C29" s="1">
        <f t="shared" si="15"/>
        <v>12.5</v>
      </c>
      <c r="D29" s="1">
        <f t="shared" si="66"/>
        <v>12.621743858428509</v>
      </c>
      <c r="E29">
        <f t="shared" si="16"/>
        <v>0.1390044011435074</v>
      </c>
      <c r="F29" s="1">
        <f t="shared" si="17"/>
        <v>7.9684051610927806</v>
      </c>
      <c r="G29" s="1">
        <f t="shared" si="18"/>
        <v>6.2771321966528801E-3</v>
      </c>
      <c r="H29">
        <f t="shared" si="19"/>
        <v>0.13855718773483922</v>
      </c>
      <c r="I29">
        <f t="shared" si="20"/>
        <v>0.99035443439559179</v>
      </c>
      <c r="J29" s="18">
        <f t="shared" si="21"/>
        <v>6.5394377392744563E-2</v>
      </c>
      <c r="K29" s="2">
        <f t="shared" si="22"/>
        <v>3.7487222709216628</v>
      </c>
      <c r="L29">
        <f t="shared" si="0"/>
        <v>-4.5011666666666672</v>
      </c>
      <c r="M29" s="1">
        <f t="shared" si="23"/>
        <v>12.5</v>
      </c>
      <c r="N29" s="1">
        <f t="shared" si="67"/>
        <v>13.285725473646936</v>
      </c>
      <c r="O29">
        <f t="shared" si="24"/>
        <v>-0.3456382032419455</v>
      </c>
      <c r="P29" s="1">
        <f t="shared" si="1"/>
        <v>-19.813654962914072</v>
      </c>
      <c r="Q29" s="1">
        <f t="shared" si="25"/>
        <v>5.665385301660701E-3</v>
      </c>
      <c r="R29">
        <f t="shared" si="26"/>
        <v>-0.33879720573746697</v>
      </c>
      <c r="S29">
        <f t="shared" si="27"/>
        <v>0.94085942275373124</v>
      </c>
      <c r="T29" s="18">
        <f t="shared" si="28"/>
        <v>0.39920127881276229</v>
      </c>
      <c r="U29" s="2">
        <f t="shared" si="29"/>
        <v>22.884149740858984</v>
      </c>
      <c r="V29">
        <f t="shared" si="2"/>
        <v>7.9988333333333328</v>
      </c>
      <c r="W29" s="1">
        <f t="shared" si="30"/>
        <v>12.5</v>
      </c>
      <c r="X29" s="1">
        <f t="shared" si="68"/>
        <v>14.84019321620997</v>
      </c>
      <c r="Y29">
        <f t="shared" si="31"/>
        <v>0.56924697565765248</v>
      </c>
      <c r="Z29" s="1">
        <f t="shared" si="32"/>
        <v>32.631992235152047</v>
      </c>
      <c r="AA29" s="1">
        <f t="shared" si="3"/>
        <v>4.5406799236240841E-3</v>
      </c>
      <c r="AB29">
        <f t="shared" si="4"/>
        <v>0.5389979238677427</v>
      </c>
      <c r="AC29">
        <f t="shared" si="5"/>
        <v>0.84230709249433666</v>
      </c>
      <c r="AD29" s="18">
        <f t="shared" si="33"/>
        <v>1.1806868630659326</v>
      </c>
      <c r="AE29" s="2">
        <f t="shared" si="6"/>
        <v>67.682686417792311</v>
      </c>
      <c r="AF29" s="2"/>
      <c r="AG29" s="1">
        <f t="shared" si="7"/>
        <v>1.3977421263605965E-3</v>
      </c>
      <c r="AH29" s="1">
        <f t="shared" si="34"/>
        <v>1.5371563755255693E-2</v>
      </c>
      <c r="AI29">
        <f t="shared" si="35"/>
        <v>9.0681001292334806E-2</v>
      </c>
      <c r="AJ29" s="2">
        <f t="shared" si="54"/>
        <v>5.1982739594332052</v>
      </c>
      <c r="AK29" s="1">
        <f t="shared" si="55"/>
        <v>1.5434981546269938E-2</v>
      </c>
      <c r="AL29" s="1">
        <f t="shared" si="8"/>
        <v>0.51563559682935889</v>
      </c>
      <c r="AM29">
        <f t="shared" si="36"/>
        <v>0.4760777014752593</v>
      </c>
      <c r="AN29" s="17">
        <f t="shared" si="56"/>
        <v>0.9476068898790988</v>
      </c>
      <c r="AP29">
        <v>4</v>
      </c>
      <c r="AQ29">
        <f t="shared" si="37"/>
        <v>4.5340500646167403E-2</v>
      </c>
      <c r="AR29" s="2">
        <f t="shared" si="38"/>
        <v>2.5991369797166026</v>
      </c>
      <c r="AT29" s="1">
        <f>ATAN(A29/$G$8/$G$1)</f>
        <v>6.983956236871082E-2</v>
      </c>
      <c r="AU29" s="2">
        <f t="shared" si="39"/>
        <v>4.003541791836926</v>
      </c>
      <c r="AV29" s="1"/>
      <c r="AW29" s="2">
        <f>(AT29+AI29)/(SQRT(AP29)-1)</f>
        <v>0.16052056366104561</v>
      </c>
      <c r="AX29" s="2">
        <f t="shared" si="40"/>
        <v>9.2018157512701304</v>
      </c>
      <c r="AY29" s="1"/>
      <c r="AZ29" s="18">
        <f>(A29-$A$15)</f>
        <v>1.7488333333333328</v>
      </c>
      <c r="BA29">
        <f t="shared" si="57"/>
        <v>10.941690293286578</v>
      </c>
      <c r="BB29" s="18">
        <f t="shared" si="58"/>
        <v>-0.1406640250829887</v>
      </c>
      <c r="BC29" s="18">
        <v>10.93</v>
      </c>
      <c r="BD29" s="18">
        <f t="shared" si="59"/>
        <v>-0.14051373717828536</v>
      </c>
      <c r="BE29" s="17">
        <f t="shared" si="60"/>
        <v>1.7488333333333328</v>
      </c>
      <c r="BF29" s="17">
        <f>(A29-A28)</f>
        <v>0.12491666666666656</v>
      </c>
      <c r="BG29">
        <f t="shared" si="61"/>
        <v>11.017304886498225</v>
      </c>
      <c r="BH29" s="18">
        <f t="shared" si="62"/>
        <v>1.9490856069251761E-2</v>
      </c>
      <c r="BI29" s="18">
        <f>SUM($BH$16:BH29)</f>
        <v>0.14093412930655302</v>
      </c>
      <c r="BJ29">
        <v>0</v>
      </c>
      <c r="BK29" s="17">
        <f t="shared" si="41"/>
        <v>1.8590658706934469</v>
      </c>
      <c r="BL29" s="17">
        <v>1.859065810353749</v>
      </c>
      <c r="BM29">
        <v>1.9</v>
      </c>
      <c r="BO29" s="2">
        <f>BM29*SQRT(AP29)+(2-BM29)</f>
        <v>3.9</v>
      </c>
      <c r="BP29" s="1">
        <f>BO29+AN29</f>
        <v>4.8476068898790992</v>
      </c>
      <c r="BQ29" s="2"/>
      <c r="BR29" s="1">
        <f t="shared" si="42"/>
        <v>0.4372083333333332</v>
      </c>
      <c r="BS29" s="1">
        <f t="shared" si="63"/>
        <v>3.1229166666666641E-2</v>
      </c>
      <c r="BT29" s="1">
        <f t="shared" si="9"/>
        <v>18.795820283792484</v>
      </c>
      <c r="BU29" s="2">
        <f t="shared" si="43"/>
        <v>11.143427173671583</v>
      </c>
      <c r="BV29" s="1"/>
      <c r="BW29" s="1">
        <v>4</v>
      </c>
      <c r="BX29" s="1">
        <f t="shared" si="10"/>
        <v>3.491978118435541E-2</v>
      </c>
      <c r="BY29" s="2">
        <f t="shared" si="11"/>
        <v>2.001770895918463</v>
      </c>
      <c r="BZ29" s="1"/>
      <c r="CA29" s="1">
        <f t="shared" si="44"/>
        <v>6.983956236871082E-2</v>
      </c>
      <c r="CB29" s="2">
        <f t="shared" si="12"/>
        <v>4.003541791836926</v>
      </c>
      <c r="CC29" s="20"/>
      <c r="CD29" s="1">
        <f t="shared" si="64"/>
        <v>6.2927255048929265</v>
      </c>
      <c r="CE29" s="1">
        <f t="shared" si="45"/>
        <v>-2.1065503486648726E-3</v>
      </c>
      <c r="CF29" s="17">
        <f>SUM(CE$15:$CE29)</f>
        <v>-1.5291994923494791E-2</v>
      </c>
      <c r="CG29" s="18">
        <f t="shared" si="46"/>
        <v>0.51529199492349476</v>
      </c>
      <c r="CH29" s="18">
        <f t="shared" si="47"/>
        <v>1.9847080050765054</v>
      </c>
      <c r="CJ29" s="1">
        <f t="shared" si="48"/>
        <v>3.0152919949234951</v>
      </c>
      <c r="CK29" s="18">
        <f t="shared" si="65"/>
        <v>1.6587191685950771</v>
      </c>
      <c r="CL29">
        <f t="shared" si="49"/>
        <v>7.6044431798055108</v>
      </c>
      <c r="CN29" s="1">
        <v>4</v>
      </c>
      <c r="CO29">
        <v>4.5</v>
      </c>
      <c r="CP29" s="1">
        <f t="shared" si="50"/>
        <v>8.4852813742385695</v>
      </c>
      <c r="CR29" s="1">
        <f t="shared" si="51"/>
        <v>0</v>
      </c>
      <c r="CT29" s="18">
        <f t="shared" si="13"/>
        <v>10.144000542833647</v>
      </c>
      <c r="CU29">
        <f t="shared" si="14"/>
        <v>292.14721563360899</v>
      </c>
    </row>
    <row r="30" spans="1:99" x14ac:dyDescent="0.2">
      <c r="A30" s="17">
        <f t="shared" si="52"/>
        <v>1.8737499999999994</v>
      </c>
      <c r="B30">
        <f t="shared" si="53"/>
        <v>1.8737499999999994</v>
      </c>
      <c r="C30" s="1">
        <f t="shared" si="15"/>
        <v>12.5</v>
      </c>
      <c r="D30" s="1">
        <f t="shared" si="66"/>
        <v>12.639657394981084</v>
      </c>
      <c r="E30">
        <f t="shared" si="16"/>
        <v>0.14879214666407389</v>
      </c>
      <c r="F30" s="1">
        <f t="shared" si="17"/>
        <v>8.5294861145010508</v>
      </c>
      <c r="G30" s="1">
        <f t="shared" si="18"/>
        <v>6.259352291418308E-3</v>
      </c>
      <c r="H30">
        <f t="shared" si="19"/>
        <v>0.14824373331068472</v>
      </c>
      <c r="I30">
        <f t="shared" si="20"/>
        <v>0.98895085597521504</v>
      </c>
      <c r="J30" s="18">
        <f t="shared" si="21"/>
        <v>7.4400141999829569E-2</v>
      </c>
      <c r="K30" s="2">
        <f t="shared" si="22"/>
        <v>4.2649762929838602</v>
      </c>
      <c r="L30">
        <f t="shared" si="0"/>
        <v>-4.3762500000000006</v>
      </c>
      <c r="M30" s="1">
        <f t="shared" si="23"/>
        <v>12.5</v>
      </c>
      <c r="N30" s="1">
        <f t="shared" si="67"/>
        <v>13.243925553343313</v>
      </c>
      <c r="O30">
        <f t="shared" si="24"/>
        <v>-0.33676390346850238</v>
      </c>
      <c r="P30" s="1">
        <f t="shared" si="1"/>
        <v>-19.304937141506503</v>
      </c>
      <c r="Q30" s="1">
        <f t="shared" si="25"/>
        <v>5.7012034376368211E-3</v>
      </c>
      <c r="R30">
        <f t="shared" si="26"/>
        <v>-0.33043450617217146</v>
      </c>
      <c r="S30">
        <f t="shared" si="27"/>
        <v>0.94382892365658788</v>
      </c>
      <c r="T30" s="18">
        <f t="shared" si="28"/>
        <v>0.37818698932589767</v>
      </c>
      <c r="U30" s="2">
        <f t="shared" si="29"/>
        <v>21.679508942248908</v>
      </c>
      <c r="V30">
        <f t="shared" si="2"/>
        <v>8.1237499999999994</v>
      </c>
      <c r="W30" s="1">
        <f t="shared" si="30"/>
        <v>12.5</v>
      </c>
      <c r="X30" s="1">
        <f t="shared" si="68"/>
        <v>14.907894353747613</v>
      </c>
      <c r="Y30">
        <f t="shared" si="31"/>
        <v>0.57630491860913502</v>
      </c>
      <c r="Z30" s="1">
        <f t="shared" si="32"/>
        <v>33.036587690969519</v>
      </c>
      <c r="AA30" s="1">
        <f t="shared" si="3"/>
        <v>4.4995324388201925E-3</v>
      </c>
      <c r="AB30">
        <f t="shared" si="4"/>
        <v>0.54492940500063403</v>
      </c>
      <c r="AC30">
        <f t="shared" si="5"/>
        <v>0.83848192798989707</v>
      </c>
      <c r="AD30" s="18">
        <f t="shared" si="33"/>
        <v>1.214722605059507</v>
      </c>
      <c r="AE30" s="2">
        <f t="shared" si="6"/>
        <v>69.633779907869823</v>
      </c>
      <c r="AF30" s="2"/>
      <c r="AG30" s="1">
        <f t="shared" si="7"/>
        <v>1.4959629439513684E-3</v>
      </c>
      <c r="AH30" s="1">
        <f t="shared" si="34"/>
        <v>1.5343929144895598E-2</v>
      </c>
      <c r="AI30">
        <f t="shared" si="35"/>
        <v>9.7188268547702489E-2</v>
      </c>
      <c r="AJ30" s="2">
        <f t="shared" si="54"/>
        <v>5.5713020186581037</v>
      </c>
      <c r="AK30" s="1">
        <f t="shared" si="55"/>
        <v>1.5416681443593891E-2</v>
      </c>
      <c r="AL30" s="1">
        <f t="shared" si="8"/>
        <v>0.51778956210691973</v>
      </c>
      <c r="AM30">
        <f t="shared" si="36"/>
        <v>0.47777776379742831</v>
      </c>
      <c r="AN30" s="17">
        <f t="shared" si="56"/>
        <v>0.95099077188978565</v>
      </c>
      <c r="AP30">
        <v>4</v>
      </c>
      <c r="AQ30">
        <f t="shared" si="37"/>
        <v>4.8594134273851237E-2</v>
      </c>
      <c r="AR30" s="2">
        <f t="shared" si="38"/>
        <v>2.7856510093290519</v>
      </c>
      <c r="AT30" s="1">
        <f>ATAN(A30/$G$8/$G$1)</f>
        <v>7.481012720221672E-2</v>
      </c>
      <c r="AU30" s="2">
        <f t="shared" si="39"/>
        <v>4.2884786294264359</v>
      </c>
      <c r="AV30" s="1"/>
      <c r="AW30" s="2">
        <f>(AT30+AI30)/(SQRT(AP30)-1)</f>
        <v>0.17199839574991921</v>
      </c>
      <c r="AX30" s="2">
        <f t="shared" si="40"/>
        <v>9.8597806480845396</v>
      </c>
      <c r="AY30" s="1"/>
      <c r="AZ30" s="18">
        <f>(A30-$A$15)</f>
        <v>1.8737499999999994</v>
      </c>
      <c r="BA30">
        <f t="shared" si="57"/>
        <v>10.947896590717617</v>
      </c>
      <c r="BB30" s="18">
        <f t="shared" si="58"/>
        <v>-0.16153943463631021</v>
      </c>
      <c r="BC30" s="18">
        <v>10.93</v>
      </c>
      <c r="BD30" s="18">
        <f t="shared" si="59"/>
        <v>-0.16127536517579918</v>
      </c>
      <c r="BE30" s="17">
        <f t="shared" si="60"/>
        <v>1.8737499999999994</v>
      </c>
      <c r="BF30" s="17">
        <f>(A30-A29)</f>
        <v>0.12491666666666656</v>
      </c>
      <c r="BG30">
        <f t="shared" si="61"/>
        <v>11.035529937091027</v>
      </c>
      <c r="BH30" s="18">
        <f t="shared" si="62"/>
        <v>2.0962083010915906E-2</v>
      </c>
      <c r="BI30" s="18">
        <f>SUM($BH$16:BH30)</f>
        <v>0.16189621231746892</v>
      </c>
      <c r="BJ30">
        <v>0</v>
      </c>
      <c r="BK30" s="17">
        <f t="shared" si="41"/>
        <v>1.838103787682531</v>
      </c>
      <c r="BL30" s="17">
        <v>1.8381037079012243</v>
      </c>
      <c r="BM30">
        <v>1.9</v>
      </c>
      <c r="BO30" s="2">
        <f>BM30*SQRT(AP30)+(2-BM30)</f>
        <v>3.9</v>
      </c>
      <c r="BP30" s="1">
        <f>BO30+AN30</f>
        <v>4.8509907718897853</v>
      </c>
      <c r="BQ30" s="2"/>
      <c r="BR30" s="1">
        <f t="shared" si="42"/>
        <v>0.46843749999999973</v>
      </c>
      <c r="BS30" s="1">
        <f t="shared" si="63"/>
        <v>3.122916666666653E-2</v>
      </c>
      <c r="BT30" s="1">
        <f t="shared" si="9"/>
        <v>18.802590332788093</v>
      </c>
      <c r="BU30" s="2">
        <f t="shared" si="43"/>
        <v>11.153581104677876</v>
      </c>
      <c r="BV30" s="1"/>
      <c r="BW30" s="1">
        <v>4</v>
      </c>
      <c r="BX30" s="1">
        <f t="shared" si="10"/>
        <v>3.740506360110836E-2</v>
      </c>
      <c r="BY30" s="2">
        <f t="shared" si="11"/>
        <v>2.1442393147132179</v>
      </c>
      <c r="BZ30" s="1"/>
      <c r="CA30" s="1">
        <f t="shared" si="44"/>
        <v>7.481012720221672E-2</v>
      </c>
      <c r="CB30" s="2">
        <f t="shared" si="12"/>
        <v>4.2884786294264359</v>
      </c>
      <c r="CC30" s="20"/>
      <c r="CD30" s="1">
        <f t="shared" si="64"/>
        <v>6.2992952328599197</v>
      </c>
      <c r="CE30" s="1">
        <f t="shared" si="45"/>
        <v>-2.2625911250092742E-3</v>
      </c>
      <c r="CF30" s="17">
        <f>SUM(CE$15:$CE30)</f>
        <v>-1.7554586048504066E-2</v>
      </c>
      <c r="CG30" s="18">
        <f t="shared" si="46"/>
        <v>0.51755458604850402</v>
      </c>
      <c r="CH30" s="18">
        <f t="shared" si="47"/>
        <v>1.982445413951496</v>
      </c>
      <c r="CJ30" s="1">
        <f t="shared" si="48"/>
        <v>3.017554586048504</v>
      </c>
      <c r="CK30" s="18">
        <f t="shared" si="65"/>
        <v>1.6711356907263806</v>
      </c>
      <c r="CL30">
        <f t="shared" si="49"/>
        <v>7.6613670635020314</v>
      </c>
      <c r="CN30" s="1">
        <v>4</v>
      </c>
      <c r="CO30">
        <v>4.5</v>
      </c>
      <c r="CP30" s="1">
        <f t="shared" si="50"/>
        <v>8.4852813742385695</v>
      </c>
      <c r="CR30" s="1">
        <f t="shared" si="51"/>
        <v>0</v>
      </c>
      <c r="CT30" s="18">
        <f t="shared" si="13"/>
        <v>10.15641706496495</v>
      </c>
      <c r="CU30">
        <f t="shared" si="14"/>
        <v>292.50481147099055</v>
      </c>
    </row>
    <row r="31" spans="1:99" x14ac:dyDescent="0.2">
      <c r="A31" s="17">
        <f t="shared" si="52"/>
        <v>1.9986666666666659</v>
      </c>
      <c r="B31">
        <f t="shared" si="53"/>
        <v>1.9986666666666659</v>
      </c>
      <c r="C31" s="1">
        <f t="shared" si="15"/>
        <v>12.5</v>
      </c>
      <c r="D31" s="1">
        <f t="shared" si="66"/>
        <v>12.658778315637115</v>
      </c>
      <c r="E31">
        <f t="shared" si="16"/>
        <v>0.15855125629588271</v>
      </c>
      <c r="F31" s="1">
        <f t="shared" si="17"/>
        <v>9.0889255201461427</v>
      </c>
      <c r="G31" s="1">
        <f t="shared" si="18"/>
        <v>6.2404572314784506E-3</v>
      </c>
      <c r="H31">
        <f t="shared" si="19"/>
        <v>0.15788780061009175</v>
      </c>
      <c r="I31">
        <f t="shared" si="20"/>
        <v>0.98745705851875298</v>
      </c>
      <c r="J31" s="18">
        <f t="shared" si="21"/>
        <v>8.4012901043448399E-2</v>
      </c>
      <c r="K31" s="2">
        <f t="shared" si="22"/>
        <v>4.8160261744651942</v>
      </c>
      <c r="L31">
        <f t="shared" si="0"/>
        <v>-4.2513333333333341</v>
      </c>
      <c r="M31" s="1">
        <f t="shared" si="23"/>
        <v>12.5</v>
      </c>
      <c r="N31" s="1">
        <f t="shared" si="67"/>
        <v>13.203175190502893</v>
      </c>
      <c r="O31">
        <f t="shared" si="24"/>
        <v>-0.32783411739265972</v>
      </c>
      <c r="P31" s="1">
        <f t="shared" si="1"/>
        <v>-18.79303857664928</v>
      </c>
      <c r="Q31" s="1">
        <f t="shared" si="25"/>
        <v>5.7364502069531488E-3</v>
      </c>
      <c r="R31">
        <f t="shared" si="26"/>
        <v>-0.32199325328890122</v>
      </c>
      <c r="S31">
        <f t="shared" si="27"/>
        <v>0.9467419631749876</v>
      </c>
      <c r="T31" s="18">
        <f t="shared" si="28"/>
        <v>0.35770034927483657</v>
      </c>
      <c r="U31" s="2">
        <f t="shared" si="29"/>
        <v>20.505115563525663</v>
      </c>
      <c r="V31">
        <f t="shared" si="2"/>
        <v>8.248666666666665</v>
      </c>
      <c r="W31" s="1">
        <f t="shared" si="30"/>
        <v>12.5</v>
      </c>
      <c r="X31" s="1">
        <f t="shared" si="68"/>
        <v>14.976331385816012</v>
      </c>
      <c r="Y31">
        <f t="shared" si="31"/>
        <v>0.58329870224495317</v>
      </c>
      <c r="Z31" s="1">
        <f t="shared" si="32"/>
        <v>33.437505224232979</v>
      </c>
      <c r="AA31" s="1">
        <f t="shared" si="3"/>
        <v>4.4585035571001524E-3</v>
      </c>
      <c r="AB31">
        <f t="shared" si="4"/>
        <v>0.55078019136775547</v>
      </c>
      <c r="AC31">
        <f t="shared" si="5"/>
        <v>0.83465033444964165</v>
      </c>
      <c r="AD31" s="18">
        <f t="shared" si="33"/>
        <v>1.2491283071053678</v>
      </c>
      <c r="AE31" s="2">
        <f t="shared" si="6"/>
        <v>71.606081299033818</v>
      </c>
      <c r="AF31" s="2"/>
      <c r="AG31" s="1">
        <f t="shared" si="7"/>
        <v>1.5938492450062805E-3</v>
      </c>
      <c r="AH31" s="1">
        <f t="shared" si="34"/>
        <v>1.5314413157272739E-2</v>
      </c>
      <c r="AI31">
        <f t="shared" si="35"/>
        <v>0.10370176644113582</v>
      </c>
      <c r="AJ31" s="2">
        <f t="shared" si="54"/>
        <v>5.9446872482179769</v>
      </c>
      <c r="AK31" s="1">
        <f t="shared" si="55"/>
        <v>1.5397129789913946E-2</v>
      </c>
      <c r="AL31" s="1">
        <f t="shared" si="8"/>
        <v>0.52009475600054156</v>
      </c>
      <c r="AM31">
        <f t="shared" si="36"/>
        <v>0.47959387663156655</v>
      </c>
      <c r="AN31" s="17">
        <f t="shared" si="56"/>
        <v>0.95460564616155763</v>
      </c>
      <c r="AP31">
        <v>4</v>
      </c>
      <c r="AQ31">
        <f t="shared" si="37"/>
        <v>5.1850883220567912E-2</v>
      </c>
      <c r="AR31" s="2">
        <f t="shared" si="38"/>
        <v>2.9723436241089884</v>
      </c>
      <c r="AT31" s="1">
        <f>ATAN(A31/$G$8/$G$1)</f>
        <v>7.9776991316974147E-2</v>
      </c>
      <c r="AU31" s="2">
        <f t="shared" si="39"/>
        <v>4.5732033239029759</v>
      </c>
      <c r="AV31" s="1"/>
      <c r="AW31" s="2">
        <f>(AT31+AI31)/(SQRT(AP31)-1)</f>
        <v>0.18347875775810996</v>
      </c>
      <c r="AX31" s="2">
        <f t="shared" si="40"/>
        <v>10.517890572120953</v>
      </c>
      <c r="AY31" s="1"/>
      <c r="AZ31" s="18">
        <f>(A31-$A$15)</f>
        <v>1.9986666666666659</v>
      </c>
      <c r="BA31">
        <f t="shared" si="57"/>
        <v>10.954537163785171</v>
      </c>
      <c r="BB31" s="18">
        <f t="shared" si="58"/>
        <v>-0.18387255902163674</v>
      </c>
      <c r="BC31" s="18">
        <v>10.93</v>
      </c>
      <c r="BD31" s="18">
        <f t="shared" si="59"/>
        <v>-0.18346070126545261</v>
      </c>
      <c r="BE31" s="17">
        <f t="shared" si="60"/>
        <v>1.9986666666666659</v>
      </c>
      <c r="BF31" s="17">
        <f>(A31-A30)</f>
        <v>0.12491666666666656</v>
      </c>
      <c r="BG31">
        <f t="shared" si="61"/>
        <v>11.055121335904584</v>
      </c>
      <c r="BH31" s="18">
        <f t="shared" si="62"/>
        <v>2.2439303051138289E-2</v>
      </c>
      <c r="BI31" s="18">
        <f>SUM($BH$16:BH31)</f>
        <v>0.18433551536860721</v>
      </c>
      <c r="BJ31">
        <v>0</v>
      </c>
      <c r="BK31" s="17">
        <f t="shared" si="41"/>
        <v>1.8156644846313927</v>
      </c>
      <c r="BL31" s="17">
        <v>1.8156643809912911</v>
      </c>
      <c r="BM31">
        <v>1.7</v>
      </c>
      <c r="BO31" s="2">
        <f>BM31*SQRT(AP31)+(2-BM31)</f>
        <v>3.7</v>
      </c>
      <c r="BP31" s="1">
        <f>BO31+AN31</f>
        <v>4.6546056461615581</v>
      </c>
      <c r="BQ31" s="2"/>
      <c r="BR31" s="1">
        <f t="shared" si="42"/>
        <v>0.49966666666666648</v>
      </c>
      <c r="BS31" s="1">
        <f t="shared" si="63"/>
        <v>3.1229166666666752E-2</v>
      </c>
      <c r="BT31" s="1">
        <f t="shared" si="9"/>
        <v>18.809824587167206</v>
      </c>
      <c r="BU31" s="2">
        <f t="shared" si="43"/>
        <v>10.964430233328763</v>
      </c>
      <c r="BV31" s="1"/>
      <c r="BW31" s="1">
        <v>4</v>
      </c>
      <c r="BX31" s="1">
        <f t="shared" si="10"/>
        <v>3.9888495658487073E-2</v>
      </c>
      <c r="BY31" s="2">
        <f t="shared" si="11"/>
        <v>2.286601661951488</v>
      </c>
      <c r="BZ31" s="1"/>
      <c r="CA31" s="1">
        <f t="shared" si="44"/>
        <v>7.9776991316974147E-2</v>
      </c>
      <c r="CB31" s="2">
        <f t="shared" si="12"/>
        <v>4.5732033239029759</v>
      </c>
      <c r="CC31" s="20"/>
      <c r="CD31" s="1">
        <f t="shared" si="64"/>
        <v>6.3063367625313358</v>
      </c>
      <c r="CE31" s="1">
        <f t="shared" si="45"/>
        <v>-2.4186319034324539E-3</v>
      </c>
      <c r="CF31" s="17">
        <f>SUM(CE$15:$CE31)</f>
        <v>-1.9973217951936521E-2</v>
      </c>
      <c r="CG31" s="18">
        <f t="shared" si="46"/>
        <v>0.51997321795193652</v>
      </c>
      <c r="CH31" s="18">
        <f t="shared" si="47"/>
        <v>1.9800267820480635</v>
      </c>
      <c r="CJ31" s="1">
        <f t="shared" si="48"/>
        <v>3.0199732179519367</v>
      </c>
      <c r="CK31" s="18">
        <f t="shared" si="65"/>
        <v>1.4844034512806985</v>
      </c>
      <c r="CL31">
        <f t="shared" si="49"/>
        <v>6.8052880287940338</v>
      </c>
      <c r="CN31" s="1">
        <v>4</v>
      </c>
      <c r="CO31">
        <v>4.5</v>
      </c>
      <c r="CP31" s="1">
        <f t="shared" si="50"/>
        <v>8.4852813742385695</v>
      </c>
      <c r="CR31" s="1">
        <f t="shared" si="51"/>
        <v>0</v>
      </c>
      <c r="CT31" s="18">
        <f t="shared" si="13"/>
        <v>9.969684825519268</v>
      </c>
      <c r="CU31">
        <f t="shared" si="14"/>
        <v>287.12692297495494</v>
      </c>
    </row>
    <row r="32" spans="1:99" x14ac:dyDescent="0.2">
      <c r="A32" s="17">
        <f t="shared" si="52"/>
        <v>2.1235833333333325</v>
      </c>
      <c r="B32">
        <f t="shared" si="53"/>
        <v>2.1235833333333325</v>
      </c>
      <c r="C32" s="1">
        <f t="shared" si="15"/>
        <v>12.5</v>
      </c>
      <c r="D32" s="1">
        <f t="shared" si="66"/>
        <v>12.679101157953237</v>
      </c>
      <c r="E32">
        <f t="shared" si="16"/>
        <v>0.1682800050869428</v>
      </c>
      <c r="F32" s="1">
        <f t="shared" si="17"/>
        <v>9.6466244954298404</v>
      </c>
      <c r="G32" s="1">
        <f t="shared" si="18"/>
        <v>6.2204680877362781E-3</v>
      </c>
      <c r="H32">
        <f t="shared" si="19"/>
        <v>0.16748689886437806</v>
      </c>
      <c r="I32">
        <f t="shared" si="20"/>
        <v>0.98587430167785262</v>
      </c>
      <c r="J32" s="18">
        <f t="shared" si="21"/>
        <v>9.4229908361280382E-2</v>
      </c>
      <c r="K32" s="2">
        <f t="shared" si="22"/>
        <v>5.4017144920479199</v>
      </c>
      <c r="L32">
        <f t="shared" si="0"/>
        <v>-4.1264166666666675</v>
      </c>
      <c r="M32" s="1">
        <f t="shared" si="23"/>
        <v>12.5</v>
      </c>
      <c r="N32" s="1">
        <f t="shared" si="67"/>
        <v>13.163484132513871</v>
      </c>
      <c r="O32">
        <f t="shared" si="24"/>
        <v>-0.31884976035811508</v>
      </c>
      <c r="P32" s="1">
        <f t="shared" si="1"/>
        <v>-18.27801174027411</v>
      </c>
      <c r="Q32" s="1">
        <f t="shared" si="25"/>
        <v>5.7710959039587546E-3</v>
      </c>
      <c r="R32">
        <f t="shared" si="26"/>
        <v>-0.31347450455570486</v>
      </c>
      <c r="S32">
        <f t="shared" si="27"/>
        <v>0.94959661698721076</v>
      </c>
      <c r="T32" s="18">
        <f t="shared" si="28"/>
        <v>0.33774625901431116</v>
      </c>
      <c r="U32" s="2">
        <f t="shared" si="29"/>
        <v>19.361250516743951</v>
      </c>
      <c r="V32">
        <f t="shared" si="2"/>
        <v>8.3735833333333325</v>
      </c>
      <c r="W32" s="1">
        <f t="shared" si="30"/>
        <v>12.5</v>
      </c>
      <c r="X32" s="1">
        <f t="shared" si="68"/>
        <v>15.045494270387987</v>
      </c>
      <c r="Y32">
        <f t="shared" si="31"/>
        <v>0.59022852257693559</v>
      </c>
      <c r="Z32" s="1">
        <f t="shared" si="32"/>
        <v>33.834756071289299</v>
      </c>
      <c r="AA32" s="1">
        <f t="shared" si="3"/>
        <v>4.4176070332756431E-3</v>
      </c>
      <c r="AB32">
        <f t="shared" si="4"/>
        <v>0.55655089708909899</v>
      </c>
      <c r="AC32">
        <f t="shared" si="5"/>
        <v>0.83081351634967948</v>
      </c>
      <c r="AD32" s="18">
        <f t="shared" si="33"/>
        <v>1.2838989207234068</v>
      </c>
      <c r="AE32" s="2">
        <f t="shared" si="6"/>
        <v>73.599301187965992</v>
      </c>
      <c r="AF32" s="2"/>
      <c r="AG32" s="1">
        <f t="shared" si="7"/>
        <v>1.6913786376195215E-3</v>
      </c>
      <c r="AH32" s="1">
        <f t="shared" si="34"/>
        <v>1.5283020411981166E-2</v>
      </c>
      <c r="AI32">
        <f t="shared" si="35"/>
        <v>0.11022190592389755</v>
      </c>
      <c r="AJ32" s="2">
        <f t="shared" si="54"/>
        <v>6.3184532058285212</v>
      </c>
      <c r="AK32" s="1">
        <f t="shared" si="55"/>
        <v>1.5376328385177933E-2</v>
      </c>
      <c r="AL32" s="1">
        <f t="shared" si="8"/>
        <v>0.52255166289682664</v>
      </c>
      <c r="AM32">
        <f t="shared" si="36"/>
        <v>0.48152574443410351</v>
      </c>
      <c r="AN32" s="17">
        <f t="shared" si="56"/>
        <v>0.95845092443093849</v>
      </c>
      <c r="AP32">
        <v>4</v>
      </c>
      <c r="AQ32">
        <f t="shared" si="37"/>
        <v>5.5110952961948775E-2</v>
      </c>
      <c r="AR32" s="2">
        <f t="shared" si="38"/>
        <v>3.1592266029142606</v>
      </c>
      <c r="AT32" s="1">
        <f>ATAN(A32/$G$8/$G$1)</f>
        <v>8.4739914067401376E-2</v>
      </c>
      <c r="AU32" s="2">
        <f t="shared" si="39"/>
        <v>4.8577020802968942</v>
      </c>
      <c r="AV32" s="1"/>
      <c r="AW32" s="2">
        <f>(AT32+AI32)/(SQRT(AP32)-1)</f>
        <v>0.19496181999129891</v>
      </c>
      <c r="AX32" s="2">
        <f t="shared" si="40"/>
        <v>11.176155286125415</v>
      </c>
      <c r="AY32" s="1"/>
      <c r="BB32" s="18">
        <v>0</v>
      </c>
      <c r="BC32" s="18"/>
      <c r="BD32">
        <v>0</v>
      </c>
      <c r="BE32" s="17">
        <f t="shared" si="60"/>
        <v>2.1235833333333325</v>
      </c>
      <c r="BF32" s="17">
        <f>(A32-A31)</f>
        <v>0.12491666666666656</v>
      </c>
      <c r="BG32">
        <f t="shared" si="61"/>
        <v>11.076095874221741</v>
      </c>
      <c r="BH32" s="18">
        <f t="shared" si="62"/>
        <v>2.3922966763528352E-2</v>
      </c>
      <c r="BI32" s="18">
        <f>SUM($BH$16:BH32)</f>
        <v>0.20825848213213555</v>
      </c>
      <c r="BJ32">
        <v>0</v>
      </c>
      <c r="BK32" s="17">
        <f t="shared" si="41"/>
        <v>1.7917415178678644</v>
      </c>
      <c r="BL32" s="17">
        <v>1.7917413853029971</v>
      </c>
      <c r="BM32">
        <v>1.7</v>
      </c>
      <c r="BO32" s="2">
        <f>BM32*SQRT(AP32)+(2-BM32)</f>
        <v>3.7</v>
      </c>
      <c r="BP32" s="1">
        <f>BO32+AN32</f>
        <v>4.6584509244309391</v>
      </c>
      <c r="BQ32" s="2"/>
      <c r="BR32" s="1">
        <f t="shared" si="42"/>
        <v>0.53089583333333312</v>
      </c>
      <c r="BS32" s="1">
        <f t="shared" si="63"/>
        <v>3.1229166666666641E-2</v>
      </c>
      <c r="BT32" s="1">
        <f t="shared" si="9"/>
        <v>18.817522511549075</v>
      </c>
      <c r="BU32" s="2">
        <f t="shared" si="43"/>
        <v>10.975973435980016</v>
      </c>
      <c r="BV32" s="1"/>
      <c r="BW32" s="1">
        <v>4</v>
      </c>
      <c r="BX32" s="1">
        <f t="shared" si="10"/>
        <v>4.2369957033700688E-2</v>
      </c>
      <c r="BY32" s="2">
        <f t="shared" si="11"/>
        <v>2.4288510401484471</v>
      </c>
      <c r="BZ32" s="1"/>
      <c r="CA32" s="1">
        <f t="shared" si="44"/>
        <v>8.4739914067401376E-2</v>
      </c>
      <c r="CB32" s="2">
        <f t="shared" si="12"/>
        <v>4.8577020802968942</v>
      </c>
      <c r="CC32" s="20"/>
      <c r="CD32" s="1">
        <f t="shared" si="64"/>
        <v>6.3138506174005311</v>
      </c>
      <c r="CE32" s="1">
        <f t="shared" si="45"/>
        <v>-2.5746726840714372E-3</v>
      </c>
      <c r="CF32" s="17">
        <f>SUM(CE$15:$CE32)</f>
        <v>-2.2547890636007959E-2</v>
      </c>
      <c r="CG32" s="18">
        <f t="shared" si="46"/>
        <v>0.52254789063600793</v>
      </c>
      <c r="CH32" s="18">
        <f t="shared" si="47"/>
        <v>1.9774521093639921</v>
      </c>
      <c r="CJ32" s="1">
        <f t="shared" si="48"/>
        <v>3.0225478906360079</v>
      </c>
      <c r="CK32" s="18">
        <f t="shared" si="65"/>
        <v>1.4985213266160251</v>
      </c>
      <c r="CL32">
        <f t="shared" si="49"/>
        <v>6.8700118125663048</v>
      </c>
      <c r="CN32" s="1">
        <v>3.5</v>
      </c>
      <c r="CO32">
        <v>4.5</v>
      </c>
      <c r="CP32" s="1">
        <f t="shared" si="50"/>
        <v>7.4246212024587486</v>
      </c>
      <c r="CR32" s="1">
        <f t="shared" si="51"/>
        <v>0.5</v>
      </c>
      <c r="CT32" s="18">
        <f t="shared" si="13"/>
        <v>9.4231425290747737</v>
      </c>
      <c r="CU32">
        <f t="shared" si="14"/>
        <v>271.38650483735347</v>
      </c>
    </row>
    <row r="33" spans="1:99" x14ac:dyDescent="0.2">
      <c r="A33" s="17">
        <f t="shared" si="52"/>
        <v>2.2484999999999991</v>
      </c>
      <c r="B33">
        <f t="shared" si="53"/>
        <v>2.2484999999999991</v>
      </c>
      <c r="C33" s="1">
        <f t="shared" si="15"/>
        <v>12.5</v>
      </c>
      <c r="D33" s="1">
        <f t="shared" si="66"/>
        <v>12.700620152181546</v>
      </c>
      <c r="E33">
        <f t="shared" si="16"/>
        <v>0.1779767017819851</v>
      </c>
      <c r="F33" s="1">
        <f t="shared" si="17"/>
        <v>10.202486089413158</v>
      </c>
      <c r="G33" s="1">
        <f t="shared" si="18"/>
        <v>6.1994069402444389E-3</v>
      </c>
      <c r="H33">
        <f t="shared" si="19"/>
        <v>0.17703859914382067</v>
      </c>
      <c r="I33">
        <f t="shared" si="20"/>
        <v>0.98420390896053322</v>
      </c>
      <c r="J33" s="18">
        <f t="shared" si="21"/>
        <v>0.10504826329820741</v>
      </c>
      <c r="K33" s="2">
        <f t="shared" si="22"/>
        <v>6.0218749661392774</v>
      </c>
      <c r="L33">
        <f t="shared" si="0"/>
        <v>-4.0015000000000009</v>
      </c>
      <c r="M33" s="1">
        <f t="shared" si="23"/>
        <v>12.5</v>
      </c>
      <c r="N33" s="1">
        <f t="shared" si="67"/>
        <v>13.124861989750597</v>
      </c>
      <c r="O33">
        <f t="shared" si="24"/>
        <v>-0.30981179416119786</v>
      </c>
      <c r="P33" s="1">
        <f t="shared" si="1"/>
        <v>-17.759911767202425</v>
      </c>
      <c r="Q33" s="1">
        <f t="shared" si="25"/>
        <v>5.8051107437420944E-3</v>
      </c>
      <c r="R33">
        <f t="shared" si="26"/>
        <v>-0.30487939630335409</v>
      </c>
      <c r="S33">
        <f t="shared" si="27"/>
        <v>0.95239096683541802</v>
      </c>
      <c r="T33" s="18">
        <f t="shared" si="28"/>
        <v>0.318329550017378</v>
      </c>
      <c r="U33" s="2">
        <f t="shared" si="29"/>
        <v>18.248190765327401</v>
      </c>
      <c r="V33">
        <f t="shared" si="2"/>
        <v>8.4984999999999999</v>
      </c>
      <c r="W33" s="1">
        <f t="shared" si="30"/>
        <v>12.5</v>
      </c>
      <c r="X33" s="1">
        <f t="shared" si="68"/>
        <v>15.115373043692967</v>
      </c>
      <c r="Y33">
        <f t="shared" si="31"/>
        <v>0.59709459662116038</v>
      </c>
      <c r="Z33" s="1">
        <f t="shared" si="32"/>
        <v>34.228352672550592</v>
      </c>
      <c r="AA33" s="1">
        <f t="shared" si="3"/>
        <v>4.3768560174202113E-3</v>
      </c>
      <c r="AB33">
        <f t="shared" si="4"/>
        <v>0.56224216070843713</v>
      </c>
      <c r="AC33">
        <f t="shared" si="5"/>
        <v>0.82697264327298514</v>
      </c>
      <c r="AD33" s="18">
        <f t="shared" si="33"/>
        <v>1.3190294367758637</v>
      </c>
      <c r="AE33" s="2">
        <f t="shared" si="6"/>
        <v>75.613152426641861</v>
      </c>
      <c r="AF33" s="2"/>
      <c r="AG33" s="1">
        <f t="shared" si="7"/>
        <v>1.7885286455412151E-3</v>
      </c>
      <c r="AH33" s="1">
        <f t="shared" si="34"/>
        <v>1.5249755767596105E-2</v>
      </c>
      <c r="AI33">
        <f t="shared" si="35"/>
        <v>0.11674909342917655</v>
      </c>
      <c r="AJ33" s="2">
        <f t="shared" si="54"/>
        <v>6.6926231902075726</v>
      </c>
      <c r="AK33" s="1">
        <f t="shared" si="55"/>
        <v>1.5354279067649258E-2</v>
      </c>
      <c r="AL33" s="1">
        <f t="shared" si="8"/>
        <v>0.52516078305014269</v>
      </c>
      <c r="AM33">
        <f t="shared" si="36"/>
        <v>0.48357303579403166</v>
      </c>
      <c r="AN33" s="17">
        <f t="shared" si="56"/>
        <v>0.96252594704226047</v>
      </c>
      <c r="AP33">
        <v>4</v>
      </c>
      <c r="AQ33">
        <f t="shared" si="37"/>
        <v>5.8374546714588277E-2</v>
      </c>
      <c r="AR33" s="2">
        <f t="shared" si="38"/>
        <v>3.3463115951037863</v>
      </c>
      <c r="AT33" s="1">
        <f>ATAN(A33/$G$8/$G$1)</f>
        <v>8.9698655966235025E-2</v>
      </c>
      <c r="AU33" s="2">
        <f t="shared" si="39"/>
        <v>5.1419611700389503</v>
      </c>
      <c r="AV33" s="1"/>
      <c r="AW33" s="2">
        <f>(AT33+AI33)/(SQRT(AP33)-1)</f>
        <v>0.20644774939541158</v>
      </c>
      <c r="AX33" s="2">
        <f t="shared" si="40"/>
        <v>11.834584360246522</v>
      </c>
      <c r="AY33" s="1"/>
      <c r="AZ33" s="18">
        <f>(A33-$A$32)</f>
        <v>0.12491666666666656</v>
      </c>
      <c r="BA33">
        <f>AZ33/(SIN(AW33)-SIN($AW$32))</f>
        <v>11.098472515876633</v>
      </c>
      <c r="BB33" s="18">
        <f>BA33*(COS(AW33)-COS($AW$32))</f>
        <v>-2.5413532058725641E-2</v>
      </c>
      <c r="BC33" s="18">
        <v>11.15</v>
      </c>
      <c r="BD33" s="18">
        <f>BC33*(COS(AW33)-COS($AW$32))</f>
        <v>-2.5531520851129409E-2</v>
      </c>
      <c r="BE33" s="17">
        <f t="shared" si="60"/>
        <v>2.2484999999999991</v>
      </c>
      <c r="BF33" s="17">
        <f>(A33-A32)</f>
        <v>0.12491666666666656</v>
      </c>
      <c r="BG33">
        <f t="shared" si="61"/>
        <v>11.098472515876633</v>
      </c>
      <c r="BH33" s="18">
        <f t="shared" si="62"/>
        <v>2.5413532058725641E-2</v>
      </c>
      <c r="BI33" s="18">
        <f>SUM($BH$16:BH33)</f>
        <v>0.2336720141908612</v>
      </c>
      <c r="BJ33">
        <v>0</v>
      </c>
      <c r="BK33" s="17">
        <f t="shared" si="41"/>
        <v>1.7663279858091387</v>
      </c>
      <c r="BL33" s="17">
        <v>1.7663278185516789</v>
      </c>
      <c r="BM33">
        <v>1.7</v>
      </c>
      <c r="BO33" s="2">
        <f>BM33*SQRT(AP33)+(2-BM33)</f>
        <v>3.7</v>
      </c>
      <c r="BP33" s="1">
        <f>BO33+AN33</f>
        <v>4.6625259470422602</v>
      </c>
      <c r="BQ33" s="2"/>
      <c r="BR33" s="1">
        <f t="shared" si="42"/>
        <v>0.56212499999999976</v>
      </c>
      <c r="BS33" s="1">
        <f t="shared" si="63"/>
        <v>3.1229166666666641E-2</v>
      </c>
      <c r="BT33" s="1">
        <f t="shared" si="9"/>
        <v>18.825683537142151</v>
      </c>
      <c r="BU33" s="2">
        <f t="shared" si="43"/>
        <v>10.988209484184409</v>
      </c>
      <c r="BV33" s="1"/>
      <c r="BW33" s="1">
        <v>4</v>
      </c>
      <c r="BX33" s="1">
        <f t="shared" si="10"/>
        <v>4.4849327983117512E-2</v>
      </c>
      <c r="BY33" s="2">
        <f t="shared" si="11"/>
        <v>2.5709805850194751</v>
      </c>
      <c r="BZ33" s="1"/>
      <c r="CA33" s="1">
        <f t="shared" si="44"/>
        <v>8.9698655966235025E-2</v>
      </c>
      <c r="CB33" s="2">
        <f t="shared" si="12"/>
        <v>5.1419611700389503</v>
      </c>
      <c r="CC33" s="20"/>
      <c r="CD33" s="1">
        <f t="shared" si="64"/>
        <v>6.3218373555032095</v>
      </c>
      <c r="CE33" s="1">
        <f t="shared" si="45"/>
        <v>-2.7307134670651939E-3</v>
      </c>
      <c r="CF33" s="17">
        <f>SUM(CE$15:$CE33)</f>
        <v>-2.5278604103073154E-2</v>
      </c>
      <c r="CG33" s="18">
        <f t="shared" si="46"/>
        <v>0.52527860410307314</v>
      </c>
      <c r="CH33" s="18">
        <f t="shared" si="47"/>
        <v>1.974721395896927</v>
      </c>
      <c r="CJ33" s="1">
        <f t="shared" si="48"/>
        <v>3.0252786041030735</v>
      </c>
      <c r="CK33" s="18">
        <f t="shared" si="65"/>
        <v>1.5134880882874828</v>
      </c>
      <c r="CL33">
        <f t="shared" si="49"/>
        <v>6.9386273388537898</v>
      </c>
      <c r="CN33" s="1">
        <v>3.5</v>
      </c>
      <c r="CO33">
        <v>4.5</v>
      </c>
      <c r="CP33" s="1">
        <f t="shared" si="50"/>
        <v>7.4246212024587486</v>
      </c>
      <c r="CR33" s="1">
        <f t="shared" si="51"/>
        <v>0.5</v>
      </c>
      <c r="CT33" s="18">
        <f t="shared" si="13"/>
        <v>9.4381092907462314</v>
      </c>
      <c r="CU33">
        <f t="shared" si="14"/>
        <v>271.81754757349148</v>
      </c>
    </row>
    <row r="34" spans="1:99" x14ac:dyDescent="0.2">
      <c r="A34" s="17">
        <f>$D$5*$D$4+A33</f>
        <v>2.3734166666666656</v>
      </c>
      <c r="B34">
        <f t="shared" si="53"/>
        <v>2.3734166666666656</v>
      </c>
      <c r="C34" s="1">
        <f t="shared" si="15"/>
        <v>12.5</v>
      </c>
      <c r="D34" s="1">
        <f t="shared" si="66"/>
        <v>12.723329229160546</v>
      </c>
      <c r="E34">
        <f t="shared" si="16"/>
        <v>0.18763969035266886</v>
      </c>
      <c r="F34" s="1">
        <f t="shared" si="17"/>
        <v>10.756415370535157</v>
      </c>
      <c r="G34" s="1">
        <f t="shared" si="18"/>
        <v>6.1772968195884766E-3</v>
      </c>
      <c r="H34">
        <f t="shared" si="19"/>
        <v>0.18654053698673786</v>
      </c>
      <c r="I34">
        <f t="shared" si="20"/>
        <v>0.98244726477338185</v>
      </c>
      <c r="J34" s="18">
        <f t="shared" si="21"/>
        <v>0.11646491467337376</v>
      </c>
      <c r="K34" s="2">
        <f t="shared" si="22"/>
        <v>6.6763326882825718</v>
      </c>
      <c r="L34">
        <f t="shared" si="0"/>
        <v>-3.8765833333333344</v>
      </c>
      <c r="M34" s="1">
        <f t="shared" si="23"/>
        <v>12.5</v>
      </c>
      <c r="N34" s="1">
        <f t="shared" si="67"/>
        <v>13.087318225682363</v>
      </c>
      <c r="O34">
        <f t="shared" si="24"/>
        <v>-0.30072122713441363</v>
      </c>
      <c r="P34" s="1">
        <f t="shared" si="1"/>
        <v>-17.238796459934537</v>
      </c>
      <c r="Q34" s="1">
        <f t="shared" si="25"/>
        <v>5.8384649139803218E-3</v>
      </c>
      <c r="R34">
        <f t="shared" si="26"/>
        <v>-0.29620914433989876</v>
      </c>
      <c r="S34">
        <f t="shared" si="27"/>
        <v>0.95512310348427076</v>
      </c>
      <c r="T34" s="18">
        <f t="shared" si="28"/>
        <v>0.29945497990275421</v>
      </c>
      <c r="U34" s="2">
        <f t="shared" si="29"/>
        <v>17.166209039011388</v>
      </c>
      <c r="V34">
        <f t="shared" si="2"/>
        <v>8.6234166666666656</v>
      </c>
      <c r="W34" s="1">
        <f t="shared" si="30"/>
        <v>12.5</v>
      </c>
      <c r="X34" s="1">
        <f t="shared" si="68"/>
        <v>15.185957823164941</v>
      </c>
      <c r="Y34">
        <f t="shared" si="31"/>
        <v>0.60389716146094896</v>
      </c>
      <c r="Z34" s="1">
        <f t="shared" si="32"/>
        <v>34.61830861878051</v>
      </c>
      <c r="AA34" s="1">
        <f t="shared" si="3"/>
        <v>4.3362630642982906E-3</v>
      </c>
      <c r="AB34">
        <f t="shared" si="4"/>
        <v>0.56785464355184412</v>
      </c>
      <c r="AC34">
        <f t="shared" si="5"/>
        <v>0.82312885005727265</v>
      </c>
      <c r="AD34" s="18">
        <f t="shared" si="33"/>
        <v>1.3545148869493655</v>
      </c>
      <c r="AE34" s="2">
        <f t="shared" si="6"/>
        <v>77.647350207288468</v>
      </c>
      <c r="AF34" s="2"/>
      <c r="AG34" s="1">
        <f t="shared" si="7"/>
        <v>1.8852766861480036E-3</v>
      </c>
      <c r="AH34" s="1">
        <f t="shared" si="34"/>
        <v>1.5214624321984598E-2</v>
      </c>
      <c r="AI34">
        <f t="shared" si="35"/>
        <v>0.12328372958701057</v>
      </c>
      <c r="AJ34" s="2">
        <f t="shared" si="54"/>
        <v>7.0672201674082489</v>
      </c>
      <c r="AK34" s="1">
        <f t="shared" si="55"/>
        <v>1.5330983707592232E-2</v>
      </c>
      <c r="AL34" s="1">
        <f t="shared" si="8"/>
        <v>0.52792263025936215</v>
      </c>
      <c r="AM34">
        <f t="shared" si="36"/>
        <v>0.48573538092021751</v>
      </c>
      <c r="AN34" s="17">
        <f t="shared" si="56"/>
        <v>0.96682997794629277</v>
      </c>
      <c r="AP34">
        <v>4</v>
      </c>
      <c r="AQ34">
        <f t="shared" si="37"/>
        <v>6.1641864793505287E-2</v>
      </c>
      <c r="AR34" s="2">
        <f t="shared" si="38"/>
        <v>3.5336100837041244</v>
      </c>
      <c r="AT34" s="1">
        <f>ATAN(A34/$G$8/$G$1)</f>
        <v>9.465297875188626E-2</v>
      </c>
      <c r="AU34" s="2">
        <f t="shared" si="39"/>
        <v>5.4259669348215054</v>
      </c>
      <c r="AV34" s="1"/>
      <c r="AW34" s="2">
        <f>(AT34+AI34)/(SQRT(AP34)-1)</f>
        <v>0.21793670833889683</v>
      </c>
      <c r="AX34" s="2">
        <f t="shared" si="40"/>
        <v>12.493187102229754</v>
      </c>
      <c r="AY34" s="1"/>
      <c r="AZ34" s="18">
        <f>(A34-$A$32)</f>
        <v>0.24983333333333313</v>
      </c>
      <c r="BA34">
        <f t="shared" ref="BA34:BA40" si="69">AZ34/(SIN(AW34)-SIN($AW$32))</f>
        <v>11.110359793251368</v>
      </c>
      <c r="BB34" s="18">
        <f t="shared" ref="BB34:BB40" si="70">BA34*(COS(AW34)-COS($AW$32))</f>
        <v>-5.2323392292877392E-2</v>
      </c>
      <c r="BC34" s="18">
        <v>11.15</v>
      </c>
      <c r="BD34" s="18">
        <f t="shared" ref="BD34:BD40" si="71">BC34*(COS(AW34)-COS($AW$32))</f>
        <v>-5.2510074824035323E-2</v>
      </c>
      <c r="BE34" s="17">
        <f>$D$5*$D$4+BE33</f>
        <v>2.3734166666666656</v>
      </c>
      <c r="BF34" s="17">
        <f>(A34-A33)</f>
        <v>0.12491666666666656</v>
      </c>
      <c r="BG34">
        <f t="shared" si="61"/>
        <v>11.122272562219834</v>
      </c>
      <c r="BH34" s="18">
        <f t="shared" si="62"/>
        <v>2.6911464629705683E-2</v>
      </c>
      <c r="BI34" s="18">
        <f>SUM($BH$16:BH34)</f>
        <v>0.26058347882056687</v>
      </c>
      <c r="BJ34">
        <v>0</v>
      </c>
      <c r="BK34" s="17">
        <f t="shared" si="41"/>
        <v>1.7394165211794332</v>
      </c>
      <c r="BL34" s="17">
        <v>1.7394163127043634</v>
      </c>
      <c r="BM34">
        <v>1.7</v>
      </c>
      <c r="BO34" s="2">
        <f>BM34*SQRT(AP34)+(2-BM34)</f>
        <v>3.7</v>
      </c>
      <c r="BP34" s="1">
        <f>BO34+AN34</f>
        <v>4.6668299779462927</v>
      </c>
      <c r="BQ34" s="2"/>
      <c r="BR34" s="1">
        <f t="shared" si="42"/>
        <v>0.5933541666666664</v>
      </c>
      <c r="BS34" s="1">
        <f t="shared" si="63"/>
        <v>3.1229166666666641E-2</v>
      </c>
      <c r="BT34" s="1">
        <f t="shared" si="9"/>
        <v>18.834307061952298</v>
      </c>
      <c r="BU34" s="2">
        <f t="shared" si="43"/>
        <v>11.001137039898591</v>
      </c>
      <c r="BV34" s="1"/>
      <c r="BW34" s="1">
        <v>4</v>
      </c>
      <c r="BX34" s="1">
        <f t="shared" si="10"/>
        <v>4.732648937594313E-2</v>
      </c>
      <c r="BY34" s="2">
        <f t="shared" si="11"/>
        <v>2.7129834674107527</v>
      </c>
      <c r="BZ34" s="1"/>
      <c r="CA34" s="1">
        <f t="shared" si="44"/>
        <v>9.465297875188626E-2</v>
      </c>
      <c r="CB34" s="2">
        <f t="shared" si="12"/>
        <v>5.4259669348215054</v>
      </c>
      <c r="CC34" s="20"/>
      <c r="CD34" s="1">
        <f t="shared" si="64"/>
        <v>6.3302975693487644</v>
      </c>
      <c r="CE34" s="1">
        <f t="shared" si="45"/>
        <v>-2.886754252546757E-3</v>
      </c>
      <c r="CF34" s="17">
        <f>SUM(CE$15:$CE34)</f>
        <v>-2.816535835561991E-2</v>
      </c>
      <c r="CG34" s="18">
        <f t="shared" si="46"/>
        <v>0.52816535835561995</v>
      </c>
      <c r="CH34" s="18">
        <f t="shared" si="47"/>
        <v>1.9718346416443802</v>
      </c>
      <c r="CJ34" s="1">
        <f t="shared" si="48"/>
        <v>3.0281653583556203</v>
      </c>
      <c r="CK34" s="18">
        <f t="shared" si="65"/>
        <v>1.5293023982542113</v>
      </c>
      <c r="CL34">
        <f t="shared" si="49"/>
        <v>7.0111284733717429</v>
      </c>
      <c r="CN34" s="1">
        <v>3.5</v>
      </c>
      <c r="CO34">
        <v>4.5</v>
      </c>
      <c r="CP34" s="1">
        <f t="shared" si="50"/>
        <v>7.4246212024587486</v>
      </c>
      <c r="CR34" s="1">
        <f t="shared" si="51"/>
        <v>0.5</v>
      </c>
      <c r="CT34" s="18">
        <f t="shared" si="13"/>
        <v>9.4539236007129599</v>
      </c>
      <c r="CU34">
        <f t="shared" si="14"/>
        <v>272.27299970053326</v>
      </c>
    </row>
    <row r="35" spans="1:99" x14ac:dyDescent="0.2">
      <c r="A35" s="17">
        <f t="shared" si="52"/>
        <v>2.4983333333333322</v>
      </c>
      <c r="B35">
        <f t="shared" si="53"/>
        <v>2.4983333333333322</v>
      </c>
      <c r="C35" s="1">
        <f t="shared" si="15"/>
        <v>12.5</v>
      </c>
      <c r="D35" s="1">
        <f t="shared" si="66"/>
        <v>12.747222028522309</v>
      </c>
      <c r="E35">
        <f t="shared" si="16"/>
        <v>0.19726735143498275</v>
      </c>
      <c r="F35" s="1">
        <f t="shared" si="17"/>
        <v>11.308319509011749</v>
      </c>
      <c r="G35" s="1">
        <f t="shared" si="18"/>
        <v>6.1541616466799743E-3</v>
      </c>
      <c r="H35">
        <f t="shared" si="19"/>
        <v>0.19599041483259905</v>
      </c>
      <c r="I35">
        <f t="shared" si="20"/>
        <v>0.98060581137057601</v>
      </c>
      <c r="J35" s="18">
        <f t="shared" si="21"/>
        <v>0.12847666490621185</v>
      </c>
      <c r="K35" s="2">
        <f t="shared" si="22"/>
        <v>7.364904357680933</v>
      </c>
      <c r="L35">
        <f t="shared" si="0"/>
        <v>-3.7516666666666678</v>
      </c>
      <c r="M35" s="1">
        <f t="shared" si="23"/>
        <v>12.5</v>
      </c>
      <c r="N35" s="1">
        <f t="shared" si="67"/>
        <v>13.050862146914961</v>
      </c>
      <c r="O35">
        <f t="shared" si="24"/>
        <v>-0.29157911414748328</v>
      </c>
      <c r="P35" s="1">
        <f t="shared" si="1"/>
        <v>-16.71472628870923</v>
      </c>
      <c r="Q35" s="1">
        <f t="shared" si="25"/>
        <v>5.8711286287468634E-3</v>
      </c>
      <c r="R35">
        <f t="shared" si="26"/>
        <v>-0.28746504441114706</v>
      </c>
      <c r="S35">
        <f t="shared" si="27"/>
        <v>0.95779112975726455</v>
      </c>
      <c r="T35" s="18">
        <f t="shared" si="28"/>
        <v>0.28112722742836155</v>
      </c>
      <c r="U35" s="2">
        <f t="shared" si="29"/>
        <v>16.115573546848751</v>
      </c>
      <c r="V35">
        <f t="shared" si="2"/>
        <v>8.7483333333333313</v>
      </c>
      <c r="W35" s="1">
        <f t="shared" si="30"/>
        <v>12.5</v>
      </c>
      <c r="X35" s="1">
        <f t="shared" si="68"/>
        <v>15.257238810188134</v>
      </c>
      <c r="Y35">
        <f t="shared" si="31"/>
        <v>0.61063647332513016</v>
      </c>
      <c r="Z35" s="1">
        <f t="shared" si="32"/>
        <v>35.004638598255866</v>
      </c>
      <c r="AA35" s="1">
        <f t="shared" si="3"/>
        <v>4.2958401434829716E-3</v>
      </c>
      <c r="AB35">
        <f t="shared" si="4"/>
        <v>0.57338902813080217</v>
      </c>
      <c r="AC35">
        <f t="shared" si="5"/>
        <v>0.81928323699390693</v>
      </c>
      <c r="AD35" s="18">
        <f t="shared" si="33"/>
        <v>1.3903503451352752</v>
      </c>
      <c r="AE35" s="2">
        <f t="shared" si="6"/>
        <v>79.701612141512584</v>
      </c>
      <c r="AF35" s="2"/>
      <c r="AG35" s="1">
        <f t="shared" si="7"/>
        <v>1.981600046950392E-3</v>
      </c>
      <c r="AH35" s="1">
        <f t="shared" si="34"/>
        <v>1.5177631415487072E-2</v>
      </c>
      <c r="AI35">
        <f t="shared" si="35"/>
        <v>0.12982620781266169</v>
      </c>
      <c r="AJ35" s="2">
        <f t="shared" si="54"/>
        <v>7.4422666898978029</v>
      </c>
      <c r="AK35" s="1">
        <f t="shared" si="55"/>
        <v>1.5306444202702793E-2</v>
      </c>
      <c r="AL35" s="1">
        <f t="shared" si="8"/>
        <v>0.53083772958913555</v>
      </c>
      <c r="AM35">
        <f t="shared" si="36"/>
        <v>0.48801236917599272</v>
      </c>
      <c r="AN35" s="17">
        <f t="shared" si="56"/>
        <v>0.97136219979297911</v>
      </c>
      <c r="AP35">
        <v>4</v>
      </c>
      <c r="AQ35">
        <f t="shared" si="37"/>
        <v>6.4913103906330843E-2</v>
      </c>
      <c r="AR35" s="2">
        <f t="shared" si="38"/>
        <v>3.7211333449489015</v>
      </c>
      <c r="AT35" s="1">
        <f>ATAN(A35/$G$8/$G$1)</f>
        <v>9.9602645454907768E-2</v>
      </c>
      <c r="AU35" s="2">
        <f t="shared" si="39"/>
        <v>5.7097057904087247</v>
      </c>
      <c r="AV35" s="1"/>
      <c r="AW35" s="2">
        <f>(AT35+AI35)/(SQRT(AP35)-1)</f>
        <v>0.22942885326756945</v>
      </c>
      <c r="AX35" s="2">
        <f t="shared" si="40"/>
        <v>13.151972480306528</v>
      </c>
      <c r="AY35" s="1"/>
      <c r="AZ35" s="18">
        <f>(A35-$A$32)</f>
        <v>0.37474999999999969</v>
      </c>
      <c r="BA35">
        <f t="shared" si="69"/>
        <v>11.122718909944757</v>
      </c>
      <c r="BB35" s="18">
        <f t="shared" si="70"/>
        <v>-8.0735612577284496E-2</v>
      </c>
      <c r="BC35" s="18">
        <v>11.15</v>
      </c>
      <c r="BD35" s="18">
        <f t="shared" si="71"/>
        <v>-8.0933635698719031E-2</v>
      </c>
      <c r="BE35" s="17">
        <f t="shared" si="60"/>
        <v>2.4983333333333322</v>
      </c>
      <c r="BF35" s="17">
        <f>(A35-A34)</f>
        <v>0.12491666666666656</v>
      </c>
      <c r="BG35">
        <f t="shared" si="61"/>
        <v>11.147519816633544</v>
      </c>
      <c r="BH35" s="18">
        <f t="shared" si="62"/>
        <v>2.8417238395500134E-2</v>
      </c>
      <c r="BI35" s="18">
        <f>SUM($BH$16:BH35)</f>
        <v>0.28900071721606702</v>
      </c>
      <c r="BJ35">
        <v>0</v>
      </c>
      <c r="BK35" s="17">
        <f t="shared" si="41"/>
        <v>1.7109992827839329</v>
      </c>
      <c r="BL35" s="17">
        <v>1.7109990257512493</v>
      </c>
      <c r="BM35">
        <v>1.7</v>
      </c>
      <c r="BO35" s="2">
        <f>BM35*SQRT(AP35)+(2-BM35)</f>
        <v>3.7</v>
      </c>
      <c r="BP35" s="1">
        <f>BO35+AN35</f>
        <v>4.6713621997929788</v>
      </c>
      <c r="BQ35" s="2"/>
      <c r="BR35" s="1">
        <f t="shared" si="42"/>
        <v>0.62458333333333305</v>
      </c>
      <c r="BS35" s="1">
        <f t="shared" si="63"/>
        <v>3.1229166666666641E-2</v>
      </c>
      <c r="BT35" s="1">
        <f t="shared" si="9"/>
        <v>18.843392451002554</v>
      </c>
      <c r="BU35" s="2">
        <f t="shared" si="43"/>
        <v>11.014754650795531</v>
      </c>
      <c r="BV35" s="1"/>
      <c r="BW35" s="1">
        <v>4</v>
      </c>
      <c r="BX35" s="1">
        <f t="shared" si="10"/>
        <v>4.9801322727453884E-2</v>
      </c>
      <c r="BY35" s="2">
        <f t="shared" si="11"/>
        <v>2.8548528952043624</v>
      </c>
      <c r="BZ35" s="1"/>
      <c r="CA35" s="1">
        <f t="shared" si="44"/>
        <v>9.9602645454907768E-2</v>
      </c>
      <c r="CB35" s="2">
        <f t="shared" si="12"/>
        <v>5.7097057904087247</v>
      </c>
      <c r="CC35" s="20"/>
      <c r="CD35" s="1">
        <f t="shared" si="64"/>
        <v>6.339231885847826</v>
      </c>
      <c r="CE35" s="1">
        <f t="shared" si="45"/>
        <v>-3.0427950406524381E-3</v>
      </c>
      <c r="CF35" s="17">
        <f>SUM(CE$15:$CE35)</f>
        <v>-3.1208153396272347E-2</v>
      </c>
      <c r="CG35" s="18">
        <f t="shared" si="46"/>
        <v>0.53120815339627236</v>
      </c>
      <c r="CH35" s="18">
        <f t="shared" si="47"/>
        <v>1.9687918466037275</v>
      </c>
      <c r="CJ35" s="1">
        <f t="shared" si="48"/>
        <v>3.031208153396272</v>
      </c>
      <c r="CK35" s="18">
        <f t="shared" si="65"/>
        <v>1.5459628041918023</v>
      </c>
      <c r="CL35">
        <f t="shared" si="49"/>
        <v>7.0875085578993797</v>
      </c>
      <c r="CN35" s="1">
        <v>3.5</v>
      </c>
      <c r="CO35">
        <v>4.5</v>
      </c>
      <c r="CP35" s="1">
        <f t="shared" si="50"/>
        <v>7.4246212024587486</v>
      </c>
      <c r="CR35" s="1">
        <f t="shared" si="51"/>
        <v>0.5</v>
      </c>
      <c r="CT35" s="18">
        <f t="shared" si="13"/>
        <v>9.4705840066505509</v>
      </c>
      <c r="CU35">
        <f t="shared" si="14"/>
        <v>272.75281939153587</v>
      </c>
    </row>
    <row r="36" spans="1:99" x14ac:dyDescent="0.2">
      <c r="A36" s="17">
        <f>$D$5*$D$4+A35</f>
        <v>2.6232499999999987</v>
      </c>
      <c r="B36">
        <f t="shared" si="53"/>
        <v>2.6232499999999987</v>
      </c>
      <c r="C36" s="1">
        <f t="shared" si="15"/>
        <v>12.5</v>
      </c>
      <c r="D36" s="1">
        <f t="shared" si="66"/>
        <v>12.772291907191129</v>
      </c>
      <c r="E36">
        <f t="shared" si="16"/>
        <v>0.20685810367157553</v>
      </c>
      <c r="F36" s="1">
        <f t="shared" si="17"/>
        <v>11.858107853784585</v>
      </c>
      <c r="G36" s="1">
        <f t="shared" si="18"/>
        <v>6.1300261712387283E-3</v>
      </c>
      <c r="H36">
        <f t="shared" si="19"/>
        <v>0.20538600425527714</v>
      </c>
      <c r="I36">
        <f t="shared" si="20"/>
        <v>0.97868104572227788</v>
      </c>
      <c r="J36" s="18">
        <f t="shared" si="21"/>
        <v>0.1410801742890154</v>
      </c>
      <c r="K36" s="2">
        <f t="shared" si="22"/>
        <v>8.0873985261219019</v>
      </c>
      <c r="L36">
        <f t="shared" si="0"/>
        <v>-3.6267500000000013</v>
      </c>
      <c r="M36" s="1">
        <f t="shared" si="23"/>
        <v>12.5</v>
      </c>
      <c r="N36" s="1">
        <f t="shared" si="67"/>
        <v>13.015502893184728</v>
      </c>
      <c r="O36">
        <f t="shared" si="24"/>
        <v>-0.28238655652291678</v>
      </c>
      <c r="P36" s="1">
        <f t="shared" si="1"/>
        <v>-16.187764386664018</v>
      </c>
      <c r="Q36" s="1">
        <f t="shared" si="25"/>
        <v>5.9030721841513067E-3</v>
      </c>
      <c r="R36">
        <f t="shared" si="26"/>
        <v>-0.2786484724995964</v>
      </c>
      <c r="S36">
        <f t="shared" si="27"/>
        <v>0.96039316364374527</v>
      </c>
      <c r="T36" s="18">
        <f t="shared" si="28"/>
        <v>0.2633508874609809</v>
      </c>
      <c r="U36" s="2">
        <f t="shared" si="29"/>
        <v>15.096547688846037</v>
      </c>
      <c r="V36">
        <f t="shared" si="2"/>
        <v>8.8732499999999987</v>
      </c>
      <c r="W36" s="1">
        <f t="shared" si="30"/>
        <v>12.5</v>
      </c>
      <c r="X36" s="1">
        <f t="shared" si="68"/>
        <v>15.329206292646074</v>
      </c>
      <c r="Y36">
        <f t="shared" si="31"/>
        <v>0.61731280668259347</v>
      </c>
      <c r="Z36" s="1">
        <f t="shared" si="32"/>
        <v>35.387358344862044</v>
      </c>
      <c r="AA36" s="1">
        <f t="shared" si="3"/>
        <v>4.2555986500910211E-3</v>
      </c>
      <c r="AB36">
        <f t="shared" si="4"/>
        <v>0.57884601659100832</v>
      </c>
      <c r="AC36">
        <f t="shared" si="5"/>
        <v>0.81543687007439269</v>
      </c>
      <c r="AD36" s="18">
        <f t="shared" si="33"/>
        <v>1.4265309287111947</v>
      </c>
      <c r="AE36" s="2">
        <f t="shared" si="6"/>
        <v>81.775658333762749</v>
      </c>
      <c r="AF36" s="2"/>
      <c r="AG36" s="1">
        <f t="shared" si="7"/>
        <v>2.0774758609376394E-3</v>
      </c>
      <c r="AH36" s="1">
        <f t="shared" si="34"/>
        <v>1.513878263725035E-2</v>
      </c>
      <c r="AI36">
        <f t="shared" si="35"/>
        <v>0.13637691277523181</v>
      </c>
      <c r="AJ36" s="2">
        <f t="shared" si="54"/>
        <v>7.8177848087712496</v>
      </c>
      <c r="AK36" s="1">
        <f t="shared" si="55"/>
        <v>1.5280662475517586E-2</v>
      </c>
      <c r="AL36" s="1">
        <f t="shared" si="8"/>
        <v>0.53390661517506299</v>
      </c>
      <c r="AM36">
        <f t="shared" si="36"/>
        <v>0.49040354669877562</v>
      </c>
      <c r="AN36" s="17">
        <f t="shared" si="56"/>
        <v>0.97612170919342289</v>
      </c>
      <c r="AP36">
        <v>4</v>
      </c>
      <c r="AQ36">
        <f t="shared" si="37"/>
        <v>6.8188456387615906E-2</v>
      </c>
      <c r="AR36" s="2">
        <f t="shared" si="38"/>
        <v>3.9088924043856248</v>
      </c>
      <c r="AT36" s="1">
        <f>ATAN(A36/$G$8/$G$1)</f>
        <v>0.10454742046352647</v>
      </c>
      <c r="AU36" s="2">
        <f t="shared" si="39"/>
        <v>5.9931642303932371</v>
      </c>
      <c r="AV36" s="1"/>
      <c r="AW36" s="2">
        <f>(AT36+AI36)/(SQRT(AP36)-1)</f>
        <v>0.24092433323875828</v>
      </c>
      <c r="AX36" s="2">
        <f t="shared" si="40"/>
        <v>13.810949039164486</v>
      </c>
      <c r="AY36" s="1"/>
      <c r="AZ36" s="18">
        <f>(A36-$A$32)</f>
        <v>0.49966666666666626</v>
      </c>
      <c r="BA36">
        <f t="shared" si="69"/>
        <v>11.135554776248608</v>
      </c>
      <c r="BB36" s="18">
        <f t="shared" si="70"/>
        <v>-0.11065649493095099</v>
      </c>
      <c r="BC36" s="18">
        <v>11.15</v>
      </c>
      <c r="BD36" s="18">
        <f t="shared" si="71"/>
        <v>-0.1108000403457005</v>
      </c>
      <c r="BE36" s="17">
        <f>$D$5*$D$4+BE35</f>
        <v>2.6232499999999987</v>
      </c>
      <c r="BF36" s="17">
        <f>(A36-A35)</f>
        <v>0.12491666666666656</v>
      </c>
      <c r="BG36">
        <f t="shared" si="61"/>
        <v>11.174240747216567</v>
      </c>
      <c r="BH36" s="18">
        <f t="shared" si="62"/>
        <v>2.9931335944319144E-2</v>
      </c>
      <c r="BI36" s="18">
        <f>SUM($BH$16:BH36)</f>
        <v>0.31893205316038614</v>
      </c>
      <c r="BJ36">
        <v>0</v>
      </c>
      <c r="BK36" s="17">
        <f t="shared" si="41"/>
        <v>1.6810679468396139</v>
      </c>
      <c r="BL36" s="17">
        <v>1.6810676330338907</v>
      </c>
      <c r="BM36">
        <v>1.7</v>
      </c>
      <c r="BO36" s="2">
        <f>BM36*SQRT(AP36)+(2-BM36)</f>
        <v>3.7</v>
      </c>
      <c r="BP36" s="1">
        <f>BO36+AN36</f>
        <v>4.6761217091934233</v>
      </c>
      <c r="BQ36" s="2"/>
      <c r="BR36" s="1">
        <f t="shared" si="42"/>
        <v>0.65581249999999969</v>
      </c>
      <c r="BS36" s="1">
        <f t="shared" si="63"/>
        <v>3.1229166666666641E-2</v>
      </c>
      <c r="BT36" s="1">
        <f t="shared" si="9"/>
        <v>18.852939036564202</v>
      </c>
      <c r="BU36" s="2">
        <f t="shared" si="43"/>
        <v>11.029060745757626</v>
      </c>
      <c r="BV36" s="1"/>
      <c r="BW36" s="1">
        <v>4</v>
      </c>
      <c r="BX36" s="1">
        <f t="shared" si="10"/>
        <v>5.2273710231763235E-2</v>
      </c>
      <c r="BY36" s="2">
        <f t="shared" si="11"/>
        <v>2.9965821151966185</v>
      </c>
      <c r="BZ36" s="1"/>
      <c r="CA36" s="1">
        <f t="shared" si="44"/>
        <v>0.10454742046352647</v>
      </c>
      <c r="CB36" s="2">
        <f t="shared" si="12"/>
        <v>5.9931642303932371</v>
      </c>
      <c r="CC36" s="20"/>
      <c r="CD36" s="1">
        <f t="shared" si="64"/>
        <v>6.3486409662355445</v>
      </c>
      <c r="CE36" s="1">
        <f t="shared" si="45"/>
        <v>-3.1988358315143306E-3</v>
      </c>
      <c r="CF36" s="17">
        <f>SUM(CE$15:$CE36)</f>
        <v>-3.4406989227786677E-2</v>
      </c>
      <c r="CG36" s="18">
        <f t="shared" si="46"/>
        <v>0.53440698922778673</v>
      </c>
      <c r="CH36" s="18">
        <f t="shared" si="47"/>
        <v>1.9655930107722133</v>
      </c>
      <c r="CJ36" s="1">
        <f t="shared" si="48"/>
        <v>3.0344069892277865</v>
      </c>
      <c r="CK36" s="18">
        <f t="shared" si="65"/>
        <v>1.5634677349854122</v>
      </c>
      <c r="CL36">
        <f t="shared" si="49"/>
        <v>7.1677603896179356</v>
      </c>
      <c r="CN36" s="1">
        <v>3.5</v>
      </c>
      <c r="CO36">
        <v>4.5</v>
      </c>
      <c r="CP36" s="1">
        <f t="shared" si="50"/>
        <v>7.4246212024587486</v>
      </c>
      <c r="CR36" s="1">
        <f t="shared" si="51"/>
        <v>0.5</v>
      </c>
      <c r="CT36" s="18">
        <f t="shared" si="13"/>
        <v>9.4880889374441608</v>
      </c>
      <c r="CU36">
        <f t="shared" si="14"/>
        <v>273.25696139839187</v>
      </c>
    </row>
    <row r="37" spans="1:99" x14ac:dyDescent="0.2">
      <c r="A37" s="17">
        <f t="shared" si="52"/>
        <v>2.7481666666666653</v>
      </c>
      <c r="B37">
        <f t="shared" si="53"/>
        <v>2.7481666666666653</v>
      </c>
      <c r="C37" s="1">
        <f t="shared" si="15"/>
        <v>12.5</v>
      </c>
      <c r="D37" s="1">
        <f t="shared" si="66"/>
        <v>12.798531948148497</v>
      </c>
      <c r="E37">
        <f t="shared" si="16"/>
        <v>0.21641040495718697</v>
      </c>
      <c r="F37" s="1">
        <f t="shared" si="17"/>
        <v>12.405692003915176</v>
      </c>
      <c r="G37" s="1">
        <f t="shared" si="18"/>
        <v>6.1049159092424832E-3</v>
      </c>
      <c r="H37">
        <f t="shared" si="19"/>
        <v>0.21472514799357356</v>
      </c>
      <c r="I37">
        <f t="shared" si="20"/>
        <v>0.97667451631499935</v>
      </c>
      <c r="J37" s="18">
        <f t="shared" si="21"/>
        <v>0.15427196539340032</v>
      </c>
      <c r="K37" s="2">
        <f t="shared" si="22"/>
        <v>8.8436158505770877</v>
      </c>
      <c r="L37">
        <f t="shared" si="0"/>
        <v>-3.5018333333333347</v>
      </c>
      <c r="M37" s="1">
        <f t="shared" si="23"/>
        <v>12.5</v>
      </c>
      <c r="N37" s="1">
        <f t="shared" si="67"/>
        <v>12.981249427325725</v>
      </c>
      <c r="O37">
        <f t="shared" si="24"/>
        <v>-0.27314470186336687</v>
      </c>
      <c r="P37" s="1">
        <f t="shared" si="1"/>
        <v>-15.657976539938227</v>
      </c>
      <c r="Q37" s="1">
        <f t="shared" si="25"/>
        <v>5.9342660156700578E-3</v>
      </c>
      <c r="R37">
        <f t="shared" si="26"/>
        <v>-0.26976088495471962</v>
      </c>
      <c r="S37">
        <f t="shared" si="27"/>
        <v>0.9629273414689431</v>
      </c>
      <c r="T37" s="18">
        <f t="shared" si="28"/>
        <v>0.24613046593239896</v>
      </c>
      <c r="U37" s="2">
        <f t="shared" si="29"/>
        <v>14.109389766825418</v>
      </c>
      <c r="V37">
        <f t="shared" si="2"/>
        <v>8.9981666666666662</v>
      </c>
      <c r="W37" s="1">
        <f t="shared" si="30"/>
        <v>12.5</v>
      </c>
      <c r="X37" s="1">
        <f t="shared" si="68"/>
        <v>15.401850647279732</v>
      </c>
      <c r="Y37">
        <f t="shared" si="31"/>
        <v>0.62392645335404173</v>
      </c>
      <c r="Z37" s="1">
        <f t="shared" si="32"/>
        <v>35.766484587174368</v>
      </c>
      <c r="AA37" s="1">
        <f t="shared" si="3"/>
        <v>4.2155494160665977E-3</v>
      </c>
      <c r="AB37">
        <f t="shared" si="4"/>
        <v>0.58422632920777728</v>
      </c>
      <c r="AC37">
        <f t="shared" si="5"/>
        <v>0.81159078128106277</v>
      </c>
      <c r="AD37" s="18">
        <f t="shared" si="33"/>
        <v>1.4630517997264878</v>
      </c>
      <c r="AE37" s="2">
        <f t="shared" si="6"/>
        <v>83.869211449289111</v>
      </c>
      <c r="AF37" s="2"/>
      <c r="AG37" s="1">
        <f t="shared" si="7"/>
        <v>2.1728810810991185E-3</v>
      </c>
      <c r="AH37" s="1">
        <f t="shared" si="34"/>
        <v>1.5098083834956231E-2</v>
      </c>
      <c r="AI37">
        <f t="shared" si="35"/>
        <v>0.14293621875496168</v>
      </c>
      <c r="AJ37" s="2">
        <f t="shared" si="54"/>
        <v>8.1937959795837898</v>
      </c>
      <c r="AK37" s="1">
        <f t="shared" si="55"/>
        <v>1.5253640473013814E-2</v>
      </c>
      <c r="AL37" s="1">
        <f t="shared" si="8"/>
        <v>0.53712982815643695</v>
      </c>
      <c r="AM37">
        <f t="shared" si="36"/>
        <v>0.4929084141452712</v>
      </c>
      <c r="AN37" s="17">
        <f t="shared" si="56"/>
        <v>0.98110751223182946</v>
      </c>
      <c r="AP37">
        <v>4</v>
      </c>
      <c r="AQ37">
        <f t="shared" si="37"/>
        <v>7.146810937748084E-2</v>
      </c>
      <c r="AR37" s="2">
        <f t="shared" si="38"/>
        <v>4.0968979897918949</v>
      </c>
      <c r="AT37" s="1">
        <f>ATAN(A37/$G$8/$G$1)</f>
        <v>0.10948706958819886</v>
      </c>
      <c r="AU37" s="2">
        <f t="shared" si="39"/>
        <v>6.276328829896749</v>
      </c>
      <c r="AV37" s="1"/>
      <c r="AW37" s="2">
        <f>(AT37+AI37)/(SQRT(AP37)-1)</f>
        <v>0.25242328834316052</v>
      </c>
      <c r="AX37" s="2">
        <f t="shared" si="40"/>
        <v>14.470124809480538</v>
      </c>
      <c r="AY37" s="1"/>
      <c r="AZ37" s="18">
        <f>(A37-$A$32)</f>
        <v>0.62458333333333282</v>
      </c>
      <c r="BA37">
        <f t="shared" si="69"/>
        <v>11.148872731705863</v>
      </c>
      <c r="BB37" s="18">
        <f t="shared" si="70"/>
        <v>-0.14209261217771599</v>
      </c>
      <c r="BC37" s="18">
        <v>11.15</v>
      </c>
      <c r="BD37" s="18">
        <f t="shared" si="71"/>
        <v>-0.14210697923530052</v>
      </c>
      <c r="BE37" s="17">
        <f t="shared" si="60"/>
        <v>2.7481666666666653</v>
      </c>
      <c r="BF37" s="17">
        <f>(A37-A36)</f>
        <v>0.12491666666666656</v>
      </c>
      <c r="BG37">
        <f t="shared" si="61"/>
        <v>11.202464646314125</v>
      </c>
      <c r="BH37" s="18">
        <f t="shared" si="62"/>
        <v>3.1454248977135522E-2</v>
      </c>
      <c r="BI37" s="18">
        <f>SUM($BH$16:BH37)</f>
        <v>0.35038630213752164</v>
      </c>
      <c r="BJ37">
        <v>0</v>
      </c>
      <c r="BK37" s="17">
        <f t="shared" si="41"/>
        <v>1.6496136978624785</v>
      </c>
      <c r="BL37" s="17">
        <v>1.6496133181295844</v>
      </c>
      <c r="BM37">
        <v>1.7</v>
      </c>
      <c r="BO37" s="2">
        <f>BM37*SQRT(AP37)+(2-BM37)</f>
        <v>3.7</v>
      </c>
      <c r="BP37" s="1">
        <f>BO37+AN37</f>
        <v>4.6811075122318293</v>
      </c>
      <c r="BQ37" s="2"/>
      <c r="BR37" s="1">
        <f t="shared" si="42"/>
        <v>0.68704166666666644</v>
      </c>
      <c r="BS37" s="1">
        <f t="shared" si="63"/>
        <v>3.1229166666666752E-2</v>
      </c>
      <c r="BT37" s="1">
        <f t="shared" si="9"/>
        <v>18.86294611839903</v>
      </c>
      <c r="BU37" s="2">
        <f t="shared" si="43"/>
        <v>11.044053630630859</v>
      </c>
      <c r="BV37" s="1"/>
      <c r="BW37" s="1">
        <v>4</v>
      </c>
      <c r="BX37" s="1">
        <f t="shared" si="10"/>
        <v>5.4743534794099429E-2</v>
      </c>
      <c r="BY37" s="2">
        <f t="shared" si="11"/>
        <v>3.1381644149483745</v>
      </c>
      <c r="BZ37" s="1"/>
      <c r="CA37" s="1">
        <f t="shared" si="44"/>
        <v>0.10948706958819886</v>
      </c>
      <c r="CB37" s="2">
        <f t="shared" si="12"/>
        <v>6.276328829896749</v>
      </c>
      <c r="CC37" s="20"/>
      <c r="CD37" s="1">
        <f t="shared" si="64"/>
        <v>6.3585255059912242</v>
      </c>
      <c r="CE37" s="1">
        <f t="shared" si="45"/>
        <v>-3.3548766252650786E-3</v>
      </c>
      <c r="CF37" s="17">
        <f>SUM(CE$15:$CE37)</f>
        <v>-3.7761865853051753E-2</v>
      </c>
      <c r="CG37" s="18">
        <f t="shared" si="46"/>
        <v>0.53776186585305175</v>
      </c>
      <c r="CH37" s="18">
        <f t="shared" si="47"/>
        <v>1.9622381341469484</v>
      </c>
      <c r="CJ37" s="1">
        <f t="shared" si="48"/>
        <v>3.0377618658530521</v>
      </c>
      <c r="CK37" s="18">
        <f t="shared" si="65"/>
        <v>1.5818154964839124</v>
      </c>
      <c r="CL37">
        <f t="shared" si="49"/>
        <v>7.2518762016454428</v>
      </c>
      <c r="CN37" s="1">
        <v>3.5</v>
      </c>
      <c r="CO37">
        <v>4.5</v>
      </c>
      <c r="CP37" s="1">
        <f t="shared" si="50"/>
        <v>7.4246212024587486</v>
      </c>
      <c r="CR37" s="1">
        <f t="shared" si="51"/>
        <v>0.5</v>
      </c>
      <c r="CT37" s="18">
        <f t="shared" si="13"/>
        <v>9.506436698942661</v>
      </c>
      <c r="CU37">
        <f t="shared" si="14"/>
        <v>273.78537692954865</v>
      </c>
    </row>
    <row r="38" spans="1:99" x14ac:dyDescent="0.2">
      <c r="A38" s="17">
        <f t="shared" si="52"/>
        <v>2.8730833333333319</v>
      </c>
      <c r="B38">
        <f t="shared" si="53"/>
        <v>2.8730833333333319</v>
      </c>
      <c r="C38" s="1">
        <f t="shared" si="15"/>
        <v>12.5</v>
      </c>
      <c r="D38" s="1">
        <f t="shared" si="66"/>
        <v>12.825934969438983</v>
      </c>
      <c r="E38">
        <f t="shared" si="16"/>
        <v>0.22592275358578293</v>
      </c>
      <c r="F38" s="1">
        <f t="shared" si="17"/>
        <v>12.950985874344243</v>
      </c>
      <c r="G38" s="1">
        <f t="shared" si="18"/>
        <v>6.0788570796200961E-3</v>
      </c>
      <c r="H38">
        <f t="shared" si="19"/>
        <v>0.22400576177714732</v>
      </c>
      <c r="I38">
        <f t="shared" si="20"/>
        <v>0.974587819896514</v>
      </c>
      <c r="J38" s="18">
        <f t="shared" si="21"/>
        <v>0.16804842759787653</v>
      </c>
      <c r="K38" s="2">
        <f t="shared" si="22"/>
        <v>9.6333493527445135</v>
      </c>
      <c r="L38">
        <f t="shared" si="0"/>
        <v>-3.3769166666666681</v>
      </c>
      <c r="M38" s="1">
        <f t="shared" si="23"/>
        <v>12.5</v>
      </c>
      <c r="N38" s="1">
        <f t="shared" si="67"/>
        <v>12.948110525231515</v>
      </c>
      <c r="O38">
        <f t="shared" si="24"/>
        <v>-0.26385474378824575</v>
      </c>
      <c r="P38" s="1">
        <f t="shared" si="1"/>
        <v>-15.125431172574595</v>
      </c>
      <c r="Q38" s="1">
        <f t="shared" si="25"/>
        <v>5.9646807570109478E-3</v>
      </c>
      <c r="R38">
        <f t="shared" si="26"/>
        <v>-0.2608038184479653</v>
      </c>
      <c r="S38">
        <f t="shared" si="27"/>
        <v>0.96539182111874178</v>
      </c>
      <c r="T38" s="18">
        <f t="shared" si="28"/>
        <v>0.22947037479284144</v>
      </c>
      <c r="U38" s="2">
        <f t="shared" si="29"/>
        <v>13.154352695131037</v>
      </c>
      <c r="V38">
        <f t="shared" si="2"/>
        <v>9.1230833333333319</v>
      </c>
      <c r="W38" s="1">
        <f t="shared" si="30"/>
        <v>12.5</v>
      </c>
      <c r="X38" s="1">
        <f t="shared" si="68"/>
        <v>15.475162341860727</v>
      </c>
      <c r="Y38">
        <f t="shared" si="31"/>
        <v>0.63047772164174865</v>
      </c>
      <c r="Z38" s="1">
        <f t="shared" si="32"/>
        <v>36.142034998571575</v>
      </c>
      <c r="AA38" s="1">
        <f t="shared" si="3"/>
        <v>4.1757027219479059E-3</v>
      </c>
      <c r="AB38">
        <f t="shared" si="4"/>
        <v>0.58953070292872778</v>
      </c>
      <c r="AC38">
        <f t="shared" si="5"/>
        <v>0.80774596891866945</v>
      </c>
      <c r="AD38" s="18">
        <f t="shared" si="33"/>
        <v>1.4999081659948259</v>
      </c>
      <c r="AE38" s="2">
        <f t="shared" si="6"/>
        <v>85.981996776773457</v>
      </c>
      <c r="AF38" s="2"/>
      <c r="AG38" s="1">
        <f t="shared" si="7"/>
        <v>2.2677924544945E-3</v>
      </c>
      <c r="AH38" s="1">
        <f t="shared" si="34"/>
        <v>1.5055541128148289E-2</v>
      </c>
      <c r="AI38">
        <f t="shared" si="35"/>
        <v>0.14950448789919274</v>
      </c>
      <c r="AJ38" s="2">
        <f t="shared" si="54"/>
        <v>8.5703209623741063</v>
      </c>
      <c r="AK38" s="1">
        <f t="shared" si="55"/>
        <v>1.5225380168587805E-2</v>
      </c>
      <c r="AL38" s="1">
        <f t="shared" si="8"/>
        <v>0.54050791478496085</v>
      </c>
      <c r="AM38">
        <f t="shared" si="36"/>
        <v>0.49552642460569046</v>
      </c>
      <c r="AN38" s="17">
        <f t="shared" si="56"/>
        <v>0.98631852031387435</v>
      </c>
      <c r="AP38">
        <v>4</v>
      </c>
      <c r="AQ38">
        <f t="shared" si="37"/>
        <v>7.4752243949596356E-2</v>
      </c>
      <c r="AR38" s="2">
        <f t="shared" si="38"/>
        <v>4.2851604811870523</v>
      </c>
      <c r="AT38" s="1">
        <f>ATAN(A38/$G$8/$G$1)</f>
        <v>0.11442136012514664</v>
      </c>
      <c r="AU38" s="2">
        <f t="shared" si="39"/>
        <v>6.5591862492122273</v>
      </c>
      <c r="AV38" s="1"/>
      <c r="AW38" s="2">
        <f>(AT38+AI38)/(SQRT(AP38)-1)</f>
        <v>0.26392584802433938</v>
      </c>
      <c r="AX38" s="2">
        <f t="shared" si="40"/>
        <v>15.129507211586333</v>
      </c>
      <c r="AY38" s="1"/>
      <c r="AZ38" s="18">
        <f>(A38-$A$32)</f>
        <v>0.74949999999999939</v>
      </c>
      <c r="BA38">
        <f t="shared" si="69"/>
        <v>11.162678561567411</v>
      </c>
      <c r="BB38" s="18">
        <f t="shared" si="70"/>
        <v>-0.1750508080588957</v>
      </c>
      <c r="BC38" s="18">
        <v>11.15</v>
      </c>
      <c r="BD38" s="18">
        <f t="shared" si="71"/>
        <v>-0.17485198548820544</v>
      </c>
      <c r="BE38" s="17">
        <f t="shared" si="60"/>
        <v>2.8730833333333319</v>
      </c>
      <c r="BF38" s="17">
        <f>(A38-A37)</f>
        <v>0.12491666666666656</v>
      </c>
      <c r="BG38">
        <f t="shared" si="61"/>
        <v>11.232223785682754</v>
      </c>
      <c r="BH38" s="18">
        <f t="shared" si="62"/>
        <v>3.2986478753023248E-2</v>
      </c>
      <c r="BI38" s="18">
        <f>SUM($BH$16:BH38)</f>
        <v>0.38337278089054488</v>
      </c>
      <c r="BJ38">
        <v>0</v>
      </c>
      <c r="BK38" s="17">
        <f t="shared" si="41"/>
        <v>1.6166272191094551</v>
      </c>
      <c r="BL38" s="17">
        <v>1.6166267632902238</v>
      </c>
      <c r="BM38">
        <v>1.7</v>
      </c>
      <c r="BO38" s="2">
        <f>BM38*SQRT(AP38)+(2-BM38)</f>
        <v>3.7</v>
      </c>
      <c r="BP38" s="1">
        <f>BO38+AN38</f>
        <v>4.6863185203138746</v>
      </c>
      <c r="BQ38" s="2"/>
      <c r="BR38" s="1">
        <f t="shared" si="42"/>
        <v>0.71827083333333297</v>
      </c>
      <c r="BS38" s="1">
        <f t="shared" si="63"/>
        <v>3.122916666666653E-2</v>
      </c>
      <c r="BT38" s="1">
        <f t="shared" si="9"/>
        <v>18.87341296401253</v>
      </c>
      <c r="BU38" s="2">
        <f t="shared" si="43"/>
        <v>11.059731484326406</v>
      </c>
      <c r="BV38" s="1"/>
      <c r="BW38" s="1">
        <v>4</v>
      </c>
      <c r="BX38" s="1">
        <f t="shared" si="10"/>
        <v>5.7210680062573321E-2</v>
      </c>
      <c r="BY38" s="2">
        <f t="shared" si="11"/>
        <v>3.2795931246061136</v>
      </c>
      <c r="BZ38" s="1"/>
      <c r="CA38" s="1">
        <f t="shared" si="44"/>
        <v>0.11442136012514664</v>
      </c>
      <c r="CB38" s="2">
        <f t="shared" si="12"/>
        <v>6.5591862492122273</v>
      </c>
      <c r="CC38" s="20"/>
      <c r="CD38" s="1">
        <f t="shared" si="64"/>
        <v>6.3688862347534609</v>
      </c>
      <c r="CE38" s="1">
        <f t="shared" si="45"/>
        <v>-3.5109174220338893E-3</v>
      </c>
      <c r="CF38" s="17">
        <f>SUM(CE$15:$CE38)</f>
        <v>-4.1272783275085642E-2</v>
      </c>
      <c r="CG38" s="18">
        <f t="shared" si="46"/>
        <v>0.54127278327508566</v>
      </c>
      <c r="CH38" s="18">
        <f t="shared" si="47"/>
        <v>1.9587272167249143</v>
      </c>
      <c r="CJ38" s="1">
        <f t="shared" si="48"/>
        <v>3.0412727832750859</v>
      </c>
      <c r="CK38" s="18">
        <f t="shared" si="65"/>
        <v>1.6010042676014926</v>
      </c>
      <c r="CL38">
        <f t="shared" si="49"/>
        <v>7.3398476451644363</v>
      </c>
      <c r="CN38" s="1">
        <v>3.5</v>
      </c>
      <c r="CO38">
        <v>4.5</v>
      </c>
      <c r="CP38" s="1">
        <f t="shared" si="50"/>
        <v>7.4246212024587486</v>
      </c>
      <c r="CR38" s="1">
        <f t="shared" si="51"/>
        <v>0.5</v>
      </c>
      <c r="CT38" s="18">
        <f t="shared" si="13"/>
        <v>9.5256254700602412</v>
      </c>
      <c r="CU38">
        <f t="shared" si="14"/>
        <v>274.33801353773492</v>
      </c>
    </row>
    <row r="39" spans="1:99" x14ac:dyDescent="0.2">
      <c r="A39" s="17">
        <f t="shared" si="52"/>
        <v>2.9979999999999984</v>
      </c>
      <c r="B39">
        <f t="shared" si="53"/>
        <v>2.9979999999999984</v>
      </c>
      <c r="C39" s="1">
        <f t="shared" si="15"/>
        <v>12.5</v>
      </c>
      <c r="D39" s="1">
        <f t="shared" si="66"/>
        <v>12.854493533391349</v>
      </c>
      <c r="E39">
        <f t="shared" si="16"/>
        <v>0.23539368929842577</v>
      </c>
      <c r="F39" s="1">
        <f t="shared" si="17"/>
        <v>13.493905755960713</v>
      </c>
      <c r="G39" s="1">
        <f t="shared" si="18"/>
        <v>6.051876540459784E-3</v>
      </c>
      <c r="H39">
        <f t="shared" si="19"/>
        <v>0.23322583594696078</v>
      </c>
      <c r="I39">
        <f t="shared" si="20"/>
        <v>0.97242259817778887</v>
      </c>
      <c r="J39" s="18">
        <f t="shared" si="21"/>
        <v>0.18240582172362904</v>
      </c>
      <c r="K39" s="2">
        <f t="shared" si="22"/>
        <v>10.456384684794021</v>
      </c>
      <c r="L39">
        <f t="shared" si="0"/>
        <v>-3.2520000000000016</v>
      </c>
      <c r="M39" s="1">
        <f t="shared" si="23"/>
        <v>12.5</v>
      </c>
      <c r="N39" s="1">
        <f t="shared" si="67"/>
        <v>12.916094765833829</v>
      </c>
      <c r="O39">
        <f t="shared" si="24"/>
        <v>-0.2545179215773391</v>
      </c>
      <c r="P39" s="1">
        <f t="shared" si="1"/>
        <v>-14.590199326089502</v>
      </c>
      <c r="Q39" s="1">
        <f t="shared" si="25"/>
        <v>5.9942873003398789E-3</v>
      </c>
      <c r="R39">
        <f t="shared" si="26"/>
        <v>-0.25177888974632817</v>
      </c>
      <c r="S39">
        <f t="shared" si="27"/>
        <v>0.96778478531030143</v>
      </c>
      <c r="T39" s="18">
        <f t="shared" si="28"/>
        <v>0.21337492697289759</v>
      </c>
      <c r="U39" s="2">
        <f t="shared" si="29"/>
        <v>12.231683711822154</v>
      </c>
      <c r="V39">
        <f t="shared" si="2"/>
        <v>9.2479999999999976</v>
      </c>
      <c r="W39" s="1">
        <f t="shared" si="30"/>
        <v>12.5</v>
      </c>
      <c r="X39" s="1">
        <f t="shared" si="68"/>
        <v>15.549131937185431</v>
      </c>
      <c r="Y39">
        <f t="shared" si="31"/>
        <v>0.63696693547802552</v>
      </c>
      <c r="Z39" s="1">
        <f t="shared" si="32"/>
        <v>36.514028148421843</v>
      </c>
      <c r="AA39" s="1">
        <f t="shared" si="3"/>
        <v>4.1360683090541726E-3</v>
      </c>
      <c r="AB39">
        <f t="shared" si="4"/>
        <v>0.59475988996424911</v>
      </c>
      <c r="AC39">
        <f t="shared" si="5"/>
        <v>0.8039033979836846</v>
      </c>
      <c r="AD39" s="18">
        <f t="shared" si="33"/>
        <v>1.5370952820966912</v>
      </c>
      <c r="AE39" s="2">
        <f t="shared" si="6"/>
        <v>88.113742285797585</v>
      </c>
      <c r="AF39" s="2"/>
      <c r="AG39" s="1">
        <f t="shared" si="7"/>
        <v>2.3621864962741221E-3</v>
      </c>
      <c r="AH39" s="1">
        <f t="shared" si="34"/>
        <v>1.5011160925314088E-2</v>
      </c>
      <c r="AI39">
        <f t="shared" si="35"/>
        <v>0.15608206838841895</v>
      </c>
      <c r="AJ39" s="2">
        <f t="shared" si="54"/>
        <v>8.94737971653357</v>
      </c>
      <c r="AK39" s="1">
        <f t="shared" si="55"/>
        <v>1.5195883566573426E-2</v>
      </c>
      <c r="AL39" s="1">
        <f t="shared" si="8"/>
        <v>0.54404142476296102</v>
      </c>
      <c r="AM39">
        <f t="shared" si="36"/>
        <v>0.49825698173334237</v>
      </c>
      <c r="AN39" s="17">
        <f t="shared" si="56"/>
        <v>0.99175354644375469</v>
      </c>
      <c r="AP39">
        <v>4</v>
      </c>
      <c r="AQ39">
        <f t="shared" si="37"/>
        <v>7.8041034194209477E-2</v>
      </c>
      <c r="AR39" s="2">
        <f t="shared" si="38"/>
        <v>4.473689858266785</v>
      </c>
      <c r="AT39" s="1">
        <f>ATAN(A39/$G$8/$G$1)</f>
        <v>0.11935006091883218</v>
      </c>
      <c r="AU39" s="2">
        <f t="shared" si="39"/>
        <v>6.8417232373852839</v>
      </c>
      <c r="AV39" s="1"/>
      <c r="AW39" s="2">
        <f>(AT39+AI39)/(SQRT(AP39)-1)</f>
        <v>0.27543212930725114</v>
      </c>
      <c r="AX39" s="2">
        <f t="shared" si="40"/>
        <v>15.789102953918855</v>
      </c>
      <c r="AY39" s="1"/>
      <c r="AZ39" s="18">
        <f>(A39-$A$32)</f>
        <v>0.87441666666666595</v>
      </c>
      <c r="BA39">
        <f t="shared" si="69"/>
        <v>11.176978511428228</v>
      </c>
      <c r="BB39" s="18">
        <f t="shared" si="70"/>
        <v>-0.20953819674238391</v>
      </c>
      <c r="BC39" s="18">
        <v>11.15</v>
      </c>
      <c r="BD39" s="18">
        <f t="shared" si="71"/>
        <v>-0.20903242242871906</v>
      </c>
      <c r="BE39" s="17">
        <f t="shared" si="60"/>
        <v>2.9979999999999984</v>
      </c>
      <c r="BF39" s="17">
        <f>(A39-A38)</f>
        <v>0.12491666666666656</v>
      </c>
      <c r="BG39">
        <f t="shared" si="61"/>
        <v>11.263553566167522</v>
      </c>
      <c r="BH39" s="18">
        <f t="shared" si="62"/>
        <v>3.4528536537622063E-2</v>
      </c>
      <c r="BI39" s="18">
        <f>SUM($BH$16:BH39)</f>
        <v>0.41790131742816694</v>
      </c>
      <c r="BJ39">
        <v>0.2</v>
      </c>
      <c r="BK39" s="17">
        <f t="shared" si="41"/>
        <v>1.782098682571833</v>
      </c>
      <c r="BL39" s="17">
        <v>1.7820981394324662</v>
      </c>
      <c r="BM39">
        <v>1.7</v>
      </c>
      <c r="BO39" s="2">
        <f>BM39*SQRT(AP39)+(2-BM39)</f>
        <v>3.7</v>
      </c>
      <c r="BP39" s="1">
        <f>BO39+AN39</f>
        <v>4.6917535464437545</v>
      </c>
      <c r="BQ39" s="2"/>
      <c r="BR39" s="1">
        <f t="shared" si="42"/>
        <v>0.74949999999999961</v>
      </c>
      <c r="BS39" s="1">
        <f t="shared" si="63"/>
        <v>3.1229166666666641E-2</v>
      </c>
      <c r="BT39" s="1">
        <f t="shared" si="9"/>
        <v>18.884338808917828</v>
      </c>
      <c r="BU39" s="2">
        <f t="shared" si="43"/>
        <v>11.076092355361581</v>
      </c>
      <c r="BV39" s="1"/>
      <c r="BW39" s="1">
        <v>4</v>
      </c>
      <c r="BX39" s="1">
        <f t="shared" si="10"/>
        <v>5.9675030459416092E-2</v>
      </c>
      <c r="BY39" s="2">
        <f t="shared" si="11"/>
        <v>3.4208616186926419</v>
      </c>
      <c r="BZ39" s="1"/>
      <c r="CA39" s="1">
        <f t="shared" si="44"/>
        <v>0.11935006091883218</v>
      </c>
      <c r="CB39" s="2">
        <f t="shared" si="12"/>
        <v>6.8417232373852839</v>
      </c>
      <c r="CC39" s="20"/>
      <c r="CD39" s="1">
        <f t="shared" si="64"/>
        <v>6.3797239162320283</v>
      </c>
      <c r="CE39" s="1">
        <f t="shared" si="45"/>
        <v>-3.666958221951623E-3</v>
      </c>
      <c r="CF39" s="17">
        <f>SUM(CE$15:$CE39)</f>
        <v>-4.4939741497037264E-2</v>
      </c>
      <c r="CG39" s="18">
        <f t="shared" si="46"/>
        <v>0.54493974149703728</v>
      </c>
      <c r="CH39" s="18">
        <f t="shared" si="47"/>
        <v>1.9550602585029626</v>
      </c>
      <c r="CJ39" s="1">
        <f t="shared" si="48"/>
        <v>3.0449397414970374</v>
      </c>
      <c r="CK39" s="18">
        <f t="shared" si="65"/>
        <v>1.6210320968586185</v>
      </c>
      <c r="CL39">
        <f t="shared" si="49"/>
        <v>7.4316657735638669</v>
      </c>
      <c r="CN39" s="1">
        <v>3.5</v>
      </c>
      <c r="CO39">
        <v>4.5</v>
      </c>
      <c r="CP39" s="1">
        <f t="shared" si="50"/>
        <v>7.4246212024587486</v>
      </c>
      <c r="CR39" s="1">
        <f t="shared" si="51"/>
        <v>0.5</v>
      </c>
      <c r="CT39" s="18">
        <f t="shared" si="13"/>
        <v>9.5456532993173671</v>
      </c>
      <c r="CU39">
        <f t="shared" si="14"/>
        <v>274.91481502034014</v>
      </c>
    </row>
    <row r="40" spans="1:99" x14ac:dyDescent="0.2">
      <c r="A40" s="17">
        <f t="shared" si="52"/>
        <v>3.122916666666665</v>
      </c>
      <c r="B40">
        <f t="shared" si="53"/>
        <v>3.122916666666665</v>
      </c>
      <c r="C40" s="1">
        <f t="shared" si="15"/>
        <v>12.5</v>
      </c>
      <c r="D40" s="1">
        <f t="shared" si="66"/>
        <v>12.884199956029262</v>
      </c>
      <c r="E40">
        <f t="shared" si="16"/>
        <v>0.2448217942313313</v>
      </c>
      <c r="F40" s="1">
        <f t="shared" si="17"/>
        <v>14.034370369948928</v>
      </c>
      <c r="G40" s="1">
        <f t="shared" si="18"/>
        <v>6.0240017249979941E-3</v>
      </c>
      <c r="H40">
        <f t="shared" si="19"/>
        <v>0.24238343687030967</v>
      </c>
      <c r="I40">
        <f t="shared" si="20"/>
        <v>0.97018053450424191</v>
      </c>
      <c r="J40" s="18">
        <f t="shared" si="21"/>
        <v>0.19734028476561127</v>
      </c>
      <c r="K40" s="2">
        <f t="shared" si="22"/>
        <v>11.312500400576441</v>
      </c>
      <c r="L40">
        <f t="shared" si="0"/>
        <v>-3.127083333333335</v>
      </c>
      <c r="M40" s="1">
        <f t="shared" si="23"/>
        <v>12.5</v>
      </c>
      <c r="N40" s="1">
        <f t="shared" si="67"/>
        <v>12.885210521121147</v>
      </c>
      <c r="O40">
        <f t="shared" si="24"/>
        <v>-0.24513551971943692</v>
      </c>
      <c r="P40" s="1">
        <f t="shared" si="1"/>
        <v>-14.052354633598293</v>
      </c>
      <c r="Q40" s="1">
        <f t="shared" si="25"/>
        <v>6.0230568576828784E-3</v>
      </c>
      <c r="R40">
        <f t="shared" si="26"/>
        <v>-0.24268779529891968</v>
      </c>
      <c r="S40">
        <f t="shared" si="27"/>
        <v>0.97010444489907877</v>
      </c>
      <c r="T40" s="18">
        <f t="shared" si="28"/>
        <v>0.19784833136550767</v>
      </c>
      <c r="U40" s="2">
        <f t="shared" si="29"/>
        <v>11.341624091016362</v>
      </c>
      <c r="V40">
        <f t="shared" si="2"/>
        <v>9.372916666666665</v>
      </c>
      <c r="W40" s="1">
        <f t="shared" si="30"/>
        <v>12.5</v>
      </c>
      <c r="X40" s="1">
        <f t="shared" si="68"/>
        <v>15.623750088895999</v>
      </c>
      <c r="Y40">
        <f t="shared" si="31"/>
        <v>0.64339443359300619</v>
      </c>
      <c r="Z40" s="1">
        <f t="shared" si="32"/>
        <v>36.88248345437615</v>
      </c>
      <c r="AA40" s="1">
        <f t="shared" si="3"/>
        <v>4.0966553920332967E-3</v>
      </c>
      <c r="AB40">
        <f t="shared" si="4"/>
        <v>0.59991465642605979</v>
      </c>
      <c r="AC40">
        <f t="shared" si="5"/>
        <v>0.80006400056820615</v>
      </c>
      <c r="AD40" s="18">
        <f t="shared" si="33"/>
        <v>1.5746084502948796</v>
      </c>
      <c r="AE40" s="2">
        <f t="shared" si="6"/>
        <v>90.264178679324303</v>
      </c>
      <c r="AF40" s="2"/>
      <c r="AG40" s="1">
        <f t="shared" si="7"/>
        <v>2.4560394640742115E-3</v>
      </c>
      <c r="AH40" s="1">
        <f t="shared" si="34"/>
        <v>1.4964949944830538E-2</v>
      </c>
      <c r="AI40">
        <f t="shared" si="35"/>
        <v>0.1626692925251495</v>
      </c>
      <c r="AJ40" s="2">
        <f t="shared" si="54"/>
        <v>9.3249912912506083</v>
      </c>
      <c r="AK40" s="1">
        <f t="shared" si="55"/>
        <v>1.5165152709431366E-2</v>
      </c>
      <c r="AL40" s="1">
        <f t="shared" si="8"/>
        <v>0.54773090987025663</v>
      </c>
      <c r="AM40">
        <f t="shared" si="36"/>
        <v>0.50109943813897107</v>
      </c>
      <c r="AN40" s="17">
        <f t="shared" si="56"/>
        <v>0.99741130202820671</v>
      </c>
      <c r="AP40">
        <v>4</v>
      </c>
      <c r="AQ40">
        <f t="shared" si="37"/>
        <v>8.1334646262574736E-2</v>
      </c>
      <c r="AR40" s="2">
        <f t="shared" si="38"/>
        <v>4.6624956456253033</v>
      </c>
      <c r="AT40" s="1">
        <f>ATAN(A40/$G$8/$G$1)</f>
        <v>0.12427294242333399</v>
      </c>
      <c r="AU40" s="2">
        <f t="shared" si="39"/>
        <v>7.1239266357325208</v>
      </c>
      <c r="AV40" s="1"/>
      <c r="AW40" s="2">
        <f>(AT40+AI40)/(SQRT(AP40)-1)</f>
        <v>0.28694223494848348</v>
      </c>
      <c r="AX40" s="2">
        <f t="shared" si="40"/>
        <v>16.448917926983128</v>
      </c>
      <c r="AY40" s="1"/>
      <c r="AZ40" s="18">
        <f>(A40-$A$32)</f>
        <v>0.99933333333333252</v>
      </c>
      <c r="BA40">
        <f t="shared" si="69"/>
        <v>11.191779299872303</v>
      </c>
      <c r="BB40" s="18">
        <f t="shared" si="70"/>
        <v>-0.24556216167708725</v>
      </c>
      <c r="BC40" s="18">
        <v>11.15</v>
      </c>
      <c r="BD40" s="18">
        <f t="shared" si="71"/>
        <v>-0.24464546961989889</v>
      </c>
      <c r="BE40" s="17">
        <f t="shared" si="60"/>
        <v>3.122916666666665</v>
      </c>
      <c r="BF40" s="17">
        <f>(A40-A39)</f>
        <v>0.12491666666666656</v>
      </c>
      <c r="BG40">
        <f t="shared" si="61"/>
        <v>11.296492660915565</v>
      </c>
      <c r="BH40" s="18">
        <f t="shared" si="62"/>
        <v>3.608094405632311E-2</v>
      </c>
      <c r="BI40" s="18">
        <f>SUM($BH$16:BH40)</f>
        <v>0.45398226148449006</v>
      </c>
      <c r="BJ40">
        <v>0.2</v>
      </c>
      <c r="BK40" s="17">
        <f t="shared" si="41"/>
        <v>1.74601773851551</v>
      </c>
      <c r="BL40" s="17">
        <v>1.7460170956744991</v>
      </c>
      <c r="BM40">
        <v>1.7</v>
      </c>
      <c r="BO40" s="2">
        <f>BM40*SQRT(AP40)+(2-BM40)</f>
        <v>3.7</v>
      </c>
      <c r="BP40" s="1">
        <f>BO40+AN40</f>
        <v>4.6974113020282067</v>
      </c>
      <c r="BQ40" s="2"/>
      <c r="BR40" s="1">
        <f t="shared" si="42"/>
        <v>0.78072916666666625</v>
      </c>
      <c r="BS40" s="1">
        <f t="shared" si="63"/>
        <v>3.1229166666666641E-2</v>
      </c>
      <c r="BT40" s="1">
        <f t="shared" si="9"/>
        <v>18.89572285691014</v>
      </c>
      <c r="BU40" s="2">
        <f t="shared" si="43"/>
        <v>11.093134158938348</v>
      </c>
      <c r="BV40" s="1"/>
      <c r="BW40" s="1">
        <v>4</v>
      </c>
      <c r="BX40" s="1">
        <f t="shared" si="10"/>
        <v>6.2136471211666995E-2</v>
      </c>
      <c r="BY40" s="2">
        <f t="shared" si="11"/>
        <v>3.5619633178662604</v>
      </c>
      <c r="BZ40" s="1"/>
      <c r="CA40" s="1">
        <f t="shared" si="44"/>
        <v>0.12427294242333399</v>
      </c>
      <c r="CB40" s="2">
        <f t="shared" si="12"/>
        <v>7.1239266357325208</v>
      </c>
      <c r="CC40" s="20"/>
      <c r="CD40" s="1">
        <f t="shared" si="64"/>
        <v>6.3910393481152443</v>
      </c>
      <c r="CE40" s="1">
        <f t="shared" si="45"/>
        <v>-3.8229990251446291E-3</v>
      </c>
      <c r="CF40" s="17">
        <f>SUM(CE$15:$CE40)</f>
        <v>-4.8762740522181894E-2</v>
      </c>
      <c r="CG40" s="18">
        <f t="shared" si="46"/>
        <v>0.54876274052218188</v>
      </c>
      <c r="CH40" s="18">
        <f t="shared" si="47"/>
        <v>1.9512372594778182</v>
      </c>
      <c r="CJ40" s="1">
        <f t="shared" si="48"/>
        <v>3.0487627405221822</v>
      </c>
      <c r="CK40" s="18">
        <f t="shared" si="65"/>
        <v>1.6418968994605301</v>
      </c>
      <c r="CL40">
        <f t="shared" si="49"/>
        <v>7.5273210290454093</v>
      </c>
      <c r="CN40" s="1">
        <v>3.5</v>
      </c>
      <c r="CO40">
        <v>4.5</v>
      </c>
      <c r="CP40" s="1">
        <f t="shared" si="50"/>
        <v>7.4246212024587486</v>
      </c>
      <c r="CR40" s="1">
        <f t="shared" si="51"/>
        <v>0.5</v>
      </c>
      <c r="CT40" s="18">
        <f t="shared" si="13"/>
        <v>9.5665181019192786</v>
      </c>
      <c r="CU40">
        <f t="shared" si="14"/>
        <v>275.5157213352752</v>
      </c>
    </row>
    <row r="41" spans="1:99" x14ac:dyDescent="0.2">
      <c r="A41" s="17">
        <f t="shared" si="52"/>
        <v>3.2478333333333316</v>
      </c>
      <c r="B41">
        <f t="shared" si="53"/>
        <v>3.2478333333333316</v>
      </c>
      <c r="C41" s="1">
        <f t="shared" si="15"/>
        <v>12.5</v>
      </c>
      <c r="D41" s="1">
        <f t="shared" si="66"/>
        <v>12.915046316645988</v>
      </c>
      <c r="E41">
        <f t="shared" si="16"/>
        <v>0.25420569376397206</v>
      </c>
      <c r="F41" s="1">
        <f t="shared" si="17"/>
        <v>14.572300916406041</v>
      </c>
      <c r="G41" s="1">
        <f t="shared" si="18"/>
        <v>5.995260577646864E-3</v>
      </c>
      <c r="H41">
        <f t="shared" si="19"/>
        <v>0.25147670815142598</v>
      </c>
      <c r="I41">
        <f t="shared" si="20"/>
        <v>0.9678633505083879</v>
      </c>
      <c r="J41" s="18">
        <f t="shared" si="21"/>
        <v>0.21284783470608148</v>
      </c>
      <c r="K41" s="2">
        <f t="shared" si="22"/>
        <v>12.20146823155881</v>
      </c>
      <c r="L41">
        <f t="shared" si="0"/>
        <v>-3.0021666666666684</v>
      </c>
      <c r="M41" s="1">
        <f t="shared" si="23"/>
        <v>12.5</v>
      </c>
      <c r="N41" s="1">
        <f t="shared" si="67"/>
        <v>12.855465946220869</v>
      </c>
      <c r="O41">
        <f t="shared" si="24"/>
        <v>-0.23570886736429872</v>
      </c>
      <c r="P41" s="1">
        <f t="shared" si="1"/>
        <v>-13.51197328839929</v>
      </c>
      <c r="Q41" s="1">
        <f t="shared" si="25"/>
        <v>6.050961023302855E-3</v>
      </c>
      <c r="R41">
        <f t="shared" si="26"/>
        <v>-0.23353231063158914</v>
      </c>
      <c r="S41">
        <f t="shared" si="27"/>
        <v>0.97234904221224538</v>
      </c>
      <c r="T41" s="18">
        <f t="shared" si="28"/>
        <v>0.18289468783992446</v>
      </c>
      <c r="U41" s="2">
        <f t="shared" si="29"/>
        <v>10.484408857065732</v>
      </c>
      <c r="V41">
        <f t="shared" si="2"/>
        <v>9.4978333333333325</v>
      </c>
      <c r="W41" s="1">
        <f t="shared" si="30"/>
        <v>12.5</v>
      </c>
      <c r="X41" s="1">
        <f t="shared" si="68"/>
        <v>15.699007549134365</v>
      </c>
      <c r="Y41">
        <f t="shared" si="31"/>
        <v>0.64976056870226961</v>
      </c>
      <c r="Z41" s="1">
        <f t="shared" si="32"/>
        <v>37.247421135798895</v>
      </c>
      <c r="AA41" s="1">
        <f t="shared" si="3"/>
        <v>4.057472671713613E-3</v>
      </c>
      <c r="AB41">
        <f t="shared" si="4"/>
        <v>0.60499578101400675</v>
      </c>
      <c r="AC41">
        <f t="shared" si="5"/>
        <v>0.79622867629547978</v>
      </c>
      <c r="AD41" s="18">
        <f t="shared" si="33"/>
        <v>1.6124430213660152</v>
      </c>
      <c r="AE41" s="2">
        <f t="shared" si="6"/>
        <v>92.433039441363931</v>
      </c>
      <c r="AF41" s="2"/>
      <c r="AG41" s="1">
        <f t="shared" si="7"/>
        <v>2.5493273332294151E-3</v>
      </c>
      <c r="AH41" s="1">
        <f t="shared" si="34"/>
        <v>1.4916915239827921E-2</v>
      </c>
      <c r="AI41">
        <f t="shared" si="35"/>
        <v>0.16926647475946513</v>
      </c>
      <c r="AJ41" s="2">
        <f t="shared" si="54"/>
        <v>9.7031737123260253</v>
      </c>
      <c r="AK41" s="1">
        <f t="shared" si="55"/>
        <v>1.5133189687708307E-2</v>
      </c>
      <c r="AL41" s="1">
        <f t="shared" si="8"/>
        <v>0.55157692294494709</v>
      </c>
      <c r="AM41">
        <f t="shared" si="36"/>
        <v>0.50405309410222443</v>
      </c>
      <c r="AN41" s="17">
        <f t="shared" si="56"/>
        <v>1.0032903943117524</v>
      </c>
      <c r="AP41">
        <v>4</v>
      </c>
      <c r="AQ41">
        <f t="shared" si="37"/>
        <v>8.4633237379732565E-2</v>
      </c>
      <c r="AR41" s="2">
        <f t="shared" si="38"/>
        <v>4.8515868561630127</v>
      </c>
      <c r="AT41" s="1">
        <f>ATAN(A41/$G$8/$G$1)</f>
        <v>0.1291897767625847</v>
      </c>
      <c r="AU41" s="2">
        <f t="shared" si="39"/>
        <v>7.4057833812946638</v>
      </c>
      <c r="AV41" s="1"/>
      <c r="AW41" s="2">
        <f>(AT41+AI41)/(SQRT(AP41)-1)</f>
        <v>0.2984562515220498</v>
      </c>
      <c r="AX41" s="2">
        <f t="shared" si="40"/>
        <v>17.108957093620688</v>
      </c>
      <c r="AY41" s="1"/>
      <c r="BB41" s="18">
        <v>0</v>
      </c>
      <c r="BC41" s="18"/>
      <c r="BD41">
        <v>0</v>
      </c>
      <c r="BE41" s="17">
        <f t="shared" si="60"/>
        <v>3.2478333333333316</v>
      </c>
      <c r="BF41" s="17">
        <f>(A41-A40)</f>
        <v>0.12491666666666656</v>
      </c>
      <c r="BG41">
        <f t="shared" si="61"/>
        <v>11.331083151283131</v>
      </c>
      <c r="BH41" s="18">
        <f t="shared" si="62"/>
        <v>3.7644233953868865E-2</v>
      </c>
      <c r="BI41" s="18">
        <f>SUM($BH$16:BH41)</f>
        <v>0.4916264954383589</v>
      </c>
      <c r="BJ41">
        <v>0.2</v>
      </c>
      <c r="BK41" s="17">
        <f t="shared" si="41"/>
        <v>1.7083735045616411</v>
      </c>
      <c r="BL41" s="17">
        <v>1.7083727484129805</v>
      </c>
      <c r="BM41">
        <v>1.7</v>
      </c>
      <c r="BO41" s="2">
        <f>BM41*SQRT(AP41)+(2-BM41)</f>
        <v>3.7</v>
      </c>
      <c r="BP41" s="1">
        <f>BO41+AN41</f>
        <v>4.7032903943117521</v>
      </c>
      <c r="BQ41" s="2"/>
      <c r="BR41" s="1">
        <f t="shared" si="42"/>
        <v>0.81195833333333289</v>
      </c>
      <c r="BS41" s="1">
        <f t="shared" si="63"/>
        <v>3.1229166666666641E-2</v>
      </c>
      <c r="BT41" s="1">
        <f t="shared" si="9"/>
        <v>18.907564280351526</v>
      </c>
      <c r="BU41" s="2">
        <f t="shared" si="43"/>
        <v>11.11085467466328</v>
      </c>
      <c r="BV41" s="1"/>
      <c r="BW41" s="1">
        <v>4</v>
      </c>
      <c r="BX41" s="1">
        <f t="shared" si="10"/>
        <v>6.4594888381292348E-2</v>
      </c>
      <c r="BY41" s="2">
        <f t="shared" si="11"/>
        <v>3.7028916906473319</v>
      </c>
      <c r="BZ41" s="1"/>
      <c r="CA41" s="1">
        <f t="shared" si="44"/>
        <v>0.1291897767625847</v>
      </c>
      <c r="CB41" s="2">
        <f t="shared" si="12"/>
        <v>7.4057833812946638</v>
      </c>
      <c r="CC41" s="20"/>
      <c r="CD41" s="1">
        <f t="shared" si="64"/>
        <v>6.4028333619740412</v>
      </c>
      <c r="CE41" s="1">
        <f t="shared" si="45"/>
        <v>-3.9790398317376165E-3</v>
      </c>
      <c r="CF41" s="17">
        <f>SUM(CE$15:$CE41)</f>
        <v>-5.2741780353919507E-2</v>
      </c>
      <c r="CG41" s="18">
        <f t="shared" si="46"/>
        <v>0.55274178035391952</v>
      </c>
      <c r="CH41" s="18">
        <f t="shared" si="47"/>
        <v>1.9472582196460806</v>
      </c>
      <c r="CJ41" s="1">
        <f t="shared" si="48"/>
        <v>3.0527417803539194</v>
      </c>
      <c r="CK41" s="18">
        <f t="shared" si="65"/>
        <v>1.6635964550171991</v>
      </c>
      <c r="CL41">
        <f t="shared" si="49"/>
        <v>7.6268032321705395</v>
      </c>
      <c r="CN41" s="1">
        <v>3.5</v>
      </c>
      <c r="CO41">
        <v>4.5</v>
      </c>
      <c r="CP41" s="1">
        <f t="shared" si="50"/>
        <v>7.4246212024587486</v>
      </c>
      <c r="CR41" s="1">
        <f t="shared" si="51"/>
        <v>0.5</v>
      </c>
      <c r="CT41" s="18">
        <f t="shared" si="13"/>
        <v>9.5882176574759477</v>
      </c>
      <c r="CU41">
        <f t="shared" si="14"/>
        <v>276.14066853530727</v>
      </c>
    </row>
    <row r="42" spans="1:99" x14ac:dyDescent="0.2">
      <c r="A42" s="17">
        <f t="shared" si="52"/>
        <v>3.3727499999999981</v>
      </c>
      <c r="B42">
        <f t="shared" si="53"/>
        <v>3.3727499999999981</v>
      </c>
      <c r="C42" s="1">
        <f t="shared" si="15"/>
        <v>12.5</v>
      </c>
      <c r="D42" s="1">
        <f t="shared" si="66"/>
        <v>12.947024467517624</v>
      </c>
      <c r="E42">
        <f t="shared" si="16"/>
        <v>0.26354405726748292</v>
      </c>
      <c r="F42" s="1">
        <f t="shared" si="17"/>
        <v>15.107621117244243</v>
      </c>
      <c r="G42" s="1">
        <f t="shared" si="18"/>
        <v>5.9656814903092338E-3</v>
      </c>
      <c r="H42">
        <f t="shared" si="19"/>
        <v>0.26050387163952482</v>
      </c>
      <c r="I42">
        <f t="shared" si="20"/>
        <v>0.9654728027556333</v>
      </c>
      <c r="J42" s="18">
        <f t="shared" si="21"/>
        <v>0.22892437539778573</v>
      </c>
      <c r="K42" s="2">
        <f t="shared" si="22"/>
        <v>13.123053366752048</v>
      </c>
      <c r="L42">
        <f t="shared" si="0"/>
        <v>-2.8772500000000019</v>
      </c>
      <c r="M42" s="1">
        <f t="shared" si="23"/>
        <v>12.5</v>
      </c>
      <c r="N42" s="1">
        <f t="shared" si="67"/>
        <v>12.826868969569308</v>
      </c>
      <c r="O42">
        <f t="shared" si="24"/>
        <v>-0.22623933767659818</v>
      </c>
      <c r="P42" s="1">
        <f t="shared" si="1"/>
        <v>-12.969134006938749</v>
      </c>
      <c r="Q42" s="1">
        <f t="shared" si="25"/>
        <v>6.0779718368369484E-3</v>
      </c>
      <c r="R42">
        <f t="shared" si="26"/>
        <v>-0.22431428954533184</v>
      </c>
      <c r="S42">
        <f t="shared" si="27"/>
        <v>0.97451685439800018</v>
      </c>
      <c r="T42" s="18">
        <f t="shared" si="28"/>
        <v>0.16851798229981982</v>
      </c>
      <c r="U42" s="2">
        <f t="shared" si="29"/>
        <v>9.6602665012635551</v>
      </c>
      <c r="V42">
        <f t="shared" si="2"/>
        <v>9.6227499999999981</v>
      </c>
      <c r="W42" s="1">
        <f t="shared" si="30"/>
        <v>12.5</v>
      </c>
      <c r="X42" s="1">
        <f t="shared" si="68"/>
        <v>15.77489516803519</v>
      </c>
      <c r="Y42">
        <f t="shared" si="31"/>
        <v>0.65606570671473163</v>
      </c>
      <c r="Z42" s="1">
        <f t="shared" si="32"/>
        <v>37.60886216836041</v>
      </c>
      <c r="AA42" s="1">
        <f t="shared" si="3"/>
        <v>4.0185283482062932E-3</v>
      </c>
      <c r="AB42">
        <f t="shared" si="4"/>
        <v>0.61000405375109312</v>
      </c>
      <c r="AC42">
        <f t="shared" si="5"/>
        <v>0.79239829278414864</v>
      </c>
      <c r="AD42" s="18">
        <f t="shared" si="33"/>
        <v>1.6505943953511135</v>
      </c>
      <c r="AE42" s="2">
        <f t="shared" si="6"/>
        <v>94.620060880000125</v>
      </c>
      <c r="AF42" s="2"/>
      <c r="AG42" s="1">
        <f t="shared" si="7"/>
        <v>2.6420257732567131E-3</v>
      </c>
      <c r="AH42" s="1">
        <f t="shared" si="34"/>
        <v>1.4867064226973609E-2</v>
      </c>
      <c r="AI42">
        <f t="shared" si="35"/>
        <v>0.17587390966614319</v>
      </c>
      <c r="AJ42" s="2">
        <f t="shared" si="54"/>
        <v>10.081943866212029</v>
      </c>
      <c r="AK42" s="1">
        <f t="shared" si="55"/>
        <v>1.5099996652831123E-2</v>
      </c>
      <c r="AL42" s="1">
        <f t="shared" si="8"/>
        <v>0.55558001728997886</v>
      </c>
      <c r="AM42">
        <f t="shared" si="36"/>
        <v>0.50711719665565791</v>
      </c>
      <c r="AN42" s="17">
        <f t="shared" si="56"/>
        <v>1.0093893245534593</v>
      </c>
      <c r="AP42">
        <v>4</v>
      </c>
      <c r="AQ42">
        <f t="shared" si="37"/>
        <v>8.7936954833071596E-2</v>
      </c>
      <c r="AR42" s="2">
        <f t="shared" si="38"/>
        <v>5.0409719331060145</v>
      </c>
      <c r="AT42" s="1">
        <f>ATAN(A42/$G$8/$G$1)</f>
        <v>0.13410033778943478</v>
      </c>
      <c r="AU42" s="2">
        <f t="shared" si="39"/>
        <v>7.6872805102223758</v>
      </c>
      <c r="AV42" s="1"/>
      <c r="AW42" s="2">
        <f>(AT42+AI42)/(SQRT(AP42)-1)</f>
        <v>0.309974247455578</v>
      </c>
      <c r="AX42" s="2">
        <f t="shared" si="40"/>
        <v>17.769224376434405</v>
      </c>
      <c r="AY42" s="1"/>
      <c r="AZ42" s="18">
        <f>(A42-$A$41)</f>
        <v>0.12491666666666656</v>
      </c>
      <c r="BA42">
        <f>AZ42/(SIN(AW42)-SIN($AW$41))</f>
        <v>11.367370654755725</v>
      </c>
      <c r="BB42" s="18">
        <f>BA42*(COS(AW42)-COS($AW$41))</f>
        <v>-3.9218950262240232E-2</v>
      </c>
      <c r="BC42" s="18">
        <v>11.42</v>
      </c>
      <c r="BD42" s="18">
        <f>BC42*(COS(AW42)-COS($AW$41))</f>
        <v>-3.9400528547681814E-2</v>
      </c>
      <c r="BE42" s="17">
        <f t="shared" si="60"/>
        <v>3.3727499999999981</v>
      </c>
      <c r="BF42" s="17">
        <f>(A42-A41)</f>
        <v>0.12491666666666656</v>
      </c>
      <c r="BG42">
        <f t="shared" si="61"/>
        <v>11.367370654755725</v>
      </c>
      <c r="BH42" s="18">
        <f t="shared" si="62"/>
        <v>3.9218950262240232E-2</v>
      </c>
      <c r="BI42" s="18">
        <f>SUM($BH$16:BH42)</f>
        <v>0.53084544570059911</v>
      </c>
      <c r="BJ42">
        <v>0.2</v>
      </c>
      <c r="BK42" s="17">
        <f t="shared" si="41"/>
        <v>1.6691545542994008</v>
      </c>
      <c r="BL42" s="17">
        <v>1.6691536699318557</v>
      </c>
      <c r="BM42">
        <v>1.7</v>
      </c>
      <c r="BO42" s="2">
        <f>BM42*SQRT(AP42)+(2-BM42)</f>
        <v>3.7</v>
      </c>
      <c r="BP42" s="1">
        <f>BO42+AN42</f>
        <v>4.7093893245534595</v>
      </c>
      <c r="BQ42" s="2"/>
      <c r="BR42" s="1">
        <f t="shared" si="42"/>
        <v>0.84318749999999953</v>
      </c>
      <c r="BS42" s="1">
        <f t="shared" si="63"/>
        <v>3.1229166666666641E-2</v>
      </c>
      <c r="BT42" s="1">
        <f t="shared" si="9"/>
        <v>18.919862220465724</v>
      </c>
      <c r="BU42" s="2">
        <f t="shared" si="43"/>
        <v>11.129251545019184</v>
      </c>
      <c r="BV42" s="1"/>
      <c r="BW42" s="1">
        <v>4</v>
      </c>
      <c r="BX42" s="1">
        <f t="shared" si="10"/>
        <v>6.7050168894717391E-2</v>
      </c>
      <c r="BY42" s="2">
        <f t="shared" si="11"/>
        <v>3.8436402551111879</v>
      </c>
      <c r="BZ42" s="1"/>
      <c r="CA42" s="1">
        <f t="shared" si="44"/>
        <v>0.13410033778943478</v>
      </c>
      <c r="CB42" s="2">
        <f t="shared" si="12"/>
        <v>7.6872805102223758</v>
      </c>
      <c r="CC42" s="20"/>
      <c r="CD42" s="1">
        <f t="shared" si="64"/>
        <v>6.4151068231619961</v>
      </c>
      <c r="CE42" s="1">
        <f t="shared" si="45"/>
        <v>-4.135080641857759E-3</v>
      </c>
      <c r="CF42" s="17">
        <f>SUM(CE$15:$CE42)</f>
        <v>-5.6876860995777268E-2</v>
      </c>
      <c r="CG42" s="18">
        <f t="shared" si="46"/>
        <v>0.55687686099577727</v>
      </c>
      <c r="CH42" s="18">
        <f t="shared" si="47"/>
        <v>1.9431231390042227</v>
      </c>
      <c r="CJ42" s="1">
        <f t="shared" si="48"/>
        <v>3.0568768609957773</v>
      </c>
      <c r="CK42" s="18">
        <f t="shared" si="65"/>
        <v>1.6861284060149604</v>
      </c>
      <c r="CL42">
        <f t="shared" si="49"/>
        <v>7.7301015748536868</v>
      </c>
      <c r="CN42" s="1">
        <v>3.5</v>
      </c>
      <c r="CO42">
        <v>4.5</v>
      </c>
      <c r="CP42" s="1">
        <f t="shared" si="50"/>
        <v>7.4246212024587486</v>
      </c>
      <c r="CR42" s="1">
        <f t="shared" si="51"/>
        <v>0.5</v>
      </c>
      <c r="CT42" s="18">
        <f t="shared" si="13"/>
        <v>9.610749608473709</v>
      </c>
      <c r="CU42">
        <f t="shared" si="14"/>
        <v>276.7895887240428</v>
      </c>
    </row>
    <row r="43" spans="1:99" x14ac:dyDescent="0.2">
      <c r="A43" s="17">
        <f t="shared" si="52"/>
        <v>3.4976666666666647</v>
      </c>
      <c r="B43">
        <f t="shared" si="53"/>
        <v>3.4976666666666647</v>
      </c>
      <c r="C43" s="1">
        <f t="shared" si="15"/>
        <v>12.5</v>
      </c>
      <c r="D43" s="1">
        <f t="shared" si="66"/>
        <v>12.980126043729742</v>
      </c>
      <c r="E43">
        <f t="shared" si="16"/>
        <v>0.27283559875400587</v>
      </c>
      <c r="F43" s="1">
        <f t="shared" si="17"/>
        <v>15.640257253414347</v>
      </c>
      <c r="G43" s="1">
        <f t="shared" si="18"/>
        <v>5.9352932392197797E-3</v>
      </c>
      <c r="H43">
        <f t="shared" si="19"/>
        <v>0.26946322823700691</v>
      </c>
      <c r="I43">
        <f t="shared" si="20"/>
        <v>0.96301067939462159</v>
      </c>
      <c r="J43" s="18">
        <f t="shared" si="21"/>
        <v>0.24556570150415818</v>
      </c>
      <c r="K43" s="2">
        <f t="shared" ref="K43:K74" si="72">IF(180/$D$6*J43 &gt;180,180/$D$6*J43-360,180/$D$6*J43)</f>
        <v>14.077014735907156</v>
      </c>
      <c r="L43">
        <f t="shared" si="0"/>
        <v>-2.7523333333333353</v>
      </c>
      <c r="M43" s="1">
        <f t="shared" si="23"/>
        <v>12.5</v>
      </c>
      <c r="N43" s="1">
        <f t="shared" si="67"/>
        <v>12.799427283194268</v>
      </c>
      <c r="O43">
        <f t="shared" si="24"/>
        <v>-0.21672834709083391</v>
      </c>
      <c r="P43" s="1">
        <f t="shared" si="1"/>
        <v>-12.423917986098758</v>
      </c>
      <c r="Q43" s="1">
        <f t="shared" si="25"/>
        <v>6.104061846967752E-3</v>
      </c>
      <c r="R43">
        <f t="shared" si="26"/>
        <v>-0.21503566311495573</v>
      </c>
      <c r="S43">
        <f t="shared" si="27"/>
        <v>0.97660619677980298</v>
      </c>
      <c r="T43" s="18">
        <f t="shared" si="28"/>
        <v>0.15472208179799854</v>
      </c>
      <c r="U43" s="2">
        <f t="shared" si="29"/>
        <v>8.8694187017960946</v>
      </c>
      <c r="V43">
        <f t="shared" si="2"/>
        <v>9.7476666666666638</v>
      </c>
      <c r="W43" s="1">
        <f t="shared" si="30"/>
        <v>12.5</v>
      </c>
      <c r="X43" s="1">
        <f t="shared" si="68"/>
        <v>15.851403895063818</v>
      </c>
      <c r="Y43">
        <f t="shared" si="31"/>
        <v>0.66231022596115985</v>
      </c>
      <c r="Z43" s="1">
        <f t="shared" si="32"/>
        <v>37.966828239811711</v>
      </c>
      <c r="AA43" s="1">
        <f t="shared" si="3"/>
        <v>3.9798301342079791E-3</v>
      </c>
      <c r="AB43">
        <f t="shared" si="4"/>
        <v>0.61494027476658519</v>
      </c>
      <c r="AC43">
        <f t="shared" si="5"/>
        <v>0.78857368613845891</v>
      </c>
      <c r="AD43" s="18">
        <f t="shared" si="33"/>
        <v>1.6890580222282141</v>
      </c>
      <c r="AE43" s="2">
        <f t="shared" si="6"/>
        <v>96.824982165948569</v>
      </c>
      <c r="AF43" s="2"/>
      <c r="AG43" s="1">
        <f t="shared" si="7"/>
        <v>2.7341101260702216E-3</v>
      </c>
      <c r="AH43" s="1">
        <f t="shared" si="34"/>
        <v>1.4815404719120524E-2</v>
      </c>
      <c r="AI43">
        <f t="shared" si="35"/>
        <v>0.18249186988905672</v>
      </c>
      <c r="AJ43" s="2">
        <f t="shared" si="54"/>
        <v>10.461317382175226</v>
      </c>
      <c r="AK43" s="1">
        <f t="shared" si="55"/>
        <v>1.5065575832765851E-2</v>
      </c>
      <c r="AL43" s="1">
        <f t="shared" si="8"/>
        <v>0.55974074658458239</v>
      </c>
      <c r="AM43">
        <f t="shared" si="36"/>
        <v>0.51029093909973433</v>
      </c>
      <c r="AN43" s="17">
        <f t="shared" si="56"/>
        <v>1.0157064870615731</v>
      </c>
      <c r="AP43">
        <v>4</v>
      </c>
      <c r="AQ43">
        <f t="shared" si="37"/>
        <v>9.1245934944528359E-2</v>
      </c>
      <c r="AR43" s="2">
        <f t="shared" si="38"/>
        <v>5.2306586910876129</v>
      </c>
      <c r="AT43" s="1">
        <f>ATAN(A43/$G$8/$G$1)</f>
        <v>0.13900440114350737</v>
      </c>
      <c r="AU43" s="2">
        <f t="shared" si="39"/>
        <v>7.9684051610927789</v>
      </c>
      <c r="AV43" s="1"/>
      <c r="AW43" s="2">
        <f>(AT43+AI43)/(SQRT(AP43)-1)</f>
        <v>0.32149627103256406</v>
      </c>
      <c r="AX43" s="2">
        <f t="shared" si="40"/>
        <v>18.429722543268003</v>
      </c>
      <c r="AY43" s="1"/>
      <c r="AZ43" s="18">
        <f>(A43-$A$41)</f>
        <v>0.24983333333333313</v>
      </c>
      <c r="BA43">
        <f>AZ43/(SIN(AW43)-SIN($AW$41))</f>
        <v>11.38635578862654</v>
      </c>
      <c r="BB43" s="18">
        <f t="shared" ref="BB43:BB48" si="73">BA43*(COS(AW43)-COS($AW$41))</f>
        <v>-8.0021949127577541E-2</v>
      </c>
      <c r="BC43" s="18">
        <v>11.42</v>
      </c>
      <c r="BD43" s="18">
        <f t="shared" ref="BD43:BD49" si="74">BC43*(COS(AW43)-COS($AW$41))</f>
        <v>-8.0258396628511391E-2</v>
      </c>
      <c r="BE43" s="17">
        <f t="shared" si="60"/>
        <v>3.4976666666666647</v>
      </c>
      <c r="BF43" s="17">
        <f>(A43-A42)</f>
        <v>0.12491666666666656</v>
      </c>
      <c r="BG43">
        <f t="shared" si="61"/>
        <v>11.405404444362635</v>
      </c>
      <c r="BH43" s="18">
        <f t="shared" si="62"/>
        <v>4.0805648878833263E-2</v>
      </c>
      <c r="BI43" s="18">
        <f>SUM($BH$16:BH43)</f>
        <v>0.57165109457943242</v>
      </c>
      <c r="BJ43">
        <v>0.2</v>
      </c>
      <c r="BK43" s="17">
        <f t="shared" si="41"/>
        <v>1.6283489054205675</v>
      </c>
      <c r="BL43" s="17">
        <v>1.6283478765327517</v>
      </c>
      <c r="BM43">
        <v>1.7</v>
      </c>
      <c r="BO43" s="2">
        <f>BM43*SQRT(AP43)+(2-BM43)</f>
        <v>3.7</v>
      </c>
      <c r="BP43" s="1">
        <f>BO43+AN43</f>
        <v>4.7157064870615732</v>
      </c>
      <c r="BQ43" s="2"/>
      <c r="BR43" s="1">
        <f t="shared" si="42"/>
        <v>0.87441666666666618</v>
      </c>
      <c r="BS43" s="1">
        <f t="shared" si="63"/>
        <v>3.1229166666666641E-2</v>
      </c>
      <c r="BT43" s="1">
        <f t="shared" si="9"/>
        <v>18.932615787642764</v>
      </c>
      <c r="BU43" s="2">
        <f t="shared" si="43"/>
        <v>11.148322274704338</v>
      </c>
      <c r="BV43" s="1"/>
      <c r="BW43" s="1">
        <v>4</v>
      </c>
      <c r="BX43" s="1">
        <f t="shared" si="10"/>
        <v>6.9502200571753686E-2</v>
      </c>
      <c r="BY43" s="2">
        <f t="shared" si="11"/>
        <v>3.9842025805463894</v>
      </c>
      <c r="BZ43" s="1"/>
      <c r="CA43" s="1">
        <f t="shared" si="44"/>
        <v>0.13900440114350737</v>
      </c>
      <c r="CB43" s="2">
        <f t="shared" si="12"/>
        <v>7.9684051610927789</v>
      </c>
      <c r="CC43" s="20"/>
      <c r="CD43" s="1">
        <f t="shared" si="64"/>
        <v>6.4278606307113852</v>
      </c>
      <c r="CE43" s="1">
        <f t="shared" si="45"/>
        <v>-4.2911214556251151E-3</v>
      </c>
      <c r="CF43" s="17">
        <f>SUM(CE$15:$CE43)</f>
        <v>-6.1167982451402383E-2</v>
      </c>
      <c r="CG43" s="18">
        <f t="shared" si="46"/>
        <v>0.56116798245140243</v>
      </c>
      <c r="CH43" s="18">
        <f t="shared" si="47"/>
        <v>1.9388320175485976</v>
      </c>
      <c r="CJ43" s="1">
        <f t="shared" si="48"/>
        <v>3.0611679824514022</v>
      </c>
      <c r="CK43" s="18">
        <f t="shared" si="65"/>
        <v>1.7094902571557391</v>
      </c>
      <c r="CL43">
        <f t="shared" si="49"/>
        <v>7.8372046173329011</v>
      </c>
      <c r="CN43" s="1">
        <v>3.5</v>
      </c>
      <c r="CO43">
        <v>4.5</v>
      </c>
      <c r="CP43" s="1">
        <f t="shared" si="50"/>
        <v>7.4246212024587486</v>
      </c>
      <c r="CR43" s="1">
        <f t="shared" si="51"/>
        <v>0.5</v>
      </c>
      <c r="CT43" s="18">
        <f t="shared" si="13"/>
        <v>9.6341114596144877</v>
      </c>
      <c r="CU43">
        <f t="shared" si="14"/>
        <v>277.46241003689727</v>
      </c>
    </row>
    <row r="44" spans="1:99" x14ac:dyDescent="0.2">
      <c r="A44" s="17">
        <f t="shared" si="52"/>
        <v>3.6225833333333313</v>
      </c>
      <c r="B44">
        <f t="shared" si="53"/>
        <v>3.6225833333333313</v>
      </c>
      <c r="C44" s="1">
        <f t="shared" si="15"/>
        <v>12.5</v>
      </c>
      <c r="D44" s="1">
        <f t="shared" si="66"/>
        <v>13.014342473092693</v>
      </c>
      <c r="E44">
        <f t="shared" si="16"/>
        <v>0.28207907742797356</v>
      </c>
      <c r="F44" s="1">
        <f t="shared" si="17"/>
        <v>16.170138196508038</v>
      </c>
      <c r="G44" s="1">
        <f t="shared" si="18"/>
        <v>5.9041249225393524E-3</v>
      </c>
      <c r="H44">
        <f t="shared" si="19"/>
        <v>0.27835315851131665</v>
      </c>
      <c r="I44">
        <f t="shared" si="20"/>
        <v>0.96047879682311255</v>
      </c>
      <c r="J44" s="18">
        <f t="shared" si="21"/>
        <v>0.2627675034840915</v>
      </c>
      <c r="K44" s="2">
        <f t="shared" si="72"/>
        <v>15.063105295266391</v>
      </c>
      <c r="L44">
        <f t="shared" si="0"/>
        <v>-2.6274166666666687</v>
      </c>
      <c r="M44" s="1">
        <f t="shared" si="23"/>
        <v>12.5</v>
      </c>
      <c r="N44" s="1">
        <f t="shared" si="67"/>
        <v>12.773148333135328</v>
      </c>
      <c r="O44">
        <f t="shared" si="24"/>
        <v>-0.20717735446655799</v>
      </c>
      <c r="P44" s="1">
        <f t="shared" si="1"/>
        <v>-11.87640885477084</v>
      </c>
      <c r="Q44" s="1">
        <f t="shared" si="25"/>
        <v>6.1292041753902163E-3</v>
      </c>
      <c r="R44">
        <f t="shared" si="26"/>
        <v>-0.20569843848527022</v>
      </c>
      <c r="S44">
        <f t="shared" si="27"/>
        <v>0.97861542620414554</v>
      </c>
      <c r="T44" s="18">
        <f t="shared" si="28"/>
        <v>0.14151072972033552</v>
      </c>
      <c r="U44" s="2">
        <f t="shared" si="29"/>
        <v>8.1120800476625448</v>
      </c>
      <c r="V44">
        <f t="shared" si="2"/>
        <v>9.8725833333333313</v>
      </c>
      <c r="W44" s="1">
        <f t="shared" si="30"/>
        <v>12.5</v>
      </c>
      <c r="X44" s="1">
        <f t="shared" si="68"/>
        <v>15.928524780205198</v>
      </c>
      <c r="Y44">
        <f t="shared" si="31"/>
        <v>0.66849451644358349</v>
      </c>
      <c r="Z44" s="1">
        <f t="shared" si="32"/>
        <v>38.321341706957014</v>
      </c>
      <c r="AA44" s="1">
        <f t="shared" si="3"/>
        <v>3.941385268456242E-3</v>
      </c>
      <c r="AB44">
        <f t="shared" si="4"/>
        <v>0.61980525312690937</v>
      </c>
      <c r="AC44">
        <f t="shared" si="5"/>
        <v>0.78475566146176212</v>
      </c>
      <c r="AD44" s="18">
        <f t="shared" si="33"/>
        <v>1.727829402510098</v>
      </c>
      <c r="AE44" s="2">
        <f t="shared" si="6"/>
        <v>99.047545366820898</v>
      </c>
      <c r="AF44" s="2"/>
      <c r="AG44" s="1">
        <f t="shared" si="7"/>
        <v>2.8255553863852385E-3</v>
      </c>
      <c r="AH44" s="1">
        <f t="shared" si="34"/>
        <v>1.4761944961708698E-2</v>
      </c>
      <c r="AI44">
        <f t="shared" si="35"/>
        <v>0.18912060406919198</v>
      </c>
      <c r="AJ44" s="2">
        <f t="shared" si="54"/>
        <v>10.841308513520559</v>
      </c>
      <c r="AK44" s="1">
        <f t="shared" si="55"/>
        <v>1.5029929550535073E-2</v>
      </c>
      <c r="AL44" s="1">
        <f t="shared" si="8"/>
        <v>0.56405966538736563</v>
      </c>
      <c r="AM44">
        <f t="shared" si="36"/>
        <v>0.51357346101021351</v>
      </c>
      <c r="AN44" s="17">
        <f t="shared" si="56"/>
        <v>1.0222401692082275</v>
      </c>
      <c r="AP44">
        <v>4</v>
      </c>
      <c r="AQ44">
        <f t="shared" si="37"/>
        <v>9.4560302034595992E-2</v>
      </c>
      <c r="AR44" s="2">
        <f t="shared" si="38"/>
        <v>5.4206542567602796</v>
      </c>
      <c r="AT44" s="1">
        <f>ATAN(A44/$G$8/$G$1)</f>
        <v>0.14390174430781028</v>
      </c>
      <c r="AU44" s="2">
        <f t="shared" si="39"/>
        <v>8.2491445781547288</v>
      </c>
      <c r="AV44" s="1"/>
      <c r="AW44" s="2">
        <f>(AT44+AI44)/(SQRT(AP44)-1)</f>
        <v>0.33302234837700229</v>
      </c>
      <c r="AX44" s="2">
        <f t="shared" si="40"/>
        <v>19.09045309167529</v>
      </c>
      <c r="AY44" s="1"/>
      <c r="AZ44" s="18">
        <f>(A44-$A$41)</f>
        <v>0.37474999999999969</v>
      </c>
      <c r="BA44">
        <f t="shared" ref="BA44:BA48" si="75">AZ44/(SIN(AW44)-SIN($AW$41))</f>
        <v>11.405915612917969</v>
      </c>
      <c r="BB44" s="18">
        <f t="shared" si="73"/>
        <v>-0.12241862247718682</v>
      </c>
      <c r="BC44" s="18">
        <v>11.42</v>
      </c>
      <c r="BD44" s="18">
        <f t="shared" si="74"/>
        <v>-0.12256978888271984</v>
      </c>
      <c r="BE44" s="17">
        <f t="shared" si="60"/>
        <v>3.6225833333333313</v>
      </c>
      <c r="BF44" s="17">
        <f>(A44-A43)</f>
        <v>0.12491666666666656</v>
      </c>
      <c r="BG44">
        <f t="shared" si="61"/>
        <v>11.445237559252412</v>
      </c>
      <c r="BH44" s="18">
        <f t="shared" si="62"/>
        <v>4.240489805710404E-2</v>
      </c>
      <c r="BI44" s="18">
        <f>SUM($BH$16:BH44)</f>
        <v>0.61405599263653643</v>
      </c>
      <c r="BJ44">
        <v>0.2</v>
      </c>
      <c r="BK44" s="17">
        <f t="shared" si="41"/>
        <v>1.5859440073634634</v>
      </c>
      <c r="BL44" s="17">
        <v>1.5859428161744809</v>
      </c>
      <c r="BM44">
        <v>1.7</v>
      </c>
      <c r="BO44" s="2">
        <f>BM44*SQRT(AP44)+(2-BM44)</f>
        <v>3.7</v>
      </c>
      <c r="BP44" s="1">
        <f>BO44+AN44</f>
        <v>4.7222401692082272</v>
      </c>
      <c r="BQ44" s="2"/>
      <c r="BR44" s="1">
        <f t="shared" si="42"/>
        <v>0.90564583333333282</v>
      </c>
      <c r="BS44" s="1">
        <f t="shared" si="63"/>
        <v>3.1229166666666641E-2</v>
      </c>
      <c r="BT44" s="1">
        <f t="shared" si="9"/>
        <v>18.945824061753193</v>
      </c>
      <c r="BU44" s="2">
        <f t="shared" si="43"/>
        <v>11.16806423096142</v>
      </c>
      <c r="BV44" s="1"/>
      <c r="BW44" s="1">
        <v>4</v>
      </c>
      <c r="BX44" s="1">
        <f t="shared" si="10"/>
        <v>7.1950872153905138E-2</v>
      </c>
      <c r="BY44" s="2">
        <f t="shared" si="11"/>
        <v>4.1245722890773644</v>
      </c>
      <c r="BZ44" s="1"/>
      <c r="CA44" s="1">
        <f t="shared" si="44"/>
        <v>0.14390174430781028</v>
      </c>
      <c r="CB44" s="2">
        <f t="shared" si="12"/>
        <v>8.2491445781547288</v>
      </c>
      <c r="CC44" s="20"/>
      <c r="CD44" s="1">
        <f t="shared" si="64"/>
        <v>6.441095717226502</v>
      </c>
      <c r="CE44" s="1">
        <f t="shared" si="45"/>
        <v>-4.4471622731619333E-3</v>
      </c>
      <c r="CF44" s="17">
        <f>SUM(CE$15:$CE44)</f>
        <v>-6.5615144724564312E-2</v>
      </c>
      <c r="CG44" s="18">
        <f t="shared" si="46"/>
        <v>0.56561514472456431</v>
      </c>
      <c r="CH44" s="18">
        <f t="shared" si="47"/>
        <v>1.9343848552754357</v>
      </c>
      <c r="CJ44" s="1">
        <f t="shared" si="48"/>
        <v>3.0656151447245641</v>
      </c>
      <c r="CK44" s="18">
        <f t="shared" si="65"/>
        <v>1.7336793756859841</v>
      </c>
      <c r="CL44">
        <f t="shared" si="49"/>
        <v>7.9481002896778641</v>
      </c>
      <c r="CN44" s="1">
        <v>3.5</v>
      </c>
      <c r="CO44">
        <v>4.5</v>
      </c>
      <c r="CP44" s="1">
        <f t="shared" si="50"/>
        <v>7.4246212024587486</v>
      </c>
      <c r="CR44" s="1">
        <f t="shared" si="51"/>
        <v>0.5</v>
      </c>
      <c r="CT44" s="18">
        <f t="shared" si="13"/>
        <v>9.6583005781447326</v>
      </c>
      <c r="CU44">
        <f t="shared" si="14"/>
        <v>278.15905665056829</v>
      </c>
    </row>
    <row r="45" spans="1:99" x14ac:dyDescent="0.2">
      <c r="A45" s="17">
        <f t="shared" si="52"/>
        <v>3.7474999999999978</v>
      </c>
      <c r="B45">
        <f t="shared" si="53"/>
        <v>3.7474999999999978</v>
      </c>
      <c r="C45" s="1">
        <f t="shared" si="15"/>
        <v>12.5</v>
      </c>
      <c r="D45" s="1">
        <f t="shared" si="66"/>
        <v>13.049664986121289</v>
      </c>
      <c r="E45">
        <f t="shared" si="16"/>
        <v>0.29127329814067843</v>
      </c>
      <c r="F45" s="1">
        <f t="shared" si="17"/>
        <v>16.69719543481596</v>
      </c>
      <c r="G45" s="1">
        <f t="shared" si="18"/>
        <v>5.8722058989170971E-3</v>
      </c>
      <c r="H45">
        <f t="shared" si="19"/>
        <v>0.28717212311469886</v>
      </c>
      <c r="I45">
        <f t="shared" si="20"/>
        <v>0.95787899637991658</v>
      </c>
      <c r="J45" s="18">
        <f t="shared" si="21"/>
        <v>0.28052537260907495</v>
      </c>
      <c r="K45" s="2">
        <f t="shared" si="72"/>
        <v>16.081072315169902</v>
      </c>
      <c r="L45">
        <f t="shared" si="0"/>
        <v>-2.5025000000000022</v>
      </c>
      <c r="M45" s="1">
        <f t="shared" si="23"/>
        <v>12.5</v>
      </c>
      <c r="N45" s="1">
        <f t="shared" si="67"/>
        <v>12.748039310027249</v>
      </c>
      <c r="O45">
        <f t="shared" si="24"/>
        <v>-0.19758786014365301</v>
      </c>
      <c r="P45" s="1">
        <f t="shared" si="1"/>
        <v>-11.326692619699854</v>
      </c>
      <c r="Q45" s="1">
        <f t="shared" si="25"/>
        <v>6.1533725808256062E-3</v>
      </c>
      <c r="R45">
        <f t="shared" si="26"/>
        <v>-0.19630469746289583</v>
      </c>
      <c r="S45">
        <f t="shared" si="27"/>
        <v>0.98054294437010814</v>
      </c>
      <c r="T45" s="18">
        <f t="shared" si="28"/>
        <v>0.12888754105172398</v>
      </c>
      <c r="U45" s="2">
        <f t="shared" si="29"/>
        <v>7.3884577672962788</v>
      </c>
      <c r="V45">
        <f t="shared" si="2"/>
        <v>9.9974999999999987</v>
      </c>
      <c r="W45" s="1">
        <f t="shared" si="30"/>
        <v>12.5</v>
      </c>
      <c r="X45" s="1">
        <f t="shared" si="68"/>
        <v>16.006248975009729</v>
      </c>
      <c r="Y45">
        <f t="shared" si="31"/>
        <v>0.67461897910580426</v>
      </c>
      <c r="Z45" s="1">
        <f t="shared" si="32"/>
        <v>38.672425553835907</v>
      </c>
      <c r="AA45" s="1">
        <f t="shared" si="3"/>
        <v>3.9032005292935078E-3</v>
      </c>
      <c r="AB45">
        <f t="shared" si="4"/>
        <v>0.62459980571393814</v>
      </c>
      <c r="AC45">
        <f t="shared" si="5"/>
        <v>0.78094499339077061</v>
      </c>
      <c r="AD45" s="18">
        <f t="shared" si="33"/>
        <v>1.7669040877700677</v>
      </c>
      <c r="AE45" s="2">
        <f t="shared" si="6"/>
        <v>101.28749547726503</v>
      </c>
      <c r="AF45" s="2"/>
      <c r="AG45" s="1">
        <f t="shared" si="7"/>
        <v>2.9163361847624981E-3</v>
      </c>
      <c r="AH45" s="1">
        <f t="shared" si="34"/>
        <v>1.4706693672751937E-2</v>
      </c>
      <c r="AI45">
        <f t="shared" si="35"/>
        <v>0.19576033477309623</v>
      </c>
      <c r="AJ45" s="2">
        <f t="shared" si="54"/>
        <v>11.221930018839911</v>
      </c>
      <c r="AK45" s="1">
        <f t="shared" si="55"/>
        <v>1.4993060245550837E-2</v>
      </c>
      <c r="AL45" s="1">
        <f t="shared" si="8"/>
        <v>0.56853733032621534</v>
      </c>
      <c r="AM45">
        <f t="shared" si="36"/>
        <v>0.51696384880223678</v>
      </c>
      <c r="AN45" s="17">
        <f t="shared" si="56"/>
        <v>1.0289885525522229</v>
      </c>
      <c r="AP45">
        <v>4</v>
      </c>
      <c r="AQ45">
        <f t="shared" si="37"/>
        <v>9.7880167386548103E-2</v>
      </c>
      <c r="AR45" s="2">
        <f t="shared" si="38"/>
        <v>5.6109650094199548</v>
      </c>
      <c r="AT45" s="1">
        <f>ATAN(A45/$G$8/$G$1)</f>
        <v>0.14879214666407387</v>
      </c>
      <c r="AU45" s="2">
        <f t="shared" si="39"/>
        <v>8.529486114501049</v>
      </c>
      <c r="AV45" s="1"/>
      <c r="AW45" s="2">
        <f>(AT45+AI45)/(SQRT(AP45)-1)</f>
        <v>0.3445524814371701</v>
      </c>
      <c r="AX45" s="2">
        <f t="shared" si="40"/>
        <v>19.75141613334096</v>
      </c>
      <c r="AY45" s="1"/>
      <c r="AZ45" s="18">
        <f>(A45-$A$41)</f>
        <v>0.49966666666666626</v>
      </c>
      <c r="BA45">
        <f t="shared" si="75"/>
        <v>11.42606112261322</v>
      </c>
      <c r="BB45" s="18">
        <f t="shared" si="73"/>
        <v>-0.16641888688387793</v>
      </c>
      <c r="BC45" s="18">
        <v>11.42</v>
      </c>
      <c r="BD45" s="18">
        <f t="shared" si="74"/>
        <v>-0.16633060753128787</v>
      </c>
      <c r="BE45" s="17">
        <f t="shared" si="60"/>
        <v>3.7474999999999978</v>
      </c>
      <c r="BF45" s="17">
        <f>(A45-A44)</f>
        <v>0.12491666666666656</v>
      </c>
      <c r="BG45">
        <f t="shared" si="61"/>
        <v>11.48692690626765</v>
      </c>
      <c r="BH45" s="18">
        <f t="shared" si="62"/>
        <v>4.4017278911955789E-2</v>
      </c>
      <c r="BI45" s="18">
        <f>SUM($BH$16:BH45)</f>
        <v>0.65807327154849227</v>
      </c>
      <c r="BJ45">
        <v>0.2</v>
      </c>
      <c r="BK45" s="17">
        <f t="shared" si="41"/>
        <v>1.5419267284515077</v>
      </c>
      <c r="BL45" s="17">
        <v>1.5419253556068939</v>
      </c>
      <c r="BM45">
        <v>1.7</v>
      </c>
      <c r="BO45" s="2">
        <f>BM45*SQRT(AP45)+(2-BM45)</f>
        <v>3.7</v>
      </c>
      <c r="BP45" s="1">
        <f>BO45+AN45</f>
        <v>4.7289885525522228</v>
      </c>
      <c r="BQ45" s="2"/>
      <c r="BR45" s="1">
        <f t="shared" si="42"/>
        <v>0.93687499999999968</v>
      </c>
      <c r="BS45" s="1">
        <f t="shared" si="63"/>
        <v>3.1229166666666863E-2</v>
      </c>
      <c r="BT45" s="1">
        <f t="shared" si="9"/>
        <v>18.959486092471625</v>
      </c>
      <c r="BU45" s="2">
        <f t="shared" si="43"/>
        <v>11.188474645023849</v>
      </c>
      <c r="BV45" s="1"/>
      <c r="BW45" s="1">
        <v>4</v>
      </c>
      <c r="BX45" s="1">
        <f t="shared" si="10"/>
        <v>7.4396073332036933E-2</v>
      </c>
      <c r="BY45" s="2">
        <f t="shared" si="11"/>
        <v>4.2647430572505245</v>
      </c>
      <c r="BZ45" s="1"/>
      <c r="CA45" s="1">
        <f t="shared" si="44"/>
        <v>0.14879214666407387</v>
      </c>
      <c r="CB45" s="2">
        <f t="shared" si="12"/>
        <v>8.529486114501049</v>
      </c>
      <c r="CC45" s="20"/>
      <c r="CD45" s="1">
        <f t="shared" si="64"/>
        <v>6.4548130487719542</v>
      </c>
      <c r="CE45" s="1">
        <f t="shared" si="45"/>
        <v>-4.6032030945875524E-3</v>
      </c>
      <c r="CF45" s="17">
        <f>SUM(CE$15:$CE45)</f>
        <v>-7.0218347819151858E-2</v>
      </c>
      <c r="CG45" s="18">
        <f t="shared" si="46"/>
        <v>0.57021834781915182</v>
      </c>
      <c r="CH45" s="18">
        <f t="shared" si="47"/>
        <v>1.9297816521808482</v>
      </c>
      <c r="CJ45" s="1">
        <f t="shared" si="48"/>
        <v>3.0702183478191518</v>
      </c>
      <c r="CK45" s="18">
        <f t="shared" si="65"/>
        <v>1.7586929928430006</v>
      </c>
      <c r="CL45">
        <f t="shared" si="49"/>
        <v>8.0627758984206341</v>
      </c>
      <c r="CN45" s="1">
        <v>3.5</v>
      </c>
      <c r="CO45">
        <v>4.5</v>
      </c>
      <c r="CP45" s="1">
        <f t="shared" si="50"/>
        <v>7.4246212024587486</v>
      </c>
      <c r="CR45" s="1">
        <f t="shared" si="51"/>
        <v>0.5</v>
      </c>
      <c r="CT45" s="18">
        <f t="shared" si="13"/>
        <v>9.6833141953017492</v>
      </c>
      <c r="CU45">
        <f t="shared" si="14"/>
        <v>278.87944882469037</v>
      </c>
    </row>
    <row r="46" spans="1:99" x14ac:dyDescent="0.2">
      <c r="A46" s="17">
        <f t="shared" si="52"/>
        <v>3.8724166666666644</v>
      </c>
      <c r="B46">
        <f t="shared" si="53"/>
        <v>3.8724166666666644</v>
      </c>
      <c r="C46" s="1">
        <f t="shared" si="15"/>
        <v>12.5</v>
      </c>
      <c r="D46" s="1">
        <f t="shared" si="66"/>
        <v>13.086084626055181</v>
      </c>
      <c r="E46">
        <f t="shared" si="16"/>
        <v>0.30041711174979541</v>
      </c>
      <c r="F46" s="1">
        <f t="shared" si="17"/>
        <v>17.221363093937317</v>
      </c>
      <c r="G46" s="1">
        <f t="shared" si="18"/>
        <v>5.8395657272215197E-3</v>
      </c>
      <c r="H46">
        <f t="shared" si="19"/>
        <v>0.29591866301677816</v>
      </c>
      <c r="I46">
        <f t="shared" si="20"/>
        <v>0.95521314107290345</v>
      </c>
      <c r="J46" s="18">
        <f t="shared" si="21"/>
        <v>0.29883480600078971</v>
      </c>
      <c r="K46" s="2">
        <f t="shared" si="72"/>
        <v>17.130657668835077</v>
      </c>
      <c r="L46">
        <f t="shared" si="0"/>
        <v>-2.3775833333333356</v>
      </c>
      <c r="M46" s="1">
        <f t="shared" si="23"/>
        <v>12.5</v>
      </c>
      <c r="N46" s="1">
        <f t="shared" si="67"/>
        <v>12.724107139872112</v>
      </c>
      <c r="O46">
        <f t="shared" si="24"/>
        <v>-0.18796140489778443</v>
      </c>
      <c r="P46" s="1">
        <f t="shared" si="1"/>
        <v>-10.774857605605476</v>
      </c>
      <c r="Q46" s="1">
        <f t="shared" si="25"/>
        <v>6.1765415228248128E-3</v>
      </c>
      <c r="R46">
        <f t="shared" si="26"/>
        <v>-0.18685659490267639</v>
      </c>
      <c r="S46">
        <f t="shared" si="27"/>
        <v>0.98238720112864719</v>
      </c>
      <c r="T46" s="18">
        <f t="shared" si="28"/>
        <v>0.11685599773690686</v>
      </c>
      <c r="U46" s="2">
        <f t="shared" si="29"/>
        <v>6.6987514626252338</v>
      </c>
      <c r="V46">
        <f t="shared" si="2"/>
        <v>10.122416666666664</v>
      </c>
      <c r="W46" s="1">
        <f t="shared" si="30"/>
        <v>12.5</v>
      </c>
      <c r="X46" s="1">
        <f t="shared" si="68"/>
        <v>16.08456773350192</v>
      </c>
      <c r="Y46">
        <f t="shared" si="31"/>
        <v>0.68068402512514559</v>
      </c>
      <c r="Z46" s="1">
        <f t="shared" si="32"/>
        <v>39.020103351122991</v>
      </c>
      <c r="AA46" s="1">
        <f t="shared" si="3"/>
        <v>3.8652822482979476E-3</v>
      </c>
      <c r="AB46">
        <f t="shared" si="4"/>
        <v>0.62932475615014982</v>
      </c>
      <c r="AC46">
        <f t="shared" si="5"/>
        <v>0.7771424266481366</v>
      </c>
      <c r="AD46" s="18">
        <f t="shared" si="33"/>
        <v>1.8062776810987637</v>
      </c>
      <c r="AE46" s="2">
        <f t="shared" si="6"/>
        <v>103.54458044515205</v>
      </c>
      <c r="AF46" s="2"/>
      <c r="AG46" s="1">
        <f t="shared" si="7"/>
        <v>3.0064267737295652E-3</v>
      </c>
      <c r="AH46" s="1">
        <f t="shared" si="34"/>
        <v>1.4649660086185914E-2</v>
      </c>
      <c r="AI46">
        <f t="shared" si="35"/>
        <v>0.20241125643883207</v>
      </c>
      <c r="AJ46" s="2">
        <f t="shared" si="54"/>
        <v>11.603193044264257</v>
      </c>
      <c r="AK46" s="1">
        <f t="shared" si="55"/>
        <v>1.4954970497683592E-2</v>
      </c>
      <c r="AL46" s="1">
        <f t="shared" si="8"/>
        <v>0.57317430207906783</v>
      </c>
      <c r="AM46">
        <f t="shared" si="36"/>
        <v>0.520461136918145</v>
      </c>
      <c r="AN46" s="17">
        <f t="shared" si="56"/>
        <v>1.0359497152033139</v>
      </c>
      <c r="AP46">
        <v>4</v>
      </c>
      <c r="AQ46">
        <f t="shared" si="37"/>
        <v>0.10120562821941603</v>
      </c>
      <c r="AR46" s="2">
        <f t="shared" si="38"/>
        <v>5.8015965221321286</v>
      </c>
      <c r="AT46" s="1">
        <f>ATAN(A46/$G$8/$G$1)</f>
        <v>0.15367538954678409</v>
      </c>
      <c r="AU46" s="2">
        <f t="shared" si="39"/>
        <v>8.8094172351659665</v>
      </c>
      <c r="AV46" s="1"/>
      <c r="AW46" s="2">
        <f>(AT46+AI46)/(SQRT(AP46)-1)</f>
        <v>0.35608664598561612</v>
      </c>
      <c r="AX46" s="2">
        <f t="shared" si="40"/>
        <v>20.412610279430222</v>
      </c>
      <c r="AY46" s="1"/>
      <c r="AZ46" s="18">
        <f>(A46-$A$41)</f>
        <v>0.62458333333333282</v>
      </c>
      <c r="BA46">
        <f t="shared" si="75"/>
        <v>11.446803842598264</v>
      </c>
      <c r="BB46" s="18">
        <f t="shared" si="73"/>
        <v>-0.21203294587611923</v>
      </c>
      <c r="BC46" s="18">
        <v>11.42</v>
      </c>
      <c r="BD46" s="18">
        <f t="shared" si="74"/>
        <v>-0.21153644940557084</v>
      </c>
      <c r="BE46" s="17">
        <f t="shared" si="60"/>
        <v>3.8724166666666644</v>
      </c>
      <c r="BF46" s="17">
        <f>(A46-A45)</f>
        <v>0.12491666666666656</v>
      </c>
      <c r="BG46">
        <f t="shared" si="61"/>
        <v>11.530533352546975</v>
      </c>
      <c r="BH46" s="18">
        <f t="shared" si="62"/>
        <v>4.5643385942327898E-2</v>
      </c>
      <c r="BI46" s="18">
        <f>SUM($BH$16:BH46)</f>
        <v>0.70371665749082013</v>
      </c>
      <c r="BJ46">
        <v>0.2</v>
      </c>
      <c r="BK46" s="17">
        <f t="shared" si="41"/>
        <v>1.4962833425091799</v>
      </c>
      <c r="BL46" s="17">
        <v>1.4962817669818842</v>
      </c>
      <c r="BM46">
        <v>1.7</v>
      </c>
      <c r="BO46" s="2">
        <f>BM46*SQRT(AP46)+(2-BM46)</f>
        <v>3.7</v>
      </c>
      <c r="BP46" s="1">
        <f>BO46+AN46</f>
        <v>4.7359497152033141</v>
      </c>
      <c r="BQ46" s="2"/>
      <c r="BR46" s="1">
        <f t="shared" si="42"/>
        <v>0.96810416666666621</v>
      </c>
      <c r="BS46" s="1">
        <f t="shared" si="63"/>
        <v>3.122916666666653E-2</v>
      </c>
      <c r="BT46" s="1">
        <f t="shared" si="9"/>
        <v>18.973600899609337</v>
      </c>
      <c r="BU46" s="2">
        <f t="shared" si="43"/>
        <v>11.209550614812652</v>
      </c>
      <c r="BV46" s="1"/>
      <c r="BW46" s="1">
        <v>4</v>
      </c>
      <c r="BX46" s="1">
        <f t="shared" si="10"/>
        <v>7.6837694773392043E-2</v>
      </c>
      <c r="BY46" s="2">
        <f t="shared" si="11"/>
        <v>4.4047086175829833</v>
      </c>
      <c r="BZ46" s="1"/>
      <c r="CA46" s="1">
        <f t="shared" si="44"/>
        <v>0.15367538954678409</v>
      </c>
      <c r="CB46" s="2">
        <f t="shared" si="12"/>
        <v>8.8094172351659665</v>
      </c>
      <c r="CC46" s="20"/>
      <c r="CD46" s="1">
        <f t="shared" si="64"/>
        <v>6.4690136247588184</v>
      </c>
      <c r="CE46" s="1">
        <f t="shared" si="45"/>
        <v>-4.7592439200176756E-3</v>
      </c>
      <c r="CF46" s="17">
        <f>SUM(CE$15:$CE46)</f>
        <v>-7.4977591739169527E-2</v>
      </c>
      <c r="CG46" s="18">
        <f t="shared" si="46"/>
        <v>0.57497759173916951</v>
      </c>
      <c r="CH46" s="18">
        <f t="shared" si="47"/>
        <v>1.9250224082608305</v>
      </c>
      <c r="CJ46" s="1">
        <f t="shared" si="48"/>
        <v>3.0749775917391693</v>
      </c>
      <c r="CK46" s="18">
        <f t="shared" si="65"/>
        <v>1.7845282065518226</v>
      </c>
      <c r="CL46">
        <f t="shared" si="49"/>
        <v>8.1812181389195313</v>
      </c>
      <c r="CN46" s="1">
        <v>3.5</v>
      </c>
      <c r="CO46">
        <v>4.5</v>
      </c>
      <c r="CP46" s="1">
        <f t="shared" si="50"/>
        <v>7.4246212024587486</v>
      </c>
      <c r="CR46" s="1">
        <f t="shared" si="51"/>
        <v>0.5</v>
      </c>
      <c r="CT46" s="18">
        <f t="shared" si="13"/>
        <v>9.7091494090105712</v>
      </c>
      <c r="CU46">
        <f t="shared" si="14"/>
        <v>279.62350297950445</v>
      </c>
    </row>
    <row r="47" spans="1:99" x14ac:dyDescent="0.2">
      <c r="A47" s="17">
        <f t="shared" si="52"/>
        <v>3.997333333333331</v>
      </c>
      <c r="B47">
        <f t="shared" si="53"/>
        <v>3.997333333333331</v>
      </c>
      <c r="C47" s="1">
        <f t="shared" si="15"/>
        <v>12.5</v>
      </c>
      <c r="D47" s="1">
        <f t="shared" si="66"/>
        <v>13.123592258896867</v>
      </c>
      <c r="E47">
        <f t="shared" si="16"/>
        <v>0.30950941538583376</v>
      </c>
      <c r="F47" s="1">
        <f t="shared" si="17"/>
        <v>17.742577952054162</v>
      </c>
      <c r="G47" s="1">
        <f t="shared" si="18"/>
        <v>5.8062341076275965E-3</v>
      </c>
      <c r="H47">
        <f t="shared" si="19"/>
        <v>0.3045913995555159</v>
      </c>
      <c r="I47">
        <f t="shared" si="20"/>
        <v>0.95248311235255612</v>
      </c>
      <c r="J47" s="18">
        <f t="shared" si="21"/>
        <v>0.31769121167757081</v>
      </c>
      <c r="K47" s="2">
        <f t="shared" si="72"/>
        <v>18.211598121644187</v>
      </c>
      <c r="L47">
        <f t="shared" si="0"/>
        <v>-2.252666666666669</v>
      </c>
      <c r="M47" s="1">
        <f t="shared" si="23"/>
        <v>12.5</v>
      </c>
      <c r="N47" s="1">
        <f t="shared" si="67"/>
        <v>12.701358475025856</v>
      </c>
      <c r="O47">
        <f t="shared" si="24"/>
        <v>-0.17829956879656333</v>
      </c>
      <c r="P47" s="1">
        <f t="shared" si="1"/>
        <v>-10.22099438961191</v>
      </c>
      <c r="Q47" s="1">
        <f t="shared" si="25"/>
        <v>6.1986862250957139E-3</v>
      </c>
      <c r="R47">
        <f t="shared" si="26"/>
        <v>-0.17735635688859522</v>
      </c>
      <c r="S47">
        <f t="shared" si="27"/>
        <v>0.9841466977393184</v>
      </c>
      <c r="T47" s="18">
        <f t="shared" si="28"/>
        <v>0.10541944414908917</v>
      </c>
      <c r="U47" s="2">
        <f t="shared" si="29"/>
        <v>6.043152849310844</v>
      </c>
      <c r="V47">
        <f t="shared" si="2"/>
        <v>10.24733333333333</v>
      </c>
      <c r="W47" s="1">
        <f t="shared" si="30"/>
        <v>12.5</v>
      </c>
      <c r="X47" s="1">
        <f t="shared" si="68"/>
        <v>16.163472412957692</v>
      </c>
      <c r="Y47">
        <f t="shared" si="31"/>
        <v>0.68669007522551051</v>
      </c>
      <c r="Z47" s="1">
        <f t="shared" si="32"/>
        <v>39.364399216749007</v>
      </c>
      <c r="AA47" s="1">
        <f t="shared" si="3"/>
        <v>3.8276363239427712E-3</v>
      </c>
      <c r="AB47">
        <f t="shared" si="4"/>
        <v>0.63398093377004805</v>
      </c>
      <c r="AC47">
        <f t="shared" si="5"/>
        <v>0.77334867661104711</v>
      </c>
      <c r="AD47" s="18">
        <f t="shared" si="33"/>
        <v>1.8459458374949407</v>
      </c>
      <c r="AE47" s="2">
        <f t="shared" si="6"/>
        <v>105.81855119397748</v>
      </c>
      <c r="AF47" s="2"/>
      <c r="AG47" s="1">
        <f t="shared" si="7"/>
        <v>3.0958010173961592E-3</v>
      </c>
      <c r="AH47" s="1">
        <f t="shared" si="34"/>
        <v>1.4590853998300363E-2</v>
      </c>
      <c r="AI47">
        <f t="shared" si="35"/>
        <v>0.20907353335659717</v>
      </c>
      <c r="AJ47" s="2">
        <f t="shared" si="54"/>
        <v>11.985107007703022</v>
      </c>
      <c r="AK47" s="1">
        <f t="shared" si="55"/>
        <v>1.4915663053952003E-2</v>
      </c>
      <c r="AL47" s="1">
        <f t="shared" si="8"/>
        <v>0.5779711482591231</v>
      </c>
      <c r="AM47">
        <f t="shared" si="36"/>
        <v>0.52406430970862417</v>
      </c>
      <c r="AN47" s="17">
        <f t="shared" si="56"/>
        <v>1.0431216355665289</v>
      </c>
      <c r="AP47">
        <v>4</v>
      </c>
      <c r="AQ47">
        <f t="shared" si="37"/>
        <v>0.10453676667829859</v>
      </c>
      <c r="AR47" s="2">
        <f t="shared" si="38"/>
        <v>5.9925535038515108</v>
      </c>
      <c r="AT47" s="1">
        <f>ATAN(A47/$G$8/$G$1)</f>
        <v>0.15855125629588268</v>
      </c>
      <c r="AU47" s="2">
        <f t="shared" si="39"/>
        <v>9.088925520146141</v>
      </c>
      <c r="AV47" s="1"/>
      <c r="AW47" s="2">
        <f>(AT47+AI47)/(SQRT(AP47)-1)</f>
        <v>0.36762478965247986</v>
      </c>
      <c r="AX47" s="2">
        <f t="shared" si="40"/>
        <v>21.074032527849162</v>
      </c>
      <c r="AY47" s="1"/>
      <c r="AZ47" s="18">
        <f>(A47-$A$41)</f>
        <v>0.74949999999999939</v>
      </c>
      <c r="BA47">
        <f t="shared" si="75"/>
        <v>11.468155820657904</v>
      </c>
      <c r="BB47" s="18">
        <f t="shared" si="73"/>
        <v>-0.25927128534280347</v>
      </c>
      <c r="BC47" s="18">
        <v>11.42</v>
      </c>
      <c r="BD47" s="18">
        <f t="shared" si="74"/>
        <v>-0.25818258183075127</v>
      </c>
      <c r="BE47" s="17">
        <f t="shared" si="60"/>
        <v>3.997333333333331</v>
      </c>
      <c r="BF47" s="17">
        <f>(A47-A46)</f>
        <v>0.12491666666666656</v>
      </c>
      <c r="BG47">
        <f t="shared" si="61"/>
        <v>11.576121809368887</v>
      </c>
      <c r="BH47" s="18">
        <f t="shared" si="62"/>
        <v>4.7283827573541201E-2</v>
      </c>
      <c r="BI47" s="18">
        <f>SUM($BH$16:BH47)</f>
        <v>0.75100048506436134</v>
      </c>
      <c r="BJ47">
        <v>0.2</v>
      </c>
      <c r="BK47" s="17">
        <f t="shared" si="41"/>
        <v>1.4489995149356385</v>
      </c>
      <c r="BL47" s="17">
        <v>1.4489977139217629</v>
      </c>
      <c r="BM47">
        <v>1.5</v>
      </c>
      <c r="BO47" s="2">
        <f>BM47*SQRT(AP47)+(2-BM47)</f>
        <v>3.5</v>
      </c>
      <c r="BP47" s="1">
        <f>BO47+AN47</f>
        <v>4.5431216355665285</v>
      </c>
      <c r="BQ47" s="2"/>
      <c r="BR47" s="1">
        <f t="shared" si="42"/>
        <v>0.99933333333333285</v>
      </c>
      <c r="BS47" s="1">
        <f t="shared" si="63"/>
        <v>3.1229166666666641E-2</v>
      </c>
      <c r="BT47" s="1">
        <f t="shared" si="9"/>
        <v>18.988167473455672</v>
      </c>
      <c r="BU47" s="2">
        <f t="shared" si="43"/>
        <v>11.0312891090222</v>
      </c>
      <c r="BV47" s="1"/>
      <c r="BW47" s="1">
        <v>4</v>
      </c>
      <c r="BX47" s="1">
        <f t="shared" si="10"/>
        <v>7.927562814794134E-2</v>
      </c>
      <c r="BY47" s="2">
        <f t="shared" si="11"/>
        <v>4.5444627600730705</v>
      </c>
      <c r="BZ47" s="1"/>
      <c r="CA47" s="1">
        <f t="shared" si="44"/>
        <v>0.15855125629588268</v>
      </c>
      <c r="CB47" s="2">
        <f t="shared" si="12"/>
        <v>9.088925520146141</v>
      </c>
      <c r="CC47" s="20"/>
      <c r="CD47" s="1">
        <f t="shared" si="64"/>
        <v>6.4836984778261337</v>
      </c>
      <c r="CE47" s="1">
        <f t="shared" si="45"/>
        <v>-4.9152847495709867E-3</v>
      </c>
      <c r="CF47" s="17">
        <f>SUM(CE$15:$CE47)</f>
        <v>-7.9892876488740508E-2</v>
      </c>
      <c r="CG47" s="18">
        <f t="shared" si="46"/>
        <v>0.57989287648874055</v>
      </c>
      <c r="CH47" s="18">
        <f t="shared" si="47"/>
        <v>1.9201071235112595</v>
      </c>
      <c r="CJ47" s="1">
        <f t="shared" si="48"/>
        <v>3.0798928764887403</v>
      </c>
      <c r="CK47" s="18">
        <f t="shared" si="65"/>
        <v>1.6111819855109406</v>
      </c>
      <c r="CL47">
        <f t="shared" si="49"/>
        <v>7.3865076699641969</v>
      </c>
      <c r="CN47" s="1">
        <v>3.5</v>
      </c>
      <c r="CO47">
        <v>4.5</v>
      </c>
      <c r="CP47" s="1">
        <f t="shared" si="50"/>
        <v>7.4246212024587486</v>
      </c>
      <c r="CR47" s="1">
        <f t="shared" si="51"/>
        <v>0.5</v>
      </c>
      <c r="CT47" s="18">
        <f t="shared" si="13"/>
        <v>9.5358031879696892</v>
      </c>
      <c r="CU47">
        <f t="shared" si="14"/>
        <v>274.63113181352708</v>
      </c>
    </row>
    <row r="48" spans="1:99" x14ac:dyDescent="0.2">
      <c r="A48" s="17">
        <f t="shared" si="52"/>
        <v>4.1222499999999975</v>
      </c>
      <c r="B48">
        <f t="shared" si="53"/>
        <v>4.1222499999999975</v>
      </c>
      <c r="C48" s="1">
        <f t="shared" si="15"/>
        <v>12.5</v>
      </c>
      <c r="D48" s="1">
        <f t="shared" si="66"/>
        <v>13.162178583445067</v>
      </c>
      <c r="E48">
        <f t="shared" si="16"/>
        <v>0.31854915262776939</v>
      </c>
      <c r="F48" s="1">
        <f t="shared" si="17"/>
        <v>18.260779449999518</v>
      </c>
      <c r="G48" s="1">
        <f t="shared" si="18"/>
        <v>5.7722408242323227E-3</v>
      </c>
      <c r="H48">
        <f t="shared" si="19"/>
        <v>0.3131890343126647</v>
      </c>
      <c r="I48">
        <f t="shared" si="20"/>
        <v>0.94969080693997476</v>
      </c>
      <c r="J48" s="18">
        <f t="shared" si="21"/>
        <v>0.33708991359853391</v>
      </c>
      <c r="K48" s="2">
        <f t="shared" si="72"/>
        <v>19.32362562029812</v>
      </c>
      <c r="L48">
        <f t="shared" si="0"/>
        <v>-2.1277500000000025</v>
      </c>
      <c r="M48" s="1">
        <f t="shared" si="23"/>
        <v>12.5</v>
      </c>
      <c r="N48" s="1">
        <f t="shared" si="67"/>
        <v>12.679799685424847</v>
      </c>
      <c r="O48">
        <f t="shared" si="24"/>
        <v>-0.16860396995737401</v>
      </c>
      <c r="P48" s="1">
        <f t="shared" si="1"/>
        <v>-9.6651957300405478</v>
      </c>
      <c r="Q48" s="1">
        <f t="shared" si="25"/>
        <v>6.2197827380831034E-3</v>
      </c>
      <c r="R48">
        <f t="shared" si="26"/>
        <v>-0.16780627871004972</v>
      </c>
      <c r="S48">
        <f t="shared" si="27"/>
        <v>0.98581999007196297</v>
      </c>
      <c r="T48" s="18">
        <f t="shared" si="28"/>
        <v>9.4581082679228906E-2</v>
      </c>
      <c r="U48" s="2">
        <f t="shared" si="29"/>
        <v>5.4218455039048417</v>
      </c>
      <c r="V48">
        <f t="shared" si="2"/>
        <v>10.372249999999998</v>
      </c>
      <c r="W48" s="1">
        <f t="shared" si="30"/>
        <v>12.5</v>
      </c>
      <c r="X48" s="1">
        <f t="shared" si="68"/>
        <v>16.242954474556036</v>
      </c>
      <c r="Y48">
        <f t="shared" si="31"/>
        <v>0.69263755901176871</v>
      </c>
      <c r="Z48" s="1">
        <f t="shared" si="32"/>
        <v>39.705337777744703</v>
      </c>
      <c r="AA48" s="1">
        <f t="shared" si="3"/>
        <v>3.7902682352481086E-3</v>
      </c>
      <c r="AB48">
        <f t="shared" si="4"/>
        <v>0.63856917263714119</v>
      </c>
      <c r="AC48">
        <f t="shared" si="5"/>
        <v>0.76956442989363605</v>
      </c>
      <c r="AD48" s="18">
        <f t="shared" si="33"/>
        <v>1.885904264193081</v>
      </c>
      <c r="AE48" s="2">
        <f t="shared" si="6"/>
        <v>108.10916164164158</v>
      </c>
      <c r="AF48" s="2"/>
      <c r="AG48" s="1">
        <f t="shared" si="7"/>
        <v>3.1844323849539533E-3</v>
      </c>
      <c r="AH48" s="1">
        <f t="shared" si="34"/>
        <v>1.4530285816926579E-2</v>
      </c>
      <c r="AI48">
        <f t="shared" si="35"/>
        <v>0.21574729770106058</v>
      </c>
      <c r="AJ48" s="2">
        <f t="shared" si="54"/>
        <v>12.367679486048058</v>
      </c>
      <c r="AK48" s="1">
        <f t="shared" si="55"/>
        <v>1.4875140857683372E-2</v>
      </c>
      <c r="AL48" s="1">
        <f t="shared" si="8"/>
        <v>0.58292844732819704</v>
      </c>
      <c r="AM48">
        <f t="shared" si="36"/>
        <v>0.5277723040790907</v>
      </c>
      <c r="AN48" s="17">
        <f t="shared" si="56"/>
        <v>1.0505021976096551</v>
      </c>
      <c r="AP48">
        <v>4</v>
      </c>
      <c r="AQ48">
        <f t="shared" si="37"/>
        <v>0.10787364885053029</v>
      </c>
      <c r="AR48" s="2">
        <f t="shared" si="38"/>
        <v>6.1838397430240288</v>
      </c>
      <c r="AT48" s="1">
        <f>ATAN(A48/$G$8/$G$1)</f>
        <v>0.16341953230810669</v>
      </c>
      <c r="AU48" s="2">
        <f t="shared" si="39"/>
        <v>9.367998667343695</v>
      </c>
      <c r="AV48" s="1"/>
      <c r="AW48" s="2">
        <f>(AT48+AI48)/(SQRT(AP48)-1)</f>
        <v>0.37916683000916729</v>
      </c>
      <c r="AX48" s="2">
        <f t="shared" si="40"/>
        <v>21.735678153391753</v>
      </c>
      <c r="AY48" s="1"/>
      <c r="AZ48" s="18">
        <f>(A48-$A$41)</f>
        <v>0.87441666666666595</v>
      </c>
      <c r="BA48">
        <f t="shared" si="75"/>
        <v>11.490129617842454</v>
      </c>
      <c r="BB48" s="18">
        <f t="shared" si="73"/>
        <v>-0.30814466806820023</v>
      </c>
      <c r="BC48" s="18">
        <v>11.42</v>
      </c>
      <c r="BD48" s="18">
        <f t="shared" si="74"/>
        <v>-0.30626391749962045</v>
      </c>
      <c r="BE48" s="17">
        <f t="shared" si="60"/>
        <v>4.1222499999999975</v>
      </c>
      <c r="BF48" s="17">
        <f>(A48-A47)</f>
        <v>0.12491666666666656</v>
      </c>
      <c r="BG48">
        <f t="shared" si="61"/>
        <v>11.623761307622193</v>
      </c>
      <c r="BH48" s="18">
        <f t="shared" si="62"/>
        <v>4.8939226722118777E-2</v>
      </c>
      <c r="BI48" s="18">
        <f>SUM($BH$16:BH48)</f>
        <v>0.79993971178648016</v>
      </c>
      <c r="BJ48">
        <v>0.5</v>
      </c>
      <c r="BK48" s="17">
        <f t="shared" si="41"/>
        <v>1.7000602882135198</v>
      </c>
      <c r="BL48" s="17">
        <v>1.7000582370225277</v>
      </c>
      <c r="BM48">
        <v>1.5</v>
      </c>
      <c r="BO48" s="2">
        <f>BM48*SQRT(AP48)+(2-BM48)</f>
        <v>3.5</v>
      </c>
      <c r="BP48" s="1">
        <f>BO48+AN48</f>
        <v>4.5505021976096547</v>
      </c>
      <c r="BQ48" s="2"/>
      <c r="BR48" s="1">
        <f t="shared" si="42"/>
        <v>1.0305624999999996</v>
      </c>
      <c r="BS48" s="1">
        <f t="shared" si="63"/>
        <v>3.1229166666666752E-2</v>
      </c>
      <c r="BT48" s="1">
        <f t="shared" si="9"/>
        <v>19.003184775127991</v>
      </c>
      <c r="BU48" s="2">
        <f t="shared" si="43"/>
        <v>11.053686972737644</v>
      </c>
      <c r="BV48" s="1"/>
      <c r="BW48" s="1">
        <v>4</v>
      </c>
      <c r="BX48" s="1">
        <f t="shared" si="10"/>
        <v>8.1709766154053343E-2</v>
      </c>
      <c r="BY48" s="2">
        <f t="shared" si="11"/>
        <v>4.6839993336718475</v>
      </c>
      <c r="BZ48" s="1"/>
      <c r="CA48" s="1">
        <f t="shared" si="44"/>
        <v>0.16341953230810669</v>
      </c>
      <c r="CB48" s="2">
        <f t="shared" si="12"/>
        <v>9.367998667343695</v>
      </c>
      <c r="CC48" s="20"/>
      <c r="CD48" s="1">
        <f t="shared" si="64"/>
        <v>6.4988686737196106</v>
      </c>
      <c r="CE48" s="1">
        <f t="shared" si="45"/>
        <v>-5.0713255833584473E-3</v>
      </c>
      <c r="CF48" s="17">
        <f>SUM(CE$15:$CE48)</f>
        <v>-8.4964202072098954E-2</v>
      </c>
      <c r="CG48" s="18">
        <f t="shared" si="46"/>
        <v>0.58496420207209898</v>
      </c>
      <c r="CH48" s="18">
        <f t="shared" si="47"/>
        <v>1.9150357979279011</v>
      </c>
      <c r="CJ48" s="1">
        <f t="shared" si="48"/>
        <v>3.0849642020720989</v>
      </c>
      <c r="CK48" s="18">
        <f t="shared" si="65"/>
        <v>1.638651174809743</v>
      </c>
      <c r="CL48">
        <f t="shared" si="49"/>
        <v>7.5124409160332064</v>
      </c>
      <c r="CN48" s="1">
        <v>3.5</v>
      </c>
      <c r="CO48">
        <v>4.5</v>
      </c>
      <c r="CP48" s="1">
        <f t="shared" si="50"/>
        <v>7.4246212024587486</v>
      </c>
      <c r="CR48" s="1">
        <f t="shared" si="51"/>
        <v>0.5</v>
      </c>
      <c r="CT48" s="18">
        <f t="shared" si="13"/>
        <v>9.5632723772684916</v>
      </c>
      <c r="CU48">
        <f t="shared" si="14"/>
        <v>275.42224446533254</v>
      </c>
    </row>
    <row r="49" spans="1:99" x14ac:dyDescent="0.2">
      <c r="A49" s="17">
        <f t="shared" si="52"/>
        <v>4.2471666666666641</v>
      </c>
      <c r="B49">
        <f t="shared" si="53"/>
        <v>4.2471666666666641</v>
      </c>
      <c r="C49" s="1">
        <f t="shared" si="15"/>
        <v>12.5</v>
      </c>
      <c r="D49" s="1">
        <f t="shared" si="66"/>
        <v>13.201834141301898</v>
      </c>
      <c r="E49">
        <f t="shared" si="16"/>
        <v>0.32753531359037152</v>
      </c>
      <c r="F49" s="1">
        <f t="shared" si="17"/>
        <v>18.775909696263334</v>
      </c>
      <c r="G49" s="1">
        <f t="shared" si="18"/>
        <v>5.7376156893560806E-3</v>
      </c>
      <c r="H49">
        <f t="shared" si="19"/>
        <v>0.32171034882035193</v>
      </c>
      <c r="I49">
        <f t="shared" si="20"/>
        <v>0.94683813371763159</v>
      </c>
      <c r="J49" s="18">
        <f t="shared" si="21"/>
        <v>0.35702615669453636</v>
      </c>
      <c r="K49" s="2">
        <f t="shared" si="72"/>
        <v>20.466467581215458</v>
      </c>
      <c r="L49">
        <f t="shared" si="0"/>
        <v>-2.0028333333333359</v>
      </c>
      <c r="M49" s="1">
        <f t="shared" si="23"/>
        <v>12.5</v>
      </c>
      <c r="N49" s="1">
        <f t="shared" si="67"/>
        <v>12.659436850077935</v>
      </c>
      <c r="O49">
        <f t="shared" si="24"/>
        <v>-0.15887626320824835</v>
      </c>
      <c r="P49" s="1">
        <f t="shared" si="1"/>
        <v>-9.1075564896448089</v>
      </c>
      <c r="Q49" s="1">
        <f t="shared" si="25"/>
        <v>6.2398080005254411E-3</v>
      </c>
      <c r="R49">
        <f t="shared" si="26"/>
        <v>-0.15820872263532054</v>
      </c>
      <c r="S49">
        <f t="shared" si="27"/>
        <v>0.98740569174078607</v>
      </c>
      <c r="T49" s="18">
        <f t="shared" si="28"/>
        <v>8.4343969458793314E-2</v>
      </c>
      <c r="U49" s="2">
        <f t="shared" si="29"/>
        <v>4.8350046186569413</v>
      </c>
      <c r="V49">
        <f t="shared" si="2"/>
        <v>10.497166666666665</v>
      </c>
      <c r="W49" s="1">
        <f t="shared" si="30"/>
        <v>12.5</v>
      </c>
      <c r="X49" s="1">
        <f t="shared" si="68"/>
        <v>16.32300548391067</v>
      </c>
      <c r="Y49">
        <f t="shared" si="31"/>
        <v>0.69852691432543157</v>
      </c>
      <c r="Z49" s="1">
        <f t="shared" si="32"/>
        <v>40.042944133304992</v>
      </c>
      <c r="AA49" s="1">
        <f t="shared" si="3"/>
        <v>3.7531830553924062E-3</v>
      </c>
      <c r="AB49">
        <f t="shared" si="4"/>
        <v>0.64309031060570054</v>
      </c>
      <c r="AC49">
        <f t="shared" si="5"/>
        <v>0.76579034494113574</v>
      </c>
      <c r="AD49" s="18">
        <f t="shared" si="33"/>
        <v>1.9261487209306742</v>
      </c>
      <c r="AE49" s="2">
        <f t="shared" si="6"/>
        <v>110.41616871577112</v>
      </c>
      <c r="AF49" s="2"/>
      <c r="AG49" s="1">
        <f t="shared" si="7"/>
        <v>3.2722939484194397E-3</v>
      </c>
      <c r="AH49" s="1">
        <f t="shared" si="34"/>
        <v>1.4467966613003605E-2</v>
      </c>
      <c r="AI49">
        <f t="shared" si="35"/>
        <v>0.22243264763216855</v>
      </c>
      <c r="AJ49" s="2">
        <f t="shared" si="54"/>
        <v>12.750916106302656</v>
      </c>
      <c r="AK49" s="1">
        <f t="shared" si="55"/>
        <v>1.4833407079961418E-2</v>
      </c>
      <c r="AL49" s="1">
        <f t="shared" si="8"/>
        <v>0.58804679367252188</v>
      </c>
      <c r="AM49">
        <f t="shared" si="36"/>
        <v>0.53158401297516777</v>
      </c>
      <c r="AN49" s="17">
        <f t="shared" si="56"/>
        <v>1.0580891978008913</v>
      </c>
      <c r="AP49">
        <v>4</v>
      </c>
      <c r="AQ49">
        <f t="shared" si="37"/>
        <v>0.11121632381608428</v>
      </c>
      <c r="AR49" s="2">
        <f t="shared" si="38"/>
        <v>6.3754580531513279</v>
      </c>
      <c r="AT49" s="1">
        <f>ATAN(A49/$G$8/$G$1)</f>
        <v>0.16828000508694277</v>
      </c>
      <c r="AU49" s="2">
        <f t="shared" si="39"/>
        <v>9.6466244954298404</v>
      </c>
      <c r="AV49" s="1"/>
      <c r="AW49" s="2">
        <f>(AT49+AI49)/(SQRT(AP49)-1)</f>
        <v>0.39071265271911132</v>
      </c>
      <c r="AX49" s="2">
        <f t="shared" si="40"/>
        <v>22.397540601732494</v>
      </c>
      <c r="AY49" s="1"/>
      <c r="AZ49" s="18">
        <f>(A49-$A$41)</f>
        <v>0.99933333333333252</v>
      </c>
      <c r="BA49">
        <f t="shared" ref="BA49" si="76">AZ49/(SIN(AW49)-SIN($AW$41))</f>
        <v>11.512738296256797</v>
      </c>
      <c r="BB49" s="18">
        <f t="shared" ref="BB49" si="77">BA49*(COS(AW49)-COS($AW$41))</f>
        <v>-0.35866412739418357</v>
      </c>
      <c r="BC49" s="18">
        <v>11.42</v>
      </c>
      <c r="BD49" s="18">
        <f t="shared" si="74"/>
        <v>-0.35577498849021127</v>
      </c>
      <c r="BE49" s="17">
        <f t="shared" si="60"/>
        <v>4.2471666666666641</v>
      </c>
      <c r="BF49" s="17">
        <f>(A49-A48)</f>
        <v>0.12491666666666656</v>
      </c>
      <c r="BG49">
        <f t="shared" si="61"/>
        <v>11.673525065476632</v>
      </c>
      <c r="BH49" s="18">
        <f t="shared" si="62"/>
        <v>5.061022138592422E-2</v>
      </c>
      <c r="BI49" s="18">
        <f>SUM($BH$16:BH49)</f>
        <v>0.85054993317240435</v>
      </c>
      <c r="BJ49">
        <v>0.5</v>
      </c>
      <c r="BK49" s="17">
        <f t="shared" si="41"/>
        <v>1.6494500668275958</v>
      </c>
      <c r="BL49" s="17">
        <v>1.6494477387667046</v>
      </c>
      <c r="BM49">
        <v>1.5</v>
      </c>
      <c r="BO49" s="2">
        <f>BM49*SQRT(AP49)+(2-BM49)</f>
        <v>3.5</v>
      </c>
      <c r="BP49" s="1">
        <f>BO49+AN49</f>
        <v>4.5580891978008911</v>
      </c>
      <c r="BQ49" s="2"/>
      <c r="BR49" s="1">
        <f t="shared" si="42"/>
        <v>1.061791666666666</v>
      </c>
      <c r="BS49" s="1">
        <f t="shared" si="63"/>
        <v>3.1229166666666419E-2</v>
      </c>
      <c r="BT49" s="1">
        <f t="shared" si="9"/>
        <v>19.018651736929854</v>
      </c>
      <c r="BU49" s="2">
        <f t="shared" si="43"/>
        <v>11.076740934730744</v>
      </c>
      <c r="BV49" s="1"/>
      <c r="BW49" s="1">
        <v>4</v>
      </c>
      <c r="BX49" s="1">
        <f t="shared" si="10"/>
        <v>8.4140002543471384E-2</v>
      </c>
      <c r="BY49" s="2">
        <f t="shared" si="11"/>
        <v>4.8233122477149202</v>
      </c>
      <c r="BZ49" s="1"/>
      <c r="CA49" s="1">
        <f t="shared" si="44"/>
        <v>0.16828000508694277</v>
      </c>
      <c r="CB49" s="2">
        <f t="shared" si="12"/>
        <v>9.6466244954298404</v>
      </c>
      <c r="CC49" s="20"/>
      <c r="CD49" s="1">
        <f t="shared" si="64"/>
        <v>6.5145253111667394</v>
      </c>
      <c r="CE49" s="1">
        <f t="shared" si="45"/>
        <v>-5.227366421492385E-3</v>
      </c>
      <c r="CF49" s="17">
        <f>SUM(CE$15:$CE49)</f>
        <v>-9.0191568493591334E-2</v>
      </c>
      <c r="CG49" s="18">
        <f t="shared" si="46"/>
        <v>0.59019156849359133</v>
      </c>
      <c r="CH49" s="18">
        <f t="shared" si="47"/>
        <v>1.9098084315064088</v>
      </c>
      <c r="CJ49" s="1">
        <f t="shared" si="48"/>
        <v>3.0901915684935917</v>
      </c>
      <c r="CK49" s="18">
        <f t="shared" si="65"/>
        <v>1.6669325032243343</v>
      </c>
      <c r="CL49">
        <f t="shared" si="49"/>
        <v>7.6420974359854865</v>
      </c>
      <c r="CN49" s="1">
        <v>3.5</v>
      </c>
      <c r="CO49">
        <v>4.5</v>
      </c>
      <c r="CP49" s="1">
        <f t="shared" si="50"/>
        <v>7.4246212024587486</v>
      </c>
      <c r="CR49" s="1">
        <f t="shared" si="51"/>
        <v>0.5</v>
      </c>
      <c r="CT49" s="18">
        <f t="shared" si="13"/>
        <v>9.5915537056830829</v>
      </c>
      <c r="CU49">
        <f t="shared" si="14"/>
        <v>276.23674672367281</v>
      </c>
    </row>
    <row r="50" spans="1:99" x14ac:dyDescent="0.2">
      <c r="A50" s="17">
        <f t="shared" si="52"/>
        <v>4.3720833333333307</v>
      </c>
      <c r="B50">
        <f t="shared" si="53"/>
        <v>4.3720833333333307</v>
      </c>
      <c r="C50" s="1">
        <f t="shared" si="15"/>
        <v>12.5</v>
      </c>
      <c r="D50" s="1">
        <f t="shared" si="66"/>
        <v>13.242549326833224</v>
      </c>
      <c r="E50">
        <f t="shared" si="16"/>
        <v>0.33646693492596702</v>
      </c>
      <c r="F50" s="1">
        <f t="shared" si="17"/>
        <v>19.287913467093649</v>
      </c>
      <c r="G50" s="1">
        <f t="shared" si="18"/>
        <v>5.702388489671811E-3</v>
      </c>
      <c r="H50">
        <f t="shared" si="19"/>
        <v>0.33015420410586871</v>
      </c>
      <c r="I50">
        <f t="shared" si="20"/>
        <v>0.94392701069056206</v>
      </c>
      <c r="J50" s="18">
        <f t="shared" si="21"/>
        <v>0.3774951118755952</v>
      </c>
      <c r="K50" s="2">
        <f t="shared" si="72"/>
        <v>21.639847177581888</v>
      </c>
      <c r="L50">
        <f t="shared" si="0"/>
        <v>-1.8779166666666693</v>
      </c>
      <c r="M50" s="1">
        <f t="shared" si="23"/>
        <v>12.5</v>
      </c>
      <c r="N50" s="1">
        <f t="shared" si="67"/>
        <v>12.64027574884917</v>
      </c>
      <c r="O50">
        <f t="shared" si="24"/>
        <v>-0.14911813865360193</v>
      </c>
      <c r="P50" s="1">
        <f t="shared" si="1"/>
        <v>-8.5481735533911927</v>
      </c>
      <c r="Q50" s="1">
        <f t="shared" si="25"/>
        <v>6.25873989970993E-3</v>
      </c>
      <c r="R50">
        <f t="shared" si="26"/>
        <v>-0.14856611548507112</v>
      </c>
      <c r="S50">
        <f t="shared" si="27"/>
        <v>0.98890247715822643</v>
      </c>
      <c r="T50" s="18">
        <f t="shared" si="28"/>
        <v>7.4711010228641947E-2</v>
      </c>
      <c r="U50" s="2">
        <f t="shared" si="29"/>
        <v>4.2827967646992198</v>
      </c>
      <c r="V50">
        <f t="shared" si="2"/>
        <v>10.622083333333331</v>
      </c>
      <c r="W50" s="1">
        <f t="shared" si="30"/>
        <v>12.5</v>
      </c>
      <c r="X50" s="1">
        <f t="shared" si="68"/>
        <v>16.403617111487261</v>
      </c>
      <c r="Y50">
        <f t="shared" si="31"/>
        <v>0.70435858662153028</v>
      </c>
      <c r="Z50" s="1">
        <f t="shared" si="32"/>
        <v>40.37724381906861</v>
      </c>
      <c r="AA50" s="1">
        <f t="shared" si="3"/>
        <v>3.7163854652528367E-3</v>
      </c>
      <c r="AB50">
        <f t="shared" si="4"/>
        <v>0.64754518842644826</v>
      </c>
      <c r="AC50">
        <f t="shared" si="5"/>
        <v>0.76202705263379966</v>
      </c>
      <c r="AD50" s="18">
        <f t="shared" si="33"/>
        <v>1.9666750201579717</v>
      </c>
      <c r="AE50" s="2">
        <f t="shared" si="6"/>
        <v>112.73933236574359</v>
      </c>
      <c r="AF50" s="2"/>
      <c r="AG50" s="1">
        <f t="shared" si="7"/>
        <v>3.3593583849411972E-3</v>
      </c>
      <c r="AH50" s="1">
        <f t="shared" si="34"/>
        <v>1.4403908174102071E-2</v>
      </c>
      <c r="AI50">
        <f t="shared" si="35"/>
        <v>0.22912964548070475</v>
      </c>
      <c r="AJ50" s="2">
        <f t="shared" si="54"/>
        <v>13.134820441569062</v>
      </c>
      <c r="AK50" s="1">
        <f t="shared" si="55"/>
        <v>1.4790465153146441E-2</v>
      </c>
      <c r="AL50" s="1">
        <f t="shared" si="8"/>
        <v>0.59332680398650162</v>
      </c>
      <c r="AM50">
        <f t="shared" si="36"/>
        <v>0.53549828978267633</v>
      </c>
      <c r="AN50" s="17">
        <f t="shared" si="56"/>
        <v>1.065880353866792</v>
      </c>
      <c r="AP50">
        <v>4</v>
      </c>
      <c r="AQ50">
        <f t="shared" si="37"/>
        <v>0.11456482274035236</v>
      </c>
      <c r="AR50" s="2">
        <f t="shared" si="38"/>
        <v>6.56741022078453</v>
      </c>
      <c r="AT50" s="1">
        <f>ATAN(A50/$G$8/$G$1)</f>
        <v>0.17313246429117227</v>
      </c>
      <c r="AU50" s="2">
        <f t="shared" si="39"/>
        <v>9.9247909466277093</v>
      </c>
      <c r="AV50" s="1"/>
      <c r="AW50" s="2">
        <f>(AT50+AI50)/(SQRT(AP50)-1)</f>
        <v>0.40226210977187704</v>
      </c>
      <c r="AX50" s="2">
        <f t="shared" si="40"/>
        <v>23.059611388196771</v>
      </c>
      <c r="AY50" s="1"/>
      <c r="BB50" s="18"/>
      <c r="BC50" s="18"/>
      <c r="BD50">
        <v>0</v>
      </c>
      <c r="BE50" s="17">
        <f t="shared" si="60"/>
        <v>4.3720833333333307</v>
      </c>
      <c r="BF50" s="17">
        <f>(A50-A49)</f>
        <v>0.12491666666666656</v>
      </c>
      <c r="BG50">
        <f t="shared" si="61"/>
        <v>11.725490548980204</v>
      </c>
      <c r="BH50" s="18">
        <f t="shared" si="62"/>
        <v>5.2297465262568316E-2</v>
      </c>
      <c r="BI50" s="18">
        <f>SUM($BH$16:BH50)</f>
        <v>0.90284739843497264</v>
      </c>
      <c r="BJ50">
        <v>0.5</v>
      </c>
      <c r="BK50" s="17">
        <f t="shared" si="41"/>
        <v>1.5971526015650275</v>
      </c>
      <c r="BL50" s="17">
        <v>1.597149967817477</v>
      </c>
      <c r="BM50">
        <v>1.5</v>
      </c>
      <c r="BO50" s="2">
        <f>BM50*SQRT(AP50)+(2-BM50)</f>
        <v>3.5</v>
      </c>
      <c r="BP50" s="1">
        <f>BO50+AN50</f>
        <v>4.5658803538667918</v>
      </c>
      <c r="BQ50" s="2"/>
      <c r="BR50" s="1">
        <f t="shared" si="42"/>
        <v>1.0930208333333327</v>
      </c>
      <c r="BS50" s="1">
        <f t="shared" si="63"/>
        <v>3.1229166666666641E-2</v>
      </c>
      <c r="BT50" s="1">
        <f t="shared" si="9"/>
        <v>19.034567262717221</v>
      </c>
      <c r="BU50" s="2">
        <f t="shared" si="43"/>
        <v>11.100447616584013</v>
      </c>
      <c r="BV50" s="1"/>
      <c r="BW50" s="1">
        <v>4</v>
      </c>
      <c r="BX50" s="1">
        <f t="shared" si="10"/>
        <v>8.6566232145586133E-2</v>
      </c>
      <c r="BY50" s="2">
        <f t="shared" si="11"/>
        <v>4.9623954733138547</v>
      </c>
      <c r="BZ50" s="1"/>
      <c r="CA50" s="1">
        <f t="shared" si="44"/>
        <v>0.17313246429117227</v>
      </c>
      <c r="CB50" s="2">
        <f t="shared" si="12"/>
        <v>9.9247909466277093</v>
      </c>
      <c r="CC50" s="20"/>
      <c r="CD50" s="1">
        <f t="shared" si="64"/>
        <v>6.5306695217487736</v>
      </c>
      <c r="CE50" s="1">
        <f t="shared" si="45"/>
        <v>-5.3834072640826826E-3</v>
      </c>
      <c r="CF50" s="17">
        <f>SUM(CE$15:$CE50)</f>
        <v>-9.5574975757674013E-2</v>
      </c>
      <c r="CG50" s="18">
        <f t="shared" si="46"/>
        <v>0.59557497575767404</v>
      </c>
      <c r="CH50" s="18">
        <f t="shared" si="47"/>
        <v>1.904425024242326</v>
      </c>
      <c r="CJ50" s="1">
        <f t="shared" si="48"/>
        <v>3.0955749757576738</v>
      </c>
      <c r="CK50" s="18">
        <f t="shared" si="65"/>
        <v>1.6960225923416878</v>
      </c>
      <c r="CL50">
        <f t="shared" si="49"/>
        <v>7.7754617413945581</v>
      </c>
      <c r="CN50" s="1">
        <v>3.5</v>
      </c>
      <c r="CO50">
        <v>4.5</v>
      </c>
      <c r="CP50" s="1">
        <f t="shared" si="50"/>
        <v>7.4246212024587486</v>
      </c>
      <c r="CR50" s="1">
        <f t="shared" si="51"/>
        <v>0.5</v>
      </c>
      <c r="CT50" s="18">
        <f t="shared" si="13"/>
        <v>9.6206437948004364</v>
      </c>
      <c r="CU50">
        <f t="shared" si="14"/>
        <v>277.07454129025257</v>
      </c>
    </row>
    <row r="51" spans="1:99" x14ac:dyDescent="0.2">
      <c r="A51" s="17">
        <f t="shared" si="52"/>
        <v>4.4969999999999972</v>
      </c>
      <c r="B51">
        <f t="shared" si="53"/>
        <v>4.4969999999999972</v>
      </c>
      <c r="C51" s="1">
        <f t="shared" si="15"/>
        <v>12.5</v>
      </c>
      <c r="D51" s="1">
        <f t="shared" si="66"/>
        <v>13.284314397062424</v>
      </c>
      <c r="E51">
        <f t="shared" si="16"/>
        <v>0.34534309974359884</v>
      </c>
      <c r="F51" s="1">
        <f t="shared" si="17"/>
        <v>19.796738201862354</v>
      </c>
      <c r="G51" s="1">
        <f t="shared" si="18"/>
        <v>5.6665889342885295E-3</v>
      </c>
      <c r="H51">
        <f t="shared" si="19"/>
        <v>0.33851954008213059</v>
      </c>
      <c r="I51">
        <f t="shared" si="20"/>
        <v>0.9409593620250466</v>
      </c>
      <c r="J51" s="18">
        <f t="shared" si="21"/>
        <v>0.39849188100483152</v>
      </c>
      <c r="K51" s="2">
        <f t="shared" si="72"/>
        <v>22.843483624480786</v>
      </c>
      <c r="L51">
        <f t="shared" si="0"/>
        <v>-1.7530000000000028</v>
      </c>
      <c r="M51" s="1">
        <f t="shared" si="23"/>
        <v>12.5</v>
      </c>
      <c r="N51" s="1">
        <f t="shared" si="67"/>
        <v>12.622321854555921</v>
      </c>
      <c r="O51">
        <f t="shared" si="24"/>
        <v>-0.13933132014708194</v>
      </c>
      <c r="P51" s="1">
        <f t="shared" si="1"/>
        <v>-7.9871457409155244</v>
      </c>
      <c r="Q51" s="1">
        <f t="shared" si="25"/>
        <v>6.2765573301468329E-3</v>
      </c>
      <c r="R51">
        <f t="shared" si="26"/>
        <v>-0.13888094600972897</v>
      </c>
      <c r="S51">
        <f t="shared" si="27"/>
        <v>0.99030908449606925</v>
      </c>
      <c r="T51" s="18">
        <f t="shared" si="28"/>
        <v>6.5684956366471911E-2</v>
      </c>
      <c r="U51" s="2">
        <f t="shared" si="29"/>
        <v>3.7653796643200454</v>
      </c>
      <c r="V51">
        <f t="shared" si="2"/>
        <v>10.746999999999996</v>
      </c>
      <c r="W51" s="1">
        <f t="shared" si="30"/>
        <v>12.5</v>
      </c>
      <c r="X51" s="1">
        <f t="shared" si="68"/>
        <v>16.48478113291165</v>
      </c>
      <c r="Y51">
        <f t="shared" si="31"/>
        <v>0.71013302836656234</v>
      </c>
      <c r="Z51" s="1">
        <f t="shared" si="32"/>
        <v>40.70826277260548</v>
      </c>
      <c r="AA51" s="1">
        <f t="shared" si="3"/>
        <v>3.679879766846794E-3</v>
      </c>
      <c r="AB51">
        <f t="shared" si="4"/>
        <v>0.65193464889526209</v>
      </c>
      <c r="AC51">
        <f t="shared" si="5"/>
        <v>0.7582751568987417</v>
      </c>
      <c r="AD51" s="18">
        <f t="shared" si="33"/>
        <v>2.0074790271929412</v>
      </c>
      <c r="AE51" s="2">
        <f t="shared" si="6"/>
        <v>115.07841557156988</v>
      </c>
      <c r="AF51" s="2"/>
      <c r="AG51" s="1">
        <f t="shared" si="7"/>
        <v>3.4455979839507962E-3</v>
      </c>
      <c r="AH51" s="1">
        <f t="shared" si="34"/>
        <v>1.4338123059445384E-2</v>
      </c>
      <c r="AI51">
        <f t="shared" si="35"/>
        <v>0.23583831603423897</v>
      </c>
      <c r="AJ51" s="2">
        <f t="shared" si="54"/>
        <v>13.519393912790768</v>
      </c>
      <c r="AK51" s="1">
        <f t="shared" si="55"/>
        <v>1.4746318806224326E-2</v>
      </c>
      <c r="AL51" s="1">
        <f t="shared" si="8"/>
        <v>0.59876912512152602</v>
      </c>
      <c r="AM51">
        <f t="shared" si="36"/>
        <v>0.53951395371857669</v>
      </c>
      <c r="AN51" s="17">
        <f t="shared" si="56"/>
        <v>1.0738733155226448</v>
      </c>
      <c r="AP51">
        <v>4</v>
      </c>
      <c r="AQ51">
        <f t="shared" si="37"/>
        <v>0.11791915801711948</v>
      </c>
      <c r="AR51" s="2">
        <f t="shared" si="38"/>
        <v>6.7596969563953841</v>
      </c>
      <c r="AT51" s="1">
        <f>ATAN(A51/$G$8/$G$1)</f>
        <v>0.17797670178198507</v>
      </c>
      <c r="AU51" s="2">
        <f t="shared" si="39"/>
        <v>10.202486089413156</v>
      </c>
      <c r="AV51" s="1"/>
      <c r="AW51" s="2">
        <f>(AT51+AI51)/(SQRT(AP51)-1)</f>
        <v>0.41381501781622404</v>
      </c>
      <c r="AX51" s="2">
        <f t="shared" si="40"/>
        <v>23.721880002203925</v>
      </c>
      <c r="AY51" s="1"/>
      <c r="AZ51" s="18">
        <f>(A51-$A$50)</f>
        <v>0.12491666666666656</v>
      </c>
      <c r="BA51">
        <f>AZ51/(SIN(AW51)-SIN($AW$50))</f>
        <v>11.779739526479313</v>
      </c>
      <c r="BB51" s="18">
        <f>BA51*(COS(AW51)-COS($AW$50))</f>
        <v>-5.4001628399177749E-2</v>
      </c>
      <c r="BC51" s="18">
        <v>11.83</v>
      </c>
      <c r="BD51" s="18">
        <f>BC51*(COS(AW51)-COS($AW$50))</f>
        <v>-5.4232036500148899E-2</v>
      </c>
      <c r="BE51" s="17">
        <f t="shared" si="60"/>
        <v>4.4969999999999972</v>
      </c>
      <c r="BF51" s="17">
        <f>(A51-A50)</f>
        <v>0.12491666666666656</v>
      </c>
      <c r="BG51">
        <f t="shared" si="61"/>
        <v>11.779739526479313</v>
      </c>
      <c r="BH51" s="18">
        <f t="shared" si="62"/>
        <v>5.4001628399177749E-2</v>
      </c>
      <c r="BI51" s="18">
        <f>SUM($BH$16:BH51)</f>
        <v>0.95684902683415041</v>
      </c>
      <c r="BJ51">
        <v>0.5</v>
      </c>
      <c r="BK51" s="17">
        <f t="shared" si="41"/>
        <v>1.5431509731658495</v>
      </c>
      <c r="BL51" s="17">
        <v>1.5431480026627162</v>
      </c>
      <c r="BM51">
        <v>1.5</v>
      </c>
      <c r="BO51" s="2">
        <f>BM51*SQRT(AP51)+(2-BM51)</f>
        <v>3.5</v>
      </c>
      <c r="BP51" s="1">
        <f>BO51+AN51</f>
        <v>4.5738733155226452</v>
      </c>
      <c r="BQ51" s="2"/>
      <c r="BR51" s="1">
        <f t="shared" si="42"/>
        <v>1.1242499999999995</v>
      </c>
      <c r="BS51" s="1">
        <f t="shared" si="63"/>
        <v>3.1229166666666863E-2</v>
      </c>
      <c r="BT51" s="1">
        <f t="shared" si="9"/>
        <v>19.050930228272318</v>
      </c>
      <c r="BU51" s="2">
        <f t="shared" si="43"/>
        <v>11.124803543794961</v>
      </c>
      <c r="BV51" s="1"/>
      <c r="BW51" s="1">
        <v>4</v>
      </c>
      <c r="BX51" s="1">
        <f t="shared" si="10"/>
        <v>8.8988350890992537E-2</v>
      </c>
      <c r="BY51" s="2">
        <f t="shared" si="11"/>
        <v>5.1012430447065782</v>
      </c>
      <c r="BZ51" s="1"/>
      <c r="CA51" s="1">
        <f t="shared" si="44"/>
        <v>0.17797670178198507</v>
      </c>
      <c r="CB51" s="2">
        <f t="shared" si="12"/>
        <v>10.202486089413156</v>
      </c>
      <c r="CC51" s="20"/>
      <c r="CD51" s="1">
        <f t="shared" si="64"/>
        <v>6.5473024697687467</v>
      </c>
      <c r="CE51" s="1">
        <f t="shared" si="45"/>
        <v>-5.5394481112384557E-3</v>
      </c>
      <c r="CF51" s="17">
        <f>SUM(CE$15:$CE51)</f>
        <v>-0.10111442386891246</v>
      </c>
      <c r="CG51" s="18">
        <f t="shared" si="46"/>
        <v>0.60111442386891245</v>
      </c>
      <c r="CH51" s="18">
        <f t="shared" si="47"/>
        <v>1.8988855761310877</v>
      </c>
      <c r="CJ51" s="1">
        <f t="shared" si="48"/>
        <v>3.1011144238689123</v>
      </c>
      <c r="CK51" s="18">
        <f t="shared" si="65"/>
        <v>1.7259179676638734</v>
      </c>
      <c r="CL51">
        <f t="shared" si="49"/>
        <v>7.9125179033300794</v>
      </c>
      <c r="CN51" s="1">
        <v>3.5</v>
      </c>
      <c r="CO51">
        <v>4.5</v>
      </c>
      <c r="CP51" s="1">
        <f t="shared" si="50"/>
        <v>7.4246212024587486</v>
      </c>
      <c r="CR51" s="1">
        <f t="shared" si="51"/>
        <v>0.5</v>
      </c>
      <c r="CT51" s="18">
        <f t="shared" si="13"/>
        <v>9.650539170122622</v>
      </c>
      <c r="CU51">
        <f t="shared" si="14"/>
        <v>277.93552809953155</v>
      </c>
    </row>
    <row r="52" spans="1:99" x14ac:dyDescent="0.2">
      <c r="A52" s="17">
        <f t="shared" si="52"/>
        <v>4.6219166666666638</v>
      </c>
      <c r="B52">
        <f t="shared" si="53"/>
        <v>4.6219166666666638</v>
      </c>
      <c r="C52" s="1">
        <f t="shared" si="15"/>
        <v>12.5</v>
      </c>
      <c r="D52" s="1">
        <f t="shared" si="66"/>
        <v>13.327119481478775</v>
      </c>
      <c r="E52">
        <f t="shared" si="16"/>
        <v>0.35416293744871713</v>
      </c>
      <c r="F52" s="1">
        <f t="shared" si="17"/>
        <v>20.302333993875504</v>
      </c>
      <c r="G52" s="1">
        <f t="shared" si="18"/>
        <v>5.6302466049002161E-3</v>
      </c>
      <c r="H52">
        <f t="shared" si="19"/>
        <v>0.34680537479159879</v>
      </c>
      <c r="I52">
        <f t="shared" si="20"/>
        <v>0.93793711517119238</v>
      </c>
      <c r="J52" s="18">
        <f t="shared" si="21"/>
        <v>0.42001150182948921</v>
      </c>
      <c r="K52" s="2">
        <f t="shared" si="72"/>
        <v>24.077092461563073</v>
      </c>
      <c r="L52">
        <f t="shared" si="0"/>
        <v>-1.6280833333333362</v>
      </c>
      <c r="M52" s="1">
        <f t="shared" si="23"/>
        <v>12.5</v>
      </c>
      <c r="N52" s="1">
        <f t="shared" si="67"/>
        <v>12.605580325406592</v>
      </c>
      <c r="O52">
        <f t="shared" si="24"/>
        <v>-0.12951756367421313</v>
      </c>
      <c r="P52" s="1">
        <f t="shared" si="1"/>
        <v>-7.424573713808396</v>
      </c>
      <c r="Q52" s="1">
        <f t="shared" si="25"/>
        <v>6.2932402503850619E-3</v>
      </c>
      <c r="R52">
        <f t="shared" si="26"/>
        <v>-0.12915576207562046</v>
      </c>
      <c r="S52">
        <f t="shared" si="27"/>
        <v>0.99162431854138477</v>
      </c>
      <c r="T52" s="18">
        <f t="shared" si="28"/>
        <v>5.7268401084994973E-2</v>
      </c>
      <c r="U52" s="2">
        <f t="shared" si="29"/>
        <v>3.2829019730251892</v>
      </c>
      <c r="V52">
        <f t="shared" si="2"/>
        <v>10.871916666666664</v>
      </c>
      <c r="W52" s="1">
        <f t="shared" si="30"/>
        <v>12.5</v>
      </c>
      <c r="X52" s="1">
        <f t="shared" si="68"/>
        <v>16.566489429174318</v>
      </c>
      <c r="Y52">
        <f t="shared" si="31"/>
        <v>0.7158506984573324</v>
      </c>
      <c r="Z52" s="1">
        <f t="shared" si="32"/>
        <v>41.036027300101857</v>
      </c>
      <c r="AA52" s="1">
        <f t="shared" si="3"/>
        <v>3.6436698966489677E-3</v>
      </c>
      <c r="AB52">
        <f t="shared" si="4"/>
        <v>0.65625953604393339</v>
      </c>
      <c r="AC52">
        <f t="shared" si="5"/>
        <v>0.75453523532794764</v>
      </c>
      <c r="AD52" s="18">
        <f t="shared" si="33"/>
        <v>2.0485566603240599</v>
      </c>
      <c r="AE52" s="2">
        <f t="shared" si="6"/>
        <v>117.43318434978687</v>
      </c>
      <c r="AF52" s="2"/>
      <c r="AG52" s="1">
        <f t="shared" si="7"/>
        <v>3.5309846593901931E-3</v>
      </c>
      <c r="AH52" s="1">
        <f t="shared" si="34"/>
        <v>1.4270624655933196E-2</v>
      </c>
      <c r="AI52">
        <f t="shared" si="35"/>
        <v>0.24255864493830076</v>
      </c>
      <c r="AJ52" s="2">
        <f t="shared" si="54"/>
        <v>13.904635697100042</v>
      </c>
      <c r="AK52" s="1">
        <f t="shared" si="55"/>
        <v>1.4700972101714135E-2</v>
      </c>
      <c r="AL52" s="1">
        <f t="shared" si="8"/>
        <v>0.60437444356895331</v>
      </c>
      <c r="AM52">
        <f t="shared" si="36"/>
        <v>0.54362979628970565</v>
      </c>
      <c r="AN52" s="17">
        <f t="shared" si="56"/>
        <v>1.0820656773282358</v>
      </c>
      <c r="AP52">
        <v>4</v>
      </c>
      <c r="AQ52">
        <f t="shared" si="37"/>
        <v>0.12127932246915038</v>
      </c>
      <c r="AR52" s="2">
        <f t="shared" si="38"/>
        <v>6.9523178485500212</v>
      </c>
      <c r="AT52" s="1">
        <f>ATAN(A52/$G$8/$G$1)</f>
        <v>0.18281251166864226</v>
      </c>
      <c r="AU52" s="2">
        <f t="shared" si="39"/>
        <v>10.479698121132358</v>
      </c>
      <c r="AV52" s="1"/>
      <c r="AW52" s="2">
        <f>(AT52+AI52)/(SQRT(AP52)-1)</f>
        <v>0.42537115660694302</v>
      </c>
      <c r="AX52" s="2">
        <f t="shared" si="40"/>
        <v>24.384333818232403</v>
      </c>
      <c r="AY52" s="1"/>
      <c r="AZ52" s="18">
        <f>(A52-$A$50)</f>
        <v>0.24983333333333313</v>
      </c>
      <c r="BA52">
        <f t="shared" ref="BA52:BA58" si="78">AZ52/(SIN(AW52)-SIN($AW$50))</f>
        <v>11.807980951848409</v>
      </c>
      <c r="BB52" s="18">
        <f t="shared" ref="BB52:BB58" si="79">BA52*(COS(AW52)-COS($AW$50))</f>
        <v>-0.10972089840672997</v>
      </c>
      <c r="BC52" s="18">
        <v>11.83</v>
      </c>
      <c r="BD52" s="18">
        <f t="shared" ref="BD52:BD58" si="80">BC52*(COS(AW52)-COS($AW$50))</f>
        <v>-0.10992550152686588</v>
      </c>
      <c r="BE52" s="17">
        <f t="shared" si="60"/>
        <v>4.6219166666666638</v>
      </c>
      <c r="BF52" s="17">
        <f>(A52-A51)</f>
        <v>0.12491666666666656</v>
      </c>
      <c r="BG52">
        <f t="shared" si="61"/>
        <v>11.836358117886483</v>
      </c>
      <c r="BH52" s="18">
        <f t="shared" si="62"/>
        <v>5.5723397876771642E-2</v>
      </c>
      <c r="BI52" s="18">
        <f>SUM($BH$16:BH52)</f>
        <v>1.012572424710922</v>
      </c>
      <c r="BJ52">
        <v>0.5</v>
      </c>
      <c r="BK52" s="17">
        <f t="shared" si="41"/>
        <v>1.487427575289078</v>
      </c>
      <c r="BL52" s="17">
        <v>1.4874242345743152</v>
      </c>
      <c r="BM52">
        <v>1.5</v>
      </c>
      <c r="BO52" s="2">
        <f>BM52*SQRT(AP52)+(2-BM52)</f>
        <v>3.5</v>
      </c>
      <c r="BP52" s="1">
        <f>BO52+AN52</f>
        <v>4.5820656773282362</v>
      </c>
      <c r="BQ52" s="2"/>
      <c r="BR52" s="1">
        <f t="shared" si="42"/>
        <v>1.1554791666666659</v>
      </c>
      <c r="BS52" s="1">
        <f t="shared" si="63"/>
        <v>3.1229166666666419E-2</v>
      </c>
      <c r="BT52" s="1">
        <f t="shared" si="9"/>
        <v>19.067739481684928</v>
      </c>
      <c r="BU52" s="2">
        <f t="shared" si="43"/>
        <v>11.149805159013162</v>
      </c>
      <c r="BV52" s="1"/>
      <c r="BW52" s="1">
        <v>4</v>
      </c>
      <c r="BX52" s="1">
        <f t="shared" si="10"/>
        <v>9.1406255834321132E-2</v>
      </c>
      <c r="BY52" s="2">
        <f t="shared" si="11"/>
        <v>5.2398490605661792</v>
      </c>
      <c r="BZ52" s="1"/>
      <c r="CA52" s="1">
        <f t="shared" si="44"/>
        <v>0.18281251166864226</v>
      </c>
      <c r="CB52" s="2">
        <f t="shared" si="12"/>
        <v>10.479698121132358</v>
      </c>
      <c r="CC52" s="20"/>
      <c r="CD52" s="1">
        <f t="shared" si="64"/>
        <v>6.5644253521171549</v>
      </c>
      <c r="CE52" s="1">
        <f t="shared" si="45"/>
        <v>-5.6954889630628303E-3</v>
      </c>
      <c r="CF52" s="17">
        <f>SUM(CE$15:$CE52)</f>
        <v>-0.1068099128319753</v>
      </c>
      <c r="CG52" s="18">
        <f t="shared" si="46"/>
        <v>0.60680991283197527</v>
      </c>
      <c r="CH52" s="18">
        <f t="shared" si="47"/>
        <v>1.8931900871680247</v>
      </c>
      <c r="CJ52" s="1">
        <f t="shared" si="48"/>
        <v>3.1068099128319755</v>
      </c>
      <c r="CK52" s="18">
        <f t="shared" si="65"/>
        <v>1.7566150718451379</v>
      </c>
      <c r="CL52">
        <f t="shared" si="49"/>
        <v>8.0532496130436115</v>
      </c>
      <c r="CN52" s="1">
        <v>3.5</v>
      </c>
      <c r="CO52">
        <v>4.5</v>
      </c>
      <c r="CP52" s="1">
        <f t="shared" si="50"/>
        <v>7.4246212024587486</v>
      </c>
      <c r="CR52" s="1">
        <f t="shared" si="51"/>
        <v>0.5</v>
      </c>
      <c r="CT52" s="18">
        <f t="shared" si="13"/>
        <v>9.6812362743038864</v>
      </c>
      <c r="CU52">
        <f t="shared" si="14"/>
        <v>278.81960469995192</v>
      </c>
    </row>
    <row r="53" spans="1:99" x14ac:dyDescent="0.2">
      <c r="A53" s="17">
        <f t="shared" si="52"/>
        <v>4.7468333333333304</v>
      </c>
      <c r="B53">
        <f t="shared" si="53"/>
        <v>4.7468333333333304</v>
      </c>
      <c r="C53" s="1">
        <f t="shared" si="15"/>
        <v>12.5</v>
      </c>
      <c r="D53" s="1">
        <f t="shared" si="66"/>
        <v>13.37095459174267</v>
      </c>
      <c r="E53">
        <f t="shared" si="16"/>
        <v>0.36292562350670643</v>
      </c>
      <c r="F53" s="1">
        <f t="shared" si="17"/>
        <v>20.804653576817564</v>
      </c>
      <c r="G53" s="1">
        <f t="shared" si="18"/>
        <v>5.5933909080957489E-3</v>
      </c>
      <c r="H53">
        <f t="shared" si="19"/>
        <v>0.35501080351172321</v>
      </c>
      <c r="I53">
        <f t="shared" si="20"/>
        <v>0.93486219807518189</v>
      </c>
      <c r="J53" s="18">
        <f t="shared" si="21"/>
        <v>0.44204895286009066</v>
      </c>
      <c r="K53" s="2">
        <f t="shared" si="72"/>
        <v>25.340385832744047</v>
      </c>
      <c r="L53">
        <f t="shared" si="0"/>
        <v>-1.5031666666666696</v>
      </c>
      <c r="M53" s="1">
        <f t="shared" si="23"/>
        <v>12.5</v>
      </c>
      <c r="N53" s="1">
        <f t="shared" si="67"/>
        <v>12.59005599780151</v>
      </c>
      <c r="O53">
        <f t="shared" si="24"/>
        <v>-0.11967865564795839</v>
      </c>
      <c r="P53" s="1">
        <f t="shared" si="1"/>
        <v>-6.8605598779084422</v>
      </c>
      <c r="Q53" s="1">
        <f t="shared" si="25"/>
        <v>6.308769737694328E-3</v>
      </c>
      <c r="R53">
        <f t="shared" si="26"/>
        <v>-0.11939316766574781</v>
      </c>
      <c r="S53">
        <f t="shared" si="27"/>
        <v>0.99284705343508906</v>
      </c>
      <c r="T53" s="18">
        <f t="shared" si="28"/>
        <v>4.9463775812686996E-2</v>
      </c>
      <c r="U53" s="2">
        <f t="shared" si="29"/>
        <v>2.8355030720648595</v>
      </c>
      <c r="V53">
        <f t="shared" si="2"/>
        <v>10.996833333333331</v>
      </c>
      <c r="W53" s="1">
        <f t="shared" si="30"/>
        <v>12.5</v>
      </c>
      <c r="X53" s="1">
        <f t="shared" si="68"/>
        <v>16.648733986736381</v>
      </c>
      <c r="Y53">
        <f t="shared" si="31"/>
        <v>0.72151206166047521</v>
      </c>
      <c r="Z53" s="1">
        <f t="shared" si="32"/>
        <v>41.360564044231062</v>
      </c>
      <c r="AA53" s="1">
        <f t="shared" si="3"/>
        <v>3.6077594387607711E-3</v>
      </c>
      <c r="AB53">
        <f t="shared" si="4"/>
        <v>0.66052069437197003</v>
      </c>
      <c r="AC53">
        <f t="shared" si="5"/>
        <v>0.75080783980081789</v>
      </c>
      <c r="AD53" s="18">
        <f t="shared" si="33"/>
        <v>2.0899038908636003</v>
      </c>
      <c r="AE53" s="2">
        <f t="shared" si="6"/>
        <v>119.80340775651212</v>
      </c>
      <c r="AF53" s="2"/>
      <c r="AG53" s="1">
        <f t="shared" si="7"/>
        <v>3.6154899671983977E-3</v>
      </c>
      <c r="AH53" s="1">
        <f t="shared" si="34"/>
        <v>1.4201427234643387E-2</v>
      </c>
      <c r="AI53">
        <f t="shared" si="35"/>
        <v>0.24929057722665787</v>
      </c>
      <c r="AJ53" s="2">
        <f t="shared" si="54"/>
        <v>14.290542643566374</v>
      </c>
      <c r="AK53" s="1">
        <f t="shared" si="55"/>
        <v>1.4654429473841116E-2</v>
      </c>
      <c r="AL53" s="1">
        <f t="shared" si="8"/>
        <v>0.6101434967586612</v>
      </c>
      <c r="AM53">
        <f t="shared" si="36"/>
        <v>0.54784458889581389</v>
      </c>
      <c r="AN53" s="17">
        <f t="shared" si="56"/>
        <v>1.0904549938212855</v>
      </c>
      <c r="AP53">
        <v>4</v>
      </c>
      <c r="AQ53">
        <f t="shared" si="37"/>
        <v>0.12464528861332895</v>
      </c>
      <c r="AR53" s="2">
        <f t="shared" si="38"/>
        <v>7.1452713217831878</v>
      </c>
      <c r="AT53" s="1">
        <f>ATAN(A53/$G$8/$G$1)</f>
        <v>0.18763969035266884</v>
      </c>
      <c r="AU53" s="2">
        <f t="shared" si="39"/>
        <v>10.756415370535155</v>
      </c>
      <c r="AV53" s="1"/>
      <c r="AW53" s="2">
        <f>(AT53+AI53)/(SQRT(AP53)-1)</f>
        <v>0.43693026757932674</v>
      </c>
      <c r="AX53" s="2">
        <f t="shared" si="40"/>
        <v>25.046958014101531</v>
      </c>
      <c r="AY53" s="1"/>
      <c r="AZ53" s="18">
        <f>(A53-$A$50)</f>
        <v>0.37474999999999969</v>
      </c>
      <c r="BA53">
        <f t="shared" si="78"/>
        <v>11.83698967900227</v>
      </c>
      <c r="BB53" s="18">
        <f t="shared" si="79"/>
        <v>-0.16717158718839573</v>
      </c>
      <c r="BC53" s="18">
        <v>11.83</v>
      </c>
      <c r="BD53" s="18">
        <f t="shared" si="80"/>
        <v>-0.1670728732615922</v>
      </c>
      <c r="BE53" s="17">
        <f t="shared" si="60"/>
        <v>4.7468333333333304</v>
      </c>
      <c r="BF53" s="17">
        <f>(A53-A52)</f>
        <v>0.12491666666666656</v>
      </c>
      <c r="BG53">
        <f t="shared" si="61"/>
        <v>11.895436839964622</v>
      </c>
      <c r="BH53" s="18">
        <f t="shared" si="62"/>
        <v>5.746347853257959E-2</v>
      </c>
      <c r="BI53" s="18">
        <f>SUM($BH$16:BH53)</f>
        <v>1.0700359032435016</v>
      </c>
      <c r="BJ53">
        <v>0.5</v>
      </c>
      <c r="BK53" s="17">
        <f t="shared" si="41"/>
        <v>1.4299640967564984</v>
      </c>
      <c r="BL53" s="17">
        <v>1.4299603498448583</v>
      </c>
      <c r="BM53">
        <v>1.5</v>
      </c>
      <c r="BO53" s="2">
        <f>BM53*SQRT(AP53)+(2-BM53)</f>
        <v>3.5</v>
      </c>
      <c r="BP53" s="1">
        <f>BO53+AN53</f>
        <v>4.590454993821286</v>
      </c>
      <c r="BQ53" s="2"/>
      <c r="BR53" s="1">
        <f t="shared" si="42"/>
        <v>1.1867083333333328</v>
      </c>
      <c r="BS53" s="1">
        <f t="shared" si="63"/>
        <v>3.1229166666666863E-2</v>
      </c>
      <c r="BT53" s="1">
        <f t="shared" si="9"/>
        <v>19.084993843740818</v>
      </c>
      <c r="BU53" s="2">
        <f t="shared" si="43"/>
        <v>11.175448837562104</v>
      </c>
      <c r="BV53" s="1"/>
      <c r="BW53" s="1">
        <v>4</v>
      </c>
      <c r="BX53" s="1">
        <f t="shared" si="10"/>
        <v>9.3819845176334418E-2</v>
      </c>
      <c r="BY53" s="2">
        <f t="shared" si="11"/>
        <v>5.3782076852675775</v>
      </c>
      <c r="BZ53" s="1"/>
      <c r="CA53" s="1">
        <f t="shared" si="44"/>
        <v>0.18763969035266884</v>
      </c>
      <c r="CB53" s="2">
        <f t="shared" si="12"/>
        <v>10.756415370535155</v>
      </c>
      <c r="CC53" s="20"/>
      <c r="CD53" s="1">
        <f t="shared" si="64"/>
        <v>6.582039398134115</v>
      </c>
      <c r="CE53" s="1">
        <f t="shared" si="45"/>
        <v>-5.8515298196621466E-3</v>
      </c>
      <c r="CF53" s="17">
        <f>SUM(CE$15:$CE53)</f>
        <v>-0.11266144265163745</v>
      </c>
      <c r="CG53" s="18">
        <f t="shared" si="46"/>
        <v>0.61266144265163747</v>
      </c>
      <c r="CH53" s="18">
        <f t="shared" si="47"/>
        <v>1.8873385573483625</v>
      </c>
      <c r="CJ53" s="1">
        <f t="shared" si="48"/>
        <v>3.1126614426516372</v>
      </c>
      <c r="CK53" s="18">
        <f t="shared" si="65"/>
        <v>1.7881102802137416</v>
      </c>
      <c r="CL53">
        <f t="shared" si="49"/>
        <v>8.1976402531289008</v>
      </c>
      <c r="CN53" s="1">
        <v>3.5</v>
      </c>
      <c r="CO53">
        <v>4.5</v>
      </c>
      <c r="CP53" s="1">
        <f t="shared" si="50"/>
        <v>7.4246212024587486</v>
      </c>
      <c r="CR53" s="1">
        <f t="shared" si="51"/>
        <v>0.5</v>
      </c>
      <c r="CT53" s="18">
        <f t="shared" si="13"/>
        <v>9.7127314826724902</v>
      </c>
      <c r="CU53">
        <f t="shared" si="14"/>
        <v>279.72666670096771</v>
      </c>
    </row>
    <row r="54" spans="1:99" x14ac:dyDescent="0.2">
      <c r="A54" s="17">
        <f t="shared" si="52"/>
        <v>4.8717499999999969</v>
      </c>
      <c r="B54">
        <f t="shared" si="53"/>
        <v>4.8717499999999969</v>
      </c>
      <c r="C54" s="1">
        <f t="shared" si="15"/>
        <v>12.5</v>
      </c>
      <c r="D54" s="1">
        <f t="shared" si="66"/>
        <v>13.415809631270859</v>
      </c>
      <c r="E54">
        <f t="shared" si="16"/>
        <v>0.37163037913368696</v>
      </c>
      <c r="F54" s="1">
        <f t="shared" si="17"/>
        <v>21.303652307026638</v>
      </c>
      <c r="G54" s="1">
        <f t="shared" si="18"/>
        <v>5.5560510299104407E-3</v>
      </c>
      <c r="H54">
        <f t="shared" si="19"/>
        <v>0.36313499773017449</v>
      </c>
      <c r="I54">
        <f t="shared" si="20"/>
        <v>0.93173653648631072</v>
      </c>
      <c r="J54" s="18">
        <f t="shared" si="21"/>
        <v>0.46459915818927222</v>
      </c>
      <c r="K54" s="2">
        <f t="shared" si="72"/>
        <v>26.633072762442353</v>
      </c>
      <c r="L54">
        <f t="shared" si="0"/>
        <v>-1.3782500000000031</v>
      </c>
      <c r="M54" s="1">
        <f t="shared" si="23"/>
        <v>12.5</v>
      </c>
      <c r="N54" s="1">
        <f t="shared" si="67"/>
        <v>12.575753379519654</v>
      </c>
      <c r="O54">
        <f t="shared" si="24"/>
        <v>-0.10981641112073699</v>
      </c>
      <c r="P54" s="1">
        <f t="shared" si="1"/>
        <v>-6.2952082808065786</v>
      </c>
      <c r="Q54" s="1">
        <f t="shared" si="25"/>
        <v>6.323128040344469E-3</v>
      </c>
      <c r="R54">
        <f t="shared" si="26"/>
        <v>-0.10959581970210734</v>
      </c>
      <c r="S54">
        <f t="shared" si="27"/>
        <v>0.99397623528121792</v>
      </c>
      <c r="T54" s="18">
        <f t="shared" si="28"/>
        <v>4.2273346768519446E-2</v>
      </c>
      <c r="U54" s="2">
        <f t="shared" si="29"/>
        <v>2.4233128720807322</v>
      </c>
      <c r="V54">
        <f t="shared" si="2"/>
        <v>11.121749999999997</v>
      </c>
      <c r="W54" s="1">
        <f t="shared" si="30"/>
        <v>12.5</v>
      </c>
      <c r="X54" s="1">
        <f t="shared" si="68"/>
        <v>16.731506897542133</v>
      </c>
      <c r="Y54">
        <f t="shared" si="31"/>
        <v>0.72711758807241267</v>
      </c>
      <c r="Z54" s="1">
        <f t="shared" si="32"/>
        <v>41.681899953195625</v>
      </c>
      <c r="AA54" s="1">
        <f t="shared" si="3"/>
        <v>3.5721516379111518E-3</v>
      </c>
      <c r="AB54">
        <f t="shared" si="4"/>
        <v>0.66471896811839404</v>
      </c>
      <c r="AC54">
        <f t="shared" si="5"/>
        <v>0.74709349710971085</v>
      </c>
      <c r="AD54" s="18">
        <f t="shared" si="33"/>
        <v>2.1315167431539366</v>
      </c>
      <c r="AE54" s="2">
        <f t="shared" si="6"/>
        <v>122.18885788780527</v>
      </c>
      <c r="AF54" s="2"/>
      <c r="AG54" s="1">
        <f t="shared" si="7"/>
        <v>3.6990851281870621E-3</v>
      </c>
      <c r="AH54" s="1">
        <f t="shared" si="34"/>
        <v>1.4130546007265876E-2</v>
      </c>
      <c r="AI54">
        <f t="shared" si="35"/>
        <v>0.25603401599349346</v>
      </c>
      <c r="AJ54" s="2">
        <f t="shared" si="54"/>
        <v>14.677109197079242</v>
      </c>
      <c r="AK54" s="1">
        <f t="shared" si="55"/>
        <v>1.4606695767661907E-2</v>
      </c>
      <c r="AL54" s="1">
        <f t="shared" si="8"/>
        <v>0.61607708636694636</v>
      </c>
      <c r="AM54">
        <f t="shared" si="36"/>
        <v>0.55215709165213223</v>
      </c>
      <c r="AN54" s="17">
        <f t="shared" si="56"/>
        <v>1.0990387970782884</v>
      </c>
      <c r="AP54">
        <v>4</v>
      </c>
      <c r="AQ54">
        <f t="shared" si="37"/>
        <v>0.12801700799674676</v>
      </c>
      <c r="AR54" s="2">
        <f t="shared" si="38"/>
        <v>7.3385545985396226</v>
      </c>
      <c r="AT54" s="1">
        <f>ATAN(A54/$G$8/$G$1)</f>
        <v>0.19245803657055946</v>
      </c>
      <c r="AU54" s="2">
        <f t="shared" si="39"/>
        <v>11.032626300223153</v>
      </c>
      <c r="AV54" s="1"/>
      <c r="AW54" s="2">
        <f>(AT54+AI54)/(SQRT(AP54)-1)</f>
        <v>0.44849205256405289</v>
      </c>
      <c r="AX54" s="2">
        <f t="shared" si="40"/>
        <v>25.709735497302393</v>
      </c>
      <c r="AY54" s="1"/>
      <c r="AZ54" s="18">
        <f>(A54-$A$50)</f>
        <v>0.49966666666666626</v>
      </c>
      <c r="BA54">
        <f t="shared" si="78"/>
        <v>11.866783239708818</v>
      </c>
      <c r="BB54" s="18">
        <f t="shared" si="79"/>
        <v>-0.22636776211812423</v>
      </c>
      <c r="BC54" s="18">
        <v>11.83</v>
      </c>
      <c r="BD54" s="18">
        <f t="shared" si="80"/>
        <v>-0.22566609432086665</v>
      </c>
      <c r="BE54" s="17">
        <f t="shared" si="60"/>
        <v>4.8717499999999969</v>
      </c>
      <c r="BF54" s="17">
        <f>(A54-A53)</f>
        <v>0.12491666666666656</v>
      </c>
      <c r="BG54">
        <f t="shared" si="61"/>
        <v>11.957070648900988</v>
      </c>
      <c r="BH54" s="18">
        <f t="shared" si="62"/>
        <v>5.9222593723788464E-2</v>
      </c>
      <c r="BI54" s="18">
        <f>SUM($BH$16:BH54)</f>
        <v>1.1292584969672901</v>
      </c>
      <c r="BJ54">
        <v>0.5</v>
      </c>
      <c r="BK54" s="17">
        <f t="shared" si="41"/>
        <v>1.3707415030327099</v>
      </c>
      <c r="BL54" s="17">
        <v>1.3707373112601846</v>
      </c>
      <c r="BM54">
        <v>1.5</v>
      </c>
      <c r="BO54" s="2">
        <f>BM54*SQRT(AP54)+(2-BM54)</f>
        <v>3.5</v>
      </c>
      <c r="BP54" s="1">
        <f>BO54+AN54</f>
        <v>4.599038797078288</v>
      </c>
      <c r="BQ54" s="2"/>
      <c r="BR54" s="1">
        <f t="shared" si="42"/>
        <v>1.2179374999999995</v>
      </c>
      <c r="BS54" s="1">
        <f t="shared" si="63"/>
        <v>3.1229166666666641E-2</v>
      </c>
      <c r="BT54" s="1">
        <f t="shared" si="9"/>
        <v>19.10269210831699</v>
      </c>
      <c r="BU54" s="2">
        <f t="shared" si="43"/>
        <v>11.20173090539528</v>
      </c>
      <c r="BV54" s="1"/>
      <c r="BW54" s="1">
        <v>4</v>
      </c>
      <c r="BX54" s="1">
        <f t="shared" si="10"/>
        <v>9.622901828527973E-2</v>
      </c>
      <c r="BY54" s="2">
        <f t="shared" si="11"/>
        <v>5.5163131501115767</v>
      </c>
      <c r="BZ54" s="1"/>
      <c r="CA54" s="1">
        <f t="shared" si="44"/>
        <v>0.19245803657055946</v>
      </c>
      <c r="CB54" s="2">
        <f t="shared" si="12"/>
        <v>11.032626300223153</v>
      </c>
      <c r="CC54" s="20"/>
      <c r="CD54" s="1">
        <f t="shared" si="64"/>
        <v>6.6001458694681396</v>
      </c>
      <c r="CE54" s="1">
        <f t="shared" si="45"/>
        <v>-6.0075706811356412E-3</v>
      </c>
      <c r="CF54" s="17">
        <f>SUM(CE$15:$CE54)</f>
        <v>-0.11866901333277309</v>
      </c>
      <c r="CG54" s="18">
        <f t="shared" si="46"/>
        <v>0.61866901333277313</v>
      </c>
      <c r="CH54" s="18">
        <f t="shared" si="47"/>
        <v>1.8813309866672268</v>
      </c>
      <c r="CJ54" s="1">
        <f t="shared" si="48"/>
        <v>3.1186690133327728</v>
      </c>
      <c r="CK54" s="18">
        <f t="shared" si="65"/>
        <v>1.8203999187280537</v>
      </c>
      <c r="CL54">
        <f t="shared" si="49"/>
        <v>8.3456729798420799</v>
      </c>
      <c r="CN54" s="1">
        <v>3.5</v>
      </c>
      <c r="CO54">
        <v>4.5</v>
      </c>
      <c r="CP54" s="1">
        <f t="shared" si="50"/>
        <v>7.4246212024587486</v>
      </c>
      <c r="CR54" s="1">
        <f t="shared" si="51"/>
        <v>0.5</v>
      </c>
      <c r="CT54" s="18">
        <f t="shared" si="13"/>
        <v>9.7450211211868023</v>
      </c>
      <c r="CU54">
        <f t="shared" si="14"/>
        <v>280.65660829017992</v>
      </c>
    </row>
    <row r="55" spans="1:99" x14ac:dyDescent="0.2">
      <c r="A55" s="17">
        <f t="shared" si="52"/>
        <v>4.9966666666666635</v>
      </c>
      <c r="B55">
        <f t="shared" si="53"/>
        <v>4.9966666666666635</v>
      </c>
      <c r="C55" s="1">
        <f t="shared" si="15"/>
        <v>12.5</v>
      </c>
      <c r="D55" s="1">
        <f t="shared" si="66"/>
        <v>13.461674404685985</v>
      </c>
      <c r="E55">
        <f t="shared" si="16"/>
        <v>0.38027647091814426</v>
      </c>
      <c r="F55" s="1">
        <f t="shared" si="17"/>
        <v>21.799288141804446</v>
      </c>
      <c r="G55" s="1">
        <f t="shared" si="18"/>
        <v>5.518255892684884E-3</v>
      </c>
      <c r="H55">
        <f t="shared" si="19"/>
        <v>0.37117720399828813</v>
      </c>
      <c r="I55">
        <f t="shared" si="20"/>
        <v>0.9285620513632965</v>
      </c>
      <c r="J55" s="18">
        <f t="shared" si="21"/>
        <v>0.48765699224240006</v>
      </c>
      <c r="K55" s="2">
        <f t="shared" si="72"/>
        <v>27.954859427908282</v>
      </c>
      <c r="L55">
        <f t="shared" si="0"/>
        <v>-1.2533333333333365</v>
      </c>
      <c r="M55" s="1">
        <f t="shared" si="23"/>
        <v>12.5</v>
      </c>
      <c r="N55" s="1">
        <f t="shared" si="67"/>
        <v>12.562676643313099</v>
      </c>
      <c r="O55">
        <f t="shared" si="24"/>
        <v>-9.9932671916857854E-2</v>
      </c>
      <c r="P55" s="1">
        <f t="shared" si="1"/>
        <v>-5.7286245047880291</v>
      </c>
      <c r="Q55" s="1">
        <f t="shared" si="25"/>
        <v>6.3362986272197811E-3</v>
      </c>
      <c r="R55">
        <f t="shared" si="26"/>
        <v>-9.9766424697436171E-2</v>
      </c>
      <c r="S55">
        <f t="shared" si="27"/>
        <v>0.99501088461538489</v>
      </c>
      <c r="T55" s="18">
        <f t="shared" si="28"/>
        <v>3.5699211741661567E-2</v>
      </c>
      <c r="U55" s="2">
        <f t="shared" si="29"/>
        <v>2.0464516285028922</v>
      </c>
      <c r="V55">
        <f t="shared" si="2"/>
        <v>11.246666666666663</v>
      </c>
      <c r="W55" s="1">
        <f t="shared" si="30"/>
        <v>12.5</v>
      </c>
      <c r="X55" s="1">
        <f t="shared" si="68"/>
        <v>16.814800358943042</v>
      </c>
      <c r="Y55">
        <f t="shared" si="31"/>
        <v>0.73266775259946693</v>
      </c>
      <c r="Z55" s="1">
        <f t="shared" si="32"/>
        <v>42.000062250924856</v>
      </c>
      <c r="AA55" s="1">
        <f t="shared" si="3"/>
        <v>3.5368494122699442E-3</v>
      </c>
      <c r="AB55">
        <f t="shared" si="4"/>
        <v>0.66885520057245662</v>
      </c>
      <c r="AC55">
        <f t="shared" si="5"/>
        <v>0.74339270958705184</v>
      </c>
      <c r="AD55" s="18">
        <f t="shared" si="33"/>
        <v>2.173391294529337</v>
      </c>
      <c r="AE55" s="2">
        <f t="shared" si="6"/>
        <v>124.5893098774779</v>
      </c>
      <c r="AF55" s="2"/>
      <c r="AG55" s="1">
        <f t="shared" si="7"/>
        <v>3.781741056379251E-3</v>
      </c>
      <c r="AH55" s="1">
        <f t="shared" si="34"/>
        <v>1.4057997181905004E-2</v>
      </c>
      <c r="AI55">
        <f t="shared" si="35"/>
        <v>0.26278882121907343</v>
      </c>
      <c r="AJ55" s="2">
        <f t="shared" si="54"/>
        <v>15.064327331029686</v>
      </c>
      <c r="AK55" s="1">
        <f t="shared" si="55"/>
        <v>1.4557776278812416E-2</v>
      </c>
      <c r="AL55" s="1">
        <f t="shared" si="8"/>
        <v>0.62217609384004879</v>
      </c>
      <c r="AM55">
        <f t="shared" si="36"/>
        <v>0.55656606350446369</v>
      </c>
      <c r="AN55" s="17">
        <f t="shared" si="56"/>
        <v>1.1078146168480567</v>
      </c>
      <c r="AP55">
        <v>4</v>
      </c>
      <c r="AQ55">
        <f t="shared" si="37"/>
        <v>0.13139441060953672</v>
      </c>
      <c r="AR55" s="2">
        <f t="shared" si="38"/>
        <v>7.532163665514843</v>
      </c>
      <c r="AT55" s="1">
        <f>ATAN(A55/$G$8/$G$1)</f>
        <v>0.1972673514349827</v>
      </c>
      <c r="AU55" s="2">
        <f t="shared" si="39"/>
        <v>11.308319509011746</v>
      </c>
      <c r="AV55" s="1"/>
      <c r="AW55" s="2">
        <f>(AT55+AI55)/(SQRT(AP55)-1)</f>
        <v>0.46005617265405613</v>
      </c>
      <c r="AX55" s="2">
        <f t="shared" si="40"/>
        <v>26.372646840041433</v>
      </c>
      <c r="AY55" s="1"/>
      <c r="AZ55" s="18">
        <f>(A55-$A$50)</f>
        <v>0.62458333333333282</v>
      </c>
      <c r="BA55">
        <f t="shared" si="78"/>
        <v>11.897379552038844</v>
      </c>
      <c r="BB55" s="18">
        <f t="shared" si="79"/>
        <v>-0.28732377145358257</v>
      </c>
      <c r="BC55" s="18">
        <v>11.83</v>
      </c>
      <c r="BD55" s="18">
        <f t="shared" si="80"/>
        <v>-0.28569654363202951</v>
      </c>
      <c r="BE55" s="17">
        <f t="shared" si="60"/>
        <v>4.9966666666666635</v>
      </c>
      <c r="BF55" s="17">
        <f>(A55-A54)</f>
        <v>0.12491666666666656</v>
      </c>
      <c r="BG55">
        <f t="shared" si="61"/>
        <v>12.021358981544195</v>
      </c>
      <c r="BH55" s="18">
        <f t="shared" si="62"/>
        <v>6.1001486136338247E-2</v>
      </c>
      <c r="BI55" s="18">
        <f>SUM($BH$16:BH55)</f>
        <v>1.1902599831036282</v>
      </c>
      <c r="BJ55">
        <v>0.5</v>
      </c>
      <c r="BK55" s="17">
        <f t="shared" si="41"/>
        <v>1.3097400168963718</v>
      </c>
      <c r="BL55" s="17">
        <v>1.3097353387627713</v>
      </c>
      <c r="BM55">
        <v>1.5</v>
      </c>
      <c r="BO55" s="2">
        <f>BM55*SQRT(AP55)+(2-BM55)</f>
        <v>3.5</v>
      </c>
      <c r="BP55" s="1">
        <f>BO55+AN55</f>
        <v>4.6078146168480565</v>
      </c>
      <c r="BQ55" s="2"/>
      <c r="BR55" s="1">
        <f t="shared" si="42"/>
        <v>1.2491666666666659</v>
      </c>
      <c r="BS55" s="1">
        <f t="shared" si="63"/>
        <v>3.1229166666666419E-2</v>
      </c>
      <c r="BT55" s="1">
        <f t="shared" si="9"/>
        <v>19.120833042783467</v>
      </c>
      <c r="BU55" s="2">
        <f t="shared" si="43"/>
        <v>11.228647659631523</v>
      </c>
      <c r="BV55" s="1"/>
      <c r="BW55" s="1">
        <v>4</v>
      </c>
      <c r="BX55" s="1">
        <f t="shared" si="10"/>
        <v>9.8633675717491348E-2</v>
      </c>
      <c r="BY55" s="2">
        <f t="shared" si="11"/>
        <v>5.6541597545058728</v>
      </c>
      <c r="BZ55" s="1"/>
      <c r="CA55" s="1">
        <f t="shared" si="44"/>
        <v>0.1972673514349827</v>
      </c>
      <c r="CB55" s="2">
        <f t="shared" si="12"/>
        <v>11.308319509011746</v>
      </c>
      <c r="CC55" s="20"/>
      <c r="CD55" s="1">
        <f t="shared" si="64"/>
        <v>6.6187460599323531</v>
      </c>
      <c r="CE55" s="1">
        <f t="shared" si="45"/>
        <v>-6.1636115475840123E-3</v>
      </c>
      <c r="CF55" s="17">
        <f>SUM(CE$15:$CE55)</f>
        <v>-0.1248326248803571</v>
      </c>
      <c r="CG55" s="18">
        <f t="shared" si="46"/>
        <v>0.62483262488035707</v>
      </c>
      <c r="CH55" s="18">
        <f t="shared" si="47"/>
        <v>1.8751673751196429</v>
      </c>
      <c r="CJ55" s="1">
        <f t="shared" si="48"/>
        <v>3.1248326248803568</v>
      </c>
      <c r="CK55" s="18">
        <f t="shared" si="65"/>
        <v>1.8534802845118801</v>
      </c>
      <c r="CL55">
        <f t="shared" si="49"/>
        <v>8.4973308172464428</v>
      </c>
      <c r="CN55" s="1">
        <v>3.5</v>
      </c>
      <c r="CO55">
        <v>4.5</v>
      </c>
      <c r="CP55" s="1">
        <f t="shared" si="50"/>
        <v>7.4246212024587486</v>
      </c>
      <c r="CR55" s="1">
        <f t="shared" si="51"/>
        <v>0.5</v>
      </c>
      <c r="CT55" s="18">
        <f t="shared" si="13"/>
        <v>9.7781014869706286</v>
      </c>
      <c r="CU55">
        <f t="shared" si="14"/>
        <v>281.60932282475414</v>
      </c>
    </row>
    <row r="56" spans="1:99" x14ac:dyDescent="0.2">
      <c r="A56" s="17">
        <f t="shared" si="52"/>
        <v>5.12158333333333</v>
      </c>
      <c r="B56">
        <f t="shared" si="53"/>
        <v>5.12158333333333</v>
      </c>
      <c r="C56" s="1">
        <f t="shared" si="15"/>
        <v>12.5</v>
      </c>
      <c r="D56" s="1">
        <f t="shared" si="66"/>
        <v>13.508538627115732</v>
      </c>
      <c r="E56">
        <f t="shared" si="16"/>
        <v>0.3888632103770307</v>
      </c>
      <c r="F56" s="1">
        <f t="shared" si="17"/>
        <v>22.291521613969913</v>
      </c>
      <c r="G56" s="1">
        <f t="shared" si="18"/>
        <v>5.4800341142824905E-3</v>
      </c>
      <c r="H56">
        <f t="shared" si="19"/>
        <v>0.37913674267124353</v>
      </c>
      <c r="I56">
        <f t="shared" si="20"/>
        <v>0.9253406563837121</v>
      </c>
      <c r="J56" s="18">
        <f t="shared" si="21"/>
        <v>0.5112172844525783</v>
      </c>
      <c r="K56" s="2">
        <f t="shared" si="72"/>
        <v>29.305449427217862</v>
      </c>
      <c r="L56">
        <f t="shared" si="0"/>
        <v>-1.12841666666667</v>
      </c>
      <c r="M56" s="1">
        <f t="shared" si="23"/>
        <v>12.5</v>
      </c>
      <c r="N56" s="1">
        <f t="shared" si="67"/>
        <v>12.550829620929889</v>
      </c>
      <c r="O56">
        <f t="shared" si="24"/>
        <v>-9.002930468972789E-2</v>
      </c>
      <c r="P56" s="1">
        <f t="shared" si="1"/>
        <v>-5.1609155554621085</v>
      </c>
      <c r="Q56" s="1">
        <f t="shared" si="25"/>
        <v>6.3482662345156612E-3</v>
      </c>
      <c r="R56">
        <f t="shared" si="26"/>
        <v>-8.9907735245239165E-2</v>
      </c>
      <c r="S56">
        <f t="shared" si="27"/>
        <v>0.99595009872135265</v>
      </c>
      <c r="T56" s="18">
        <f t="shared" si="28"/>
        <v>2.9743297086567082E-2</v>
      </c>
      <c r="U56" s="2">
        <f t="shared" si="29"/>
        <v>1.7050297692936542</v>
      </c>
      <c r="V56">
        <f t="shared" si="2"/>
        <v>11.37158333333333</v>
      </c>
      <c r="W56" s="1">
        <f t="shared" si="30"/>
        <v>12.5</v>
      </c>
      <c r="X56" s="1">
        <f t="shared" si="68"/>
        <v>16.89860667353804</v>
      </c>
      <c r="Y56">
        <f t="shared" si="31"/>
        <v>0.73816303445782416</v>
      </c>
      <c r="Z56" s="1">
        <f t="shared" si="32"/>
        <v>42.315078408410301</v>
      </c>
      <c r="AA56" s="1">
        <f t="shared" si="3"/>
        <v>3.5018553660568878E-3</v>
      </c>
      <c r="AB56">
        <f t="shared" si="4"/>
        <v>0.67293023342216629</v>
      </c>
      <c r="AC56">
        <f t="shared" si="5"/>
        <v>0.73970595573267406</v>
      </c>
      <c r="AD56" s="18">
        <f t="shared" si="33"/>
        <v>2.2155236752356684</v>
      </c>
      <c r="AE56" s="2">
        <f t="shared" si="6"/>
        <v>127.00454189249054</v>
      </c>
      <c r="AF56" s="2"/>
      <c r="AG56" s="1">
        <f t="shared" si="7"/>
        <v>3.8634283928285582E-3</v>
      </c>
      <c r="AH56" s="1">
        <f t="shared" si="34"/>
        <v>1.3983798017677299E-2</v>
      </c>
      <c r="AI56">
        <f t="shared" si="35"/>
        <v>0.26955480875918686</v>
      </c>
      <c r="AJ56" s="2">
        <f t="shared" si="54"/>
        <v>15.452186489380138</v>
      </c>
      <c r="AK56" s="1">
        <f t="shared" si="55"/>
        <v>1.4507676793536222E-2</v>
      </c>
      <c r="AL56" s="1">
        <f t="shared" si="8"/>
        <v>0.6284414983517782</v>
      </c>
      <c r="AM56">
        <f t="shared" si="36"/>
        <v>0.56107027370626961</v>
      </c>
      <c r="AN56" s="17">
        <f t="shared" si="56"/>
        <v>1.1167800033962374</v>
      </c>
      <c r="AP56">
        <v>4</v>
      </c>
      <c r="AQ56">
        <f t="shared" si="37"/>
        <v>0.13477740437959343</v>
      </c>
      <c r="AR56" s="2">
        <f t="shared" si="38"/>
        <v>7.7260932446900688</v>
      </c>
      <c r="AT56" s="1">
        <f>ATAN(A56/$G$8/$G$1)</f>
        <v>0.20206743847446965</v>
      </c>
      <c r="AU56" s="2">
        <f t="shared" si="39"/>
        <v>11.583483734205265</v>
      </c>
      <c r="AV56" s="1"/>
      <c r="AW56" s="2">
        <f>(AT56+AI56)/(SQRT(AP56)-1)</f>
        <v>0.47162224723365653</v>
      </c>
      <c r="AX56" s="2">
        <f t="shared" si="40"/>
        <v>27.035670223585406</v>
      </c>
      <c r="AY56" s="1"/>
      <c r="AZ56" s="18">
        <f>(A56-$A$50)</f>
        <v>0.74949999999999939</v>
      </c>
      <c r="BA56">
        <f t="shared" si="78"/>
        <v>11.928796891272089</v>
      </c>
      <c r="BB56" s="18">
        <f t="shared" si="79"/>
        <v>-0.35005423420922943</v>
      </c>
      <c r="BC56" s="18">
        <v>11.83</v>
      </c>
      <c r="BD56" s="18">
        <f t="shared" si="80"/>
        <v>-0.34715500887814782</v>
      </c>
      <c r="BE56" s="17">
        <f t="shared" si="60"/>
        <v>5.12158333333333</v>
      </c>
      <c r="BF56" s="17">
        <f>(A56-A55)</f>
        <v>0.12491666666666656</v>
      </c>
      <c r="BG56">
        <f t="shared" si="61"/>
        <v>12.08840579676464</v>
      </c>
      <c r="BH56" s="18">
        <f t="shared" si="62"/>
        <v>6.280091864255577E-2</v>
      </c>
      <c r="BI56" s="18">
        <f>SUM($BH$16:BH56)</f>
        <v>1.253060901746184</v>
      </c>
      <c r="BJ56">
        <v>1</v>
      </c>
      <c r="BK56" s="17">
        <f t="shared" si="41"/>
        <v>1.746939098253816</v>
      </c>
      <c r="BL56" s="17">
        <v>1.7469338892570949</v>
      </c>
      <c r="BM56">
        <v>1.5</v>
      </c>
      <c r="BO56" s="2">
        <f>BM56*SQRT(AP56)+(2-BM56)</f>
        <v>3.5</v>
      </c>
      <c r="BP56" s="1">
        <f>BO56+AN56</f>
        <v>4.6167800033962374</v>
      </c>
      <c r="BQ56" s="2"/>
      <c r="BR56" s="1">
        <f t="shared" si="42"/>
        <v>1.2803958333333323</v>
      </c>
      <c r="BS56" s="1">
        <f t="shared" si="63"/>
        <v>3.1229166666666419E-2</v>
      </c>
      <c r="BT56" s="1">
        <f t="shared" si="9"/>
        <v>19.139415388411326</v>
      </c>
      <c r="BU56" s="2">
        <f t="shared" si="43"/>
        <v>11.256195391807562</v>
      </c>
      <c r="BV56" s="1"/>
      <c r="BW56" s="1">
        <v>4</v>
      </c>
      <c r="BX56" s="1">
        <f t="shared" si="10"/>
        <v>0.10103371923723482</v>
      </c>
      <c r="BY56" s="2">
        <f t="shared" si="11"/>
        <v>5.7917418671026324</v>
      </c>
      <c r="BZ56" s="1"/>
      <c r="CA56" s="1">
        <f t="shared" si="44"/>
        <v>0.20206743847446965</v>
      </c>
      <c r="CB56" s="2">
        <f t="shared" si="12"/>
        <v>11.583483734205265</v>
      </c>
      <c r="CC56" s="20"/>
      <c r="CD56" s="1">
        <f t="shared" si="64"/>
        <v>6.6378412953575667</v>
      </c>
      <c r="CE56" s="1">
        <f t="shared" si="45"/>
        <v>-6.3196524191038942E-3</v>
      </c>
      <c r="CF56" s="17">
        <f>SUM(CE$15:$CE56)</f>
        <v>-0.131152277299461</v>
      </c>
      <c r="CG56" s="18">
        <f t="shared" si="46"/>
        <v>0.631152277299461</v>
      </c>
      <c r="CH56" s="18">
        <f t="shared" si="47"/>
        <v>1.8688477227005391</v>
      </c>
      <c r="CJ56" s="1">
        <f t="shared" si="48"/>
        <v>3.1311522772994609</v>
      </c>
      <c r="CK56" s="18">
        <f t="shared" si="65"/>
        <v>1.8873476691070223</v>
      </c>
      <c r="CL56">
        <f t="shared" si="49"/>
        <v>8.6525967638144277</v>
      </c>
      <c r="CN56" s="1">
        <v>3.5</v>
      </c>
      <c r="CO56">
        <v>4.5</v>
      </c>
      <c r="CP56" s="1">
        <f t="shared" si="50"/>
        <v>7.4246212024587486</v>
      </c>
      <c r="CR56" s="1">
        <f t="shared" si="51"/>
        <v>0.5</v>
      </c>
      <c r="CT56" s="18">
        <f t="shared" si="13"/>
        <v>9.8119688715657709</v>
      </c>
      <c r="CU56">
        <f t="shared" si="14"/>
        <v>282.58470350109422</v>
      </c>
    </row>
    <row r="57" spans="1:99" x14ac:dyDescent="0.2">
      <c r="A57" s="17">
        <f t="shared" si="52"/>
        <v>5.2464999999999966</v>
      </c>
      <c r="B57">
        <f t="shared" si="53"/>
        <v>5.2464999999999966</v>
      </c>
      <c r="C57" s="1">
        <f t="shared" si="15"/>
        <v>12.5</v>
      </c>
      <c r="D57" s="1">
        <f t="shared" si="66"/>
        <v>13.556391933327982</v>
      </c>
      <c r="E57">
        <f t="shared" si="16"/>
        <v>0.39738995345005423</v>
      </c>
      <c r="F57" s="1">
        <f t="shared" si="17"/>
        <v>22.78031580286935</v>
      </c>
      <c r="G57" s="1">
        <f t="shared" si="18"/>
        <v>5.4414139697031788E-3</v>
      </c>
      <c r="H57">
        <f t="shared" si="19"/>
        <v>0.38701300654355042</v>
      </c>
      <c r="I57">
        <f t="shared" si="20"/>
        <v>0.92207425555977962</v>
      </c>
      <c r="J57" s="18">
        <f t="shared" si="21"/>
        <v>0.53527482385321323</v>
      </c>
      <c r="K57" s="2">
        <f t="shared" si="72"/>
        <v>30.684544042540885</v>
      </c>
      <c r="L57">
        <f t="shared" si="0"/>
        <v>-1.0035000000000034</v>
      </c>
      <c r="M57" s="1">
        <f t="shared" si="23"/>
        <v>12.5</v>
      </c>
      <c r="N57" s="1">
        <f t="shared" si="67"/>
        <v>12.540215797584985</v>
      </c>
      <c r="O57">
        <f t="shared" si="24"/>
        <v>-8.0108198908581146E-2</v>
      </c>
      <c r="P57" s="1">
        <f t="shared" si="1"/>
        <v>-4.5921897463517851</v>
      </c>
      <c r="Q57" s="1">
        <f t="shared" si="25"/>
        <v>6.3590169092761703E-3</v>
      </c>
      <c r="R57">
        <f t="shared" si="26"/>
        <v>-8.0022546357875202E-2</v>
      </c>
      <c r="S57">
        <f t="shared" si="27"/>
        <v>0.99679305378518857</v>
      </c>
      <c r="T57" s="18">
        <f t="shared" si="28"/>
        <v>2.4407354943324914E-2</v>
      </c>
      <c r="U57" s="2">
        <f t="shared" si="29"/>
        <v>1.3991477356046127</v>
      </c>
      <c r="V57">
        <f t="shared" si="2"/>
        <v>11.496499999999997</v>
      </c>
      <c r="W57" s="1">
        <f t="shared" si="30"/>
        <v>12.5</v>
      </c>
      <c r="X57" s="1">
        <f t="shared" si="68"/>
        <v>16.98291824893472</v>
      </c>
      <c r="Y57">
        <f t="shared" si="31"/>
        <v>0.74360391669301684</v>
      </c>
      <c r="Z57" s="1">
        <f t="shared" si="32"/>
        <v>42.626976116160201</v>
      </c>
      <c r="AA57" s="1">
        <f t="shared" si="3"/>
        <v>3.4671718019313735E-3</v>
      </c>
      <c r="AB57">
        <f t="shared" si="4"/>
        <v>0.67694490613950475</v>
      </c>
      <c r="AC57">
        <f t="shared" si="5"/>
        <v>0.73603369084015247</v>
      </c>
      <c r="AD57" s="18">
        <f t="shared" si="33"/>
        <v>2.257910068310343</v>
      </c>
      <c r="AE57" s="2">
        <f t="shared" si="6"/>
        <v>129.43433512607061</v>
      </c>
      <c r="AF57" s="2"/>
      <c r="AG57" s="1">
        <f t="shared" si="7"/>
        <v>3.94411754487781E-3</v>
      </c>
      <c r="AH57" s="1">
        <f t="shared" si="34"/>
        <v>1.3907966877528139E-2</v>
      </c>
      <c r="AI57">
        <f t="shared" si="35"/>
        <v>0.27633174950724854</v>
      </c>
      <c r="AJ57" s="2">
        <f t="shared" si="54"/>
        <v>15.84067353863208</v>
      </c>
      <c r="AK57" s="1">
        <f t="shared" si="55"/>
        <v>1.4456403628642664E-2</v>
      </c>
      <c r="AL57" s="1">
        <f t="shared" si="8"/>
        <v>0.63487439742568486</v>
      </c>
      <c r="AM57">
        <f t="shared" si="36"/>
        <v>0.56566851472241353</v>
      </c>
      <c r="AN57" s="17">
        <f t="shared" si="56"/>
        <v>1.1259325531895172</v>
      </c>
      <c r="AP57">
        <v>4</v>
      </c>
      <c r="AQ57">
        <f t="shared" si="37"/>
        <v>0.13816587475362427</v>
      </c>
      <c r="AR57" s="2">
        <f t="shared" si="38"/>
        <v>7.92033676931604</v>
      </c>
      <c r="AT57" s="1">
        <f>ATAN(A57/$G$8/$G$1)</f>
        <v>0.20685810367157548</v>
      </c>
      <c r="AU57" s="2">
        <f t="shared" si="39"/>
        <v>11.858107853784581</v>
      </c>
      <c r="AV57" s="1"/>
      <c r="AW57" s="2">
        <f>(AT57+AI57)/(SQRT(AP57)-1)</f>
        <v>0.48318985317882401</v>
      </c>
      <c r="AX57" s="2">
        <f t="shared" si="40"/>
        <v>27.698781392416663</v>
      </c>
      <c r="AY57" s="1"/>
      <c r="AZ57" s="18">
        <f>(A57-$A$50)</f>
        <v>0.87441666666666595</v>
      </c>
      <c r="BA57">
        <f t="shared" si="78"/>
        <v>11.961053859434264</v>
      </c>
      <c r="BB57" s="18">
        <f t="shared" si="79"/>
        <v>-0.41457402926950943</v>
      </c>
      <c r="BC57" s="18">
        <v>11.83</v>
      </c>
      <c r="BD57" s="18">
        <f t="shared" si="80"/>
        <v>-0.4100316597429205</v>
      </c>
      <c r="BE57" s="17">
        <f t="shared" si="60"/>
        <v>5.2464999999999966</v>
      </c>
      <c r="BF57" s="17">
        <f>(A57-A56)</f>
        <v>0.12491666666666656</v>
      </c>
      <c r="BG57">
        <f t="shared" si="61"/>
        <v>12.158319618460737</v>
      </c>
      <c r="BH57" s="18">
        <f t="shared" si="62"/>
        <v>6.4621675211519194E-2</v>
      </c>
      <c r="BI57" s="18">
        <f>SUM($BH$16:BH57)</f>
        <v>1.3176825769577032</v>
      </c>
      <c r="BJ57">
        <v>1</v>
      </c>
      <c r="BK57" s="17">
        <f t="shared" si="41"/>
        <v>1.6823174230422968</v>
      </c>
      <c r="BL57" s="17">
        <v>1.6823116355042096</v>
      </c>
      <c r="BM57">
        <v>1.5</v>
      </c>
      <c r="BO57" s="2">
        <f>BM57*SQRT(AP57)+(2-BM57)</f>
        <v>3.5</v>
      </c>
      <c r="BP57" s="1">
        <f>BO57+AN57</f>
        <v>4.625932553189517</v>
      </c>
      <c r="BQ57" s="2"/>
      <c r="BR57" s="1">
        <f t="shared" si="42"/>
        <v>1.3116249999999992</v>
      </c>
      <c r="BS57" s="1">
        <f t="shared" si="63"/>
        <v>3.1229166666666863E-2</v>
      </c>
      <c r="BT57" s="1">
        <f t="shared" si="9"/>
        <v>19.158437860786691</v>
      </c>
      <c r="BU57" s="2">
        <f t="shared" si="43"/>
        <v>11.284370413976209</v>
      </c>
      <c r="BV57" s="1"/>
      <c r="BW57" s="1">
        <v>4</v>
      </c>
      <c r="BX57" s="1">
        <f t="shared" si="10"/>
        <v>0.10342905183578774</v>
      </c>
      <c r="BY57" s="2">
        <f t="shared" si="11"/>
        <v>5.9290539268922906</v>
      </c>
      <c r="BZ57" s="1"/>
      <c r="CA57" s="1">
        <f t="shared" si="44"/>
        <v>0.20685810367157548</v>
      </c>
      <c r="CB57" s="2">
        <f t="shared" si="12"/>
        <v>11.858107853784581</v>
      </c>
      <c r="CC57" s="20"/>
      <c r="CD57" s="1">
        <f t="shared" si="64"/>
        <v>6.6574329334425464</v>
      </c>
      <c r="CE57" s="1">
        <f t="shared" si="45"/>
        <v>-6.4756932957911635E-3</v>
      </c>
      <c r="CF57" s="17">
        <f>SUM(CE$15:$CE57)</f>
        <v>-0.13762797059525217</v>
      </c>
      <c r="CG57" s="18">
        <f t="shared" si="46"/>
        <v>0.63762797059525211</v>
      </c>
      <c r="CH57" s="18">
        <f t="shared" si="47"/>
        <v>1.8623720294047479</v>
      </c>
      <c r="CJ57" s="1">
        <f t="shared" si="48"/>
        <v>3.1376279705952523</v>
      </c>
      <c r="CK57" s="18">
        <f t="shared" si="65"/>
        <v>1.9219983845714612</v>
      </c>
      <c r="CL57">
        <f t="shared" si="49"/>
        <v>8.811453912075466</v>
      </c>
      <c r="CN57" s="1">
        <v>3.5</v>
      </c>
      <c r="CO57">
        <v>4.5</v>
      </c>
      <c r="CP57" s="1">
        <f t="shared" si="50"/>
        <v>7.4246212024587486</v>
      </c>
      <c r="CR57" s="1">
        <f t="shared" si="51"/>
        <v>0.5</v>
      </c>
      <c r="CT57" s="18">
        <f t="shared" si="13"/>
        <v>9.8466195870302098</v>
      </c>
      <c r="CU57">
        <f t="shared" si="14"/>
        <v>283.58264410647007</v>
      </c>
    </row>
    <row r="58" spans="1:99" x14ac:dyDescent="0.2">
      <c r="A58" s="17">
        <f t="shared" si="52"/>
        <v>5.3714166666666632</v>
      </c>
      <c r="B58">
        <f t="shared" si="53"/>
        <v>5.3714166666666632</v>
      </c>
      <c r="C58" s="1">
        <f t="shared" si="15"/>
        <v>12.5</v>
      </c>
      <c r="D58" s="1">
        <f t="shared" si="66"/>
        <v>13.605223886689421</v>
      </c>
      <c r="E58">
        <f t="shared" si="16"/>
        <v>0.40585609993591598</v>
      </c>
      <c r="F58" s="1">
        <f t="shared" si="17"/>
        <v>23.265636302058876</v>
      </c>
      <c r="G58" s="1">
        <f t="shared" si="18"/>
        <v>5.4024233551174536E-3</v>
      </c>
      <c r="H58">
        <f t="shared" si="19"/>
        <v>0.39480545938841566</v>
      </c>
      <c r="I58">
        <f t="shared" si="20"/>
        <v>0.91876474096315974</v>
      </c>
      <c r="J58" s="18">
        <f t="shared" si="21"/>
        <v>0.55982436358181953</v>
      </c>
      <c r="K58" s="2">
        <f t="shared" si="72"/>
        <v>32.091842498320865</v>
      </c>
      <c r="L58">
        <f t="shared" si="0"/>
        <v>-0.87858333333333682</v>
      </c>
      <c r="M58" s="1">
        <f t="shared" si="23"/>
        <v>12.5</v>
      </c>
      <c r="N58" s="1">
        <f t="shared" si="67"/>
        <v>12.530838306897552</v>
      </c>
      <c r="O58">
        <f t="shared" si="24"/>
        <v>-7.0171264779841674E-2</v>
      </c>
      <c r="P58" s="1">
        <f t="shared" si="1"/>
        <v>-4.0225565797361469</v>
      </c>
      <c r="Q58" s="1">
        <f t="shared" si="25"/>
        <v>6.3685380495445395E-3</v>
      </c>
      <c r="R58">
        <f t="shared" si="26"/>
        <v>-7.0113691663368116E-2</v>
      </c>
      <c r="S58">
        <f t="shared" si="27"/>
        <v>0.99753900687709152</v>
      </c>
      <c r="T58" s="18">
        <f t="shared" si="28"/>
        <v>1.9692960692458173E-2</v>
      </c>
      <c r="U58" s="2">
        <f t="shared" si="29"/>
        <v>1.1288958358733985</v>
      </c>
      <c r="V58">
        <f t="shared" si="2"/>
        <v>11.621416666666663</v>
      </c>
      <c r="W58" s="1">
        <f t="shared" si="30"/>
        <v>12.5</v>
      </c>
      <c r="X58" s="1">
        <f t="shared" si="68"/>
        <v>17.067727597435976</v>
      </c>
      <c r="Y58">
        <f t="shared" si="31"/>
        <v>0.74899088571857242</v>
      </c>
      <c r="Z58" s="1">
        <f t="shared" si="32"/>
        <v>42.935783257752554</v>
      </c>
      <c r="AA58" s="1">
        <f t="shared" si="3"/>
        <v>3.4328007331497577E-3</v>
      </c>
      <c r="AB58">
        <f t="shared" si="4"/>
        <v>0.68090005540119503</v>
      </c>
      <c r="AC58">
        <f t="shared" si="5"/>
        <v>0.73237634762098203</v>
      </c>
      <c r="AD58" s="18">
        <f t="shared" si="33"/>
        <v>2.300546709424784</v>
      </c>
      <c r="AE58" s="2">
        <f t="shared" si="6"/>
        <v>131.87847378868187</v>
      </c>
      <c r="AF58" s="2"/>
      <c r="AG58" s="1">
        <f t="shared" si="7"/>
        <v>4.0237787307585912E-3</v>
      </c>
      <c r="AH58" s="1">
        <f t="shared" si="34"/>
        <v>1.3830523278694291E-2</v>
      </c>
      <c r="AI58">
        <f t="shared" si="35"/>
        <v>0.2831193687364979</v>
      </c>
      <c r="AJ58" s="2">
        <f t="shared" si="54"/>
        <v>16.229772730117713</v>
      </c>
      <c r="AK58" s="1">
        <f t="shared" si="55"/>
        <v>1.4403963671038951E-2</v>
      </c>
      <c r="AL58" s="1">
        <f t="shared" si="8"/>
        <v>0.64147603046346768</v>
      </c>
      <c r="AM58">
        <f t="shared" si="36"/>
        <v>0.5703596166177668</v>
      </c>
      <c r="AN58" s="17">
        <f t="shared" si="56"/>
        <v>1.1352699375353639</v>
      </c>
      <c r="AP58">
        <v>4</v>
      </c>
      <c r="AQ58">
        <f t="shared" si="37"/>
        <v>0.14155968436824895</v>
      </c>
      <c r="AR58" s="2">
        <f t="shared" si="38"/>
        <v>8.1148863650588563</v>
      </c>
      <c r="AT58" s="1">
        <f>ATAN(A58/$G$8/$G$1)</f>
        <v>0.21163915549950407</v>
      </c>
      <c r="AU58" s="2">
        <f t="shared" si="39"/>
        <v>12.132180888506602</v>
      </c>
      <c r="AV58" s="1"/>
      <c r="AW58" s="2">
        <f>(AT58+AI58)/(SQRT(AP58)-1)</f>
        <v>0.49475852423600197</v>
      </c>
      <c r="AX58" s="2">
        <f t="shared" si="40"/>
        <v>28.361953618624316</v>
      </c>
      <c r="AY58" s="1"/>
      <c r="AZ58" s="18">
        <f>(A58-$A$50)</f>
        <v>0.99933333333333252</v>
      </c>
      <c r="BA58">
        <f t="shared" si="78"/>
        <v>11.994169353664372</v>
      </c>
      <c r="BB58" s="18">
        <f t="shared" si="79"/>
        <v>-0.48089828379050903</v>
      </c>
      <c r="BC58" s="18">
        <v>11.83</v>
      </c>
      <c r="BD58" s="18">
        <f t="shared" si="80"/>
        <v>-0.47431602218486696</v>
      </c>
      <c r="BE58" s="17">
        <f t="shared" si="60"/>
        <v>5.3714166666666632</v>
      </c>
      <c r="BF58" s="17">
        <f>(A58-A57)</f>
        <v>0.12491666666666656</v>
      </c>
      <c r="BG58">
        <f t="shared" si="61"/>
        <v>12.231213581780302</v>
      </c>
      <c r="BH58" s="18">
        <f t="shared" si="62"/>
        <v>6.6464561876248773E-2</v>
      </c>
      <c r="BI58" s="18">
        <f>SUM($BH$16:BH58)</f>
        <v>1.3841471388339519</v>
      </c>
      <c r="BJ58">
        <v>1</v>
      </c>
      <c r="BK58" s="17">
        <f t="shared" si="41"/>
        <v>1.6158528611660481</v>
      </c>
      <c r="BL58" s="17">
        <v>1.6158464440486893</v>
      </c>
      <c r="BM58">
        <v>1.5</v>
      </c>
      <c r="BO58" s="2">
        <f>BM58*SQRT(AP58)+(2-BM58)</f>
        <v>3.5</v>
      </c>
      <c r="BP58" s="1">
        <f>BO58+AN58</f>
        <v>4.6352699375353641</v>
      </c>
      <c r="BQ58" s="2"/>
      <c r="BR58" s="1">
        <f t="shared" si="42"/>
        <v>1.342854166666666</v>
      </c>
      <c r="BS58" s="1">
        <f t="shared" si="63"/>
        <v>3.1229166666666863E-2</v>
      </c>
      <c r="BT58" s="1">
        <f t="shared" si="9"/>
        <v>19.177899150230356</v>
      </c>
      <c r="BU58" s="2">
        <f t="shared" si="43"/>
        <v>11.313169087765722</v>
      </c>
      <c r="BV58" s="1"/>
      <c r="BW58" s="1">
        <v>4</v>
      </c>
      <c r="BX58" s="1">
        <f t="shared" si="10"/>
        <v>0.10581957774975204</v>
      </c>
      <c r="BY58" s="2">
        <f t="shared" si="11"/>
        <v>6.0660904442533008</v>
      </c>
      <c r="BZ58" s="1"/>
      <c r="CA58" s="1">
        <f t="shared" si="44"/>
        <v>0.21163915549950407</v>
      </c>
      <c r="CB58" s="2">
        <f t="shared" si="12"/>
        <v>12.132180888506602</v>
      </c>
      <c r="CC58" s="20"/>
      <c r="CD58" s="1">
        <f t="shared" si="64"/>
        <v>6.6775223636008141</v>
      </c>
      <c r="CE58" s="1">
        <f t="shared" si="45"/>
        <v>-6.6317341777383234E-3</v>
      </c>
      <c r="CF58" s="17">
        <f>SUM(CE$15:$CE58)</f>
        <v>-0.14425970477299049</v>
      </c>
      <c r="CG58" s="18">
        <f t="shared" si="46"/>
        <v>0.64425970477299055</v>
      </c>
      <c r="CH58" s="18">
        <f t="shared" si="47"/>
        <v>1.8557402952270095</v>
      </c>
      <c r="CJ58" s="1">
        <f t="shared" si="48"/>
        <v>3.1442597047729905</v>
      </c>
      <c r="CK58" s="18">
        <f t="shared" si="65"/>
        <v>1.9574287925387122</v>
      </c>
      <c r="CL58">
        <f t="shared" si="49"/>
        <v>8.973885581839367</v>
      </c>
      <c r="CN58" s="1">
        <v>3.5</v>
      </c>
      <c r="CO58">
        <v>4.5</v>
      </c>
      <c r="CP58" s="1">
        <f t="shared" si="50"/>
        <v>7.4246212024587486</v>
      </c>
      <c r="CR58" s="1">
        <f t="shared" si="51"/>
        <v>0.5</v>
      </c>
      <c r="CT58" s="18">
        <f t="shared" si="13"/>
        <v>9.8820499949974607</v>
      </c>
      <c r="CU58">
        <f t="shared" si="14"/>
        <v>284.60303985592685</v>
      </c>
    </row>
    <row r="59" spans="1:99" x14ac:dyDescent="0.2">
      <c r="A59" s="17">
        <f t="shared" si="52"/>
        <v>5.4963333333333297</v>
      </c>
      <c r="B59">
        <f t="shared" si="53"/>
        <v>5.4963333333333297</v>
      </c>
      <c r="C59" s="1">
        <f t="shared" si="15"/>
        <v>12.5</v>
      </c>
      <c r="D59" s="1">
        <f t="shared" si="66"/>
        <v>13.655023987936127</v>
      </c>
      <c r="E59">
        <f t="shared" si="16"/>
        <v>0.4142610928742857</v>
      </c>
      <c r="F59" s="1">
        <f t="shared" si="17"/>
        <v>23.747451183876247</v>
      </c>
      <c r="G59" s="1">
        <f t="shared" si="18"/>
        <v>5.3630897543324191E-3</v>
      </c>
      <c r="H59">
        <f t="shared" si="19"/>
        <v>0.40251363440951865</v>
      </c>
      <c r="I59">
        <f t="shared" si="20"/>
        <v>0.91541399056079564</v>
      </c>
      <c r="J59" s="18">
        <f t="shared" si="21"/>
        <v>0.58486062528930305</v>
      </c>
      <c r="K59" s="2">
        <f t="shared" si="72"/>
        <v>33.527042214036477</v>
      </c>
      <c r="L59">
        <f t="shared" si="0"/>
        <v>-0.75366666666667026</v>
      </c>
      <c r="M59" s="1">
        <f t="shared" si="23"/>
        <v>12.5</v>
      </c>
      <c r="N59" s="1">
        <f t="shared" si="67"/>
        <v>12.522699926311596</v>
      </c>
      <c r="O59">
        <f t="shared" si="24"/>
        <v>-6.0220431108576909E-2</v>
      </c>
      <c r="P59" s="1">
        <f t="shared" si="1"/>
        <v>-3.4521266240585486</v>
      </c>
      <c r="Q59" s="1">
        <f t="shared" si="25"/>
        <v>6.3768184409137901E-3</v>
      </c>
      <c r="R59">
        <f t="shared" si="26"/>
        <v>-6.0184039472440935E-2</v>
      </c>
      <c r="S59">
        <f t="shared" si="27"/>
        <v>0.99818729775166926</v>
      </c>
      <c r="T59" s="18">
        <f t="shared" si="28"/>
        <v>1.5601510652713906E-2</v>
      </c>
      <c r="U59" s="2">
        <f t="shared" si="29"/>
        <v>0.89435411384984165</v>
      </c>
      <c r="V59">
        <f t="shared" si="2"/>
        <v>11.746333333333329</v>
      </c>
      <c r="W59" s="1">
        <f t="shared" si="30"/>
        <v>12.5</v>
      </c>
      <c r="X59" s="1">
        <f t="shared" si="68"/>
        <v>17.153027335656457</v>
      </c>
      <c r="Y59">
        <f t="shared" si="31"/>
        <v>0.75432443087345602</v>
      </c>
      <c r="Z59" s="1">
        <f t="shared" si="32"/>
        <v>43.241527884465626</v>
      </c>
      <c r="AA59" s="1">
        <f t="shared" si="3"/>
        <v>3.3987438954787993E-3</v>
      </c>
      <c r="AB59">
        <f t="shared" si="4"/>
        <v>0.68479651454387358</v>
      </c>
      <c r="AC59">
        <f t="shared" si="5"/>
        <v>0.7287343368255419</v>
      </c>
      <c r="AD59" s="18">
        <f t="shared" si="33"/>
        <v>2.3434298866915984</v>
      </c>
      <c r="AE59" s="2">
        <f t="shared" si="6"/>
        <v>134.33674509697059</v>
      </c>
      <c r="AF59" s="2"/>
      <c r="AG59" s="1">
        <f t="shared" si="7"/>
        <v>4.1023820293753987E-3</v>
      </c>
      <c r="AH59" s="1">
        <f t="shared" si="34"/>
        <v>1.3751487940249508E-2</v>
      </c>
      <c r="AI59">
        <f t="shared" si="35"/>
        <v>0.28991734562821825</v>
      </c>
      <c r="AJ59" s="2">
        <f t="shared" si="54"/>
        <v>16.619465672955187</v>
      </c>
      <c r="AK59" s="1">
        <f t="shared" si="55"/>
        <v>1.4350364416479808E-2</v>
      </c>
      <c r="AL59" s="1">
        <f t="shared" si="8"/>
        <v>0.64824780543187133</v>
      </c>
      <c r="AM59">
        <f t="shared" si="36"/>
        <v>0.57514246298077731</v>
      </c>
      <c r="AN59" s="17">
        <f t="shared" si="56"/>
        <v>1.1447899342770249</v>
      </c>
      <c r="AP59">
        <v>4</v>
      </c>
      <c r="AQ59">
        <f t="shared" si="37"/>
        <v>0.14495867281410912</v>
      </c>
      <c r="AR59" s="2">
        <f t="shared" si="38"/>
        <v>8.3097328364775933</v>
      </c>
      <c r="AT59" s="1">
        <f>ATAN(A59/$G$8/$G$1)</f>
        <v>0.21641040495718691</v>
      </c>
      <c r="AU59" s="2">
        <f t="shared" si="39"/>
        <v>12.405692003915172</v>
      </c>
      <c r="AV59" s="1"/>
      <c r="AW59" s="2">
        <f>(AT59+AI59)/(SQRT(AP59)-1)</f>
        <v>0.50632775058540513</v>
      </c>
      <c r="AX59" s="2">
        <f t="shared" si="40"/>
        <v>29.025157676870357</v>
      </c>
      <c r="AY59" s="1"/>
      <c r="BB59" s="18"/>
      <c r="BC59" s="18"/>
      <c r="BD59">
        <v>0</v>
      </c>
      <c r="BE59" s="17">
        <f t="shared" si="60"/>
        <v>5.4963333333333297</v>
      </c>
      <c r="BF59" s="17">
        <f>(A59-A58)</f>
        <v>0.12491666666666656</v>
      </c>
      <c r="BG59">
        <f t="shared" si="61"/>
        <v>12.307205484172975</v>
      </c>
      <c r="BH59" s="18">
        <f t="shared" si="62"/>
        <v>6.83304077619908E-2</v>
      </c>
      <c r="BI59" s="18">
        <f>SUM($BH$16:BH59)</f>
        <v>1.4524775465959427</v>
      </c>
      <c r="BJ59">
        <v>1</v>
      </c>
      <c r="BK59" s="17">
        <f t="shared" si="41"/>
        <v>1.5475224534040573</v>
      </c>
      <c r="BL59" s="17">
        <v>1.5475153521168279</v>
      </c>
      <c r="BM59">
        <v>1.5</v>
      </c>
      <c r="BO59" s="2">
        <f>BM59*SQRT(AP59)+(2-BM59)</f>
        <v>3.5</v>
      </c>
      <c r="BP59" s="1">
        <f>BO59+AN59</f>
        <v>4.6447899342770249</v>
      </c>
      <c r="BQ59" s="2"/>
      <c r="BR59" s="1">
        <f t="shared" si="42"/>
        <v>1.3740833333333324</v>
      </c>
      <c r="BS59" s="1">
        <f t="shared" si="63"/>
        <v>3.1229166666666419E-2</v>
      </c>
      <c r="BT59" s="1">
        <f t="shared" si="9"/>
        <v>19.197797922222748</v>
      </c>
      <c r="BU59" s="2">
        <f t="shared" si="43"/>
        <v>11.342587856499772</v>
      </c>
      <c r="BV59" s="1"/>
      <c r="BW59" s="1">
        <v>4</v>
      </c>
      <c r="BX59" s="1">
        <f t="shared" si="10"/>
        <v>0.10820520247859346</v>
      </c>
      <c r="BY59" s="2">
        <f t="shared" si="11"/>
        <v>6.2028460019575862</v>
      </c>
      <c r="BZ59" s="1"/>
      <c r="CA59" s="1">
        <f t="shared" si="44"/>
        <v>0.21641040495718691</v>
      </c>
      <c r="CB59" s="2">
        <f t="shared" si="12"/>
        <v>12.405692003915172</v>
      </c>
      <c r="CC59" s="20"/>
      <c r="CD59" s="1">
        <f t="shared" si="64"/>
        <v>6.6981110068060792</v>
      </c>
      <c r="CE59" s="1">
        <f t="shared" si="45"/>
        <v>-6.7877750650348319E-3</v>
      </c>
      <c r="CF59" s="17">
        <f>SUM(CE$15:$CE59)</f>
        <v>-0.15104747983802533</v>
      </c>
      <c r="CG59" s="18">
        <f t="shared" si="46"/>
        <v>0.65104747983802536</v>
      </c>
      <c r="CH59" s="18">
        <f t="shared" si="47"/>
        <v>1.8489525201619745</v>
      </c>
      <c r="CJ59" s="1">
        <f t="shared" si="48"/>
        <v>3.1510474798380255</v>
      </c>
      <c r="CK59" s="18">
        <f t="shared" si="65"/>
        <v>1.9936353363377979</v>
      </c>
      <c r="CL59">
        <f t="shared" si="49"/>
        <v>9.1398754674512208</v>
      </c>
      <c r="CN59" s="1">
        <v>3.5</v>
      </c>
      <c r="CO59">
        <v>4.5</v>
      </c>
      <c r="CP59" s="1">
        <f t="shared" si="50"/>
        <v>7.4246212024587486</v>
      </c>
      <c r="CR59" s="1">
        <f t="shared" si="51"/>
        <v>0.5</v>
      </c>
      <c r="CT59" s="18">
        <f t="shared" si="13"/>
        <v>9.9182565387965465</v>
      </c>
      <c r="CU59">
        <f t="shared" si="14"/>
        <v>285.64578831734053</v>
      </c>
    </row>
    <row r="60" spans="1:99" x14ac:dyDescent="0.2">
      <c r="A60" s="17">
        <f t="shared" si="52"/>
        <v>5.6212499999999963</v>
      </c>
      <c r="B60">
        <f t="shared" si="53"/>
        <v>5.6212499999999963</v>
      </c>
      <c r="C60" s="1">
        <f t="shared" si="15"/>
        <v>12.5</v>
      </c>
      <c r="D60" s="1">
        <f t="shared" si="66"/>
        <v>13.705781683745732</v>
      </c>
      <c r="E60">
        <f t="shared" si="16"/>
        <v>0.42260441787731545</v>
      </c>
      <c r="F60" s="1">
        <f t="shared" si="17"/>
        <v>24.225730961119993</v>
      </c>
      <c r="G60" s="1">
        <f t="shared" si="18"/>
        <v>5.3234402076893618E-3</v>
      </c>
      <c r="H60">
        <f t="shared" si="19"/>
        <v>0.41013713261363821</v>
      </c>
      <c r="I60">
        <f t="shared" si="20"/>
        <v>0.91202386616330544</v>
      </c>
      <c r="J60" s="18">
        <f t="shared" si="21"/>
        <v>0.61037830344948851</v>
      </c>
      <c r="K60" s="2">
        <f t="shared" si="72"/>
        <v>34.989839051244559</v>
      </c>
      <c r="L60">
        <f t="shared" si="0"/>
        <v>-0.62875000000000369</v>
      </c>
      <c r="M60" s="1">
        <f t="shared" si="23"/>
        <v>12.5</v>
      </c>
      <c r="N60" s="1">
        <f t="shared" si="67"/>
        <v>12.515803073015331</v>
      </c>
      <c r="O60">
        <f t="shared" si="24"/>
        <v>-5.0257643105817713E-2</v>
      </c>
      <c r="P60" s="1">
        <f t="shared" si="1"/>
        <v>-2.8810113882315886</v>
      </c>
      <c r="Q60" s="1">
        <f t="shared" si="25"/>
        <v>6.3838482892817714E-3</v>
      </c>
      <c r="R60">
        <f t="shared" si="26"/>
        <v>-5.0236488728048041E-2</v>
      </c>
      <c r="S60">
        <f t="shared" si="27"/>
        <v>0.99873735045820566</v>
      </c>
      <c r="T60" s="18">
        <f t="shared" si="28"/>
        <v>1.2134220029588288E-2</v>
      </c>
      <c r="U60" s="2">
        <f t="shared" si="29"/>
        <v>0.69559223099550693</v>
      </c>
      <c r="V60">
        <f t="shared" si="2"/>
        <v>11.871249999999996</v>
      </c>
      <c r="W60" s="1">
        <f t="shared" si="30"/>
        <v>12.5</v>
      </c>
      <c r="X60" s="1">
        <f t="shared" si="68"/>
        <v>17.238810184073028</v>
      </c>
      <c r="Y60">
        <f t="shared" si="31"/>
        <v>0.75960504399791895</v>
      </c>
      <c r="Z60" s="1">
        <f t="shared" si="32"/>
        <v>43.544238190963505</v>
      </c>
      <c r="AA60" s="1">
        <f t="shared" si="3"/>
        <v>3.3650027588553485E-3</v>
      </c>
      <c r="AB60">
        <f t="shared" si="4"/>
        <v>0.68863511305251612</v>
      </c>
      <c r="AC60">
        <f t="shared" si="5"/>
        <v>0.72510804785986771</v>
      </c>
      <c r="AD60" s="18">
        <f t="shared" si="33"/>
        <v>2.3865559404385812</v>
      </c>
      <c r="AE60" s="2">
        <f t="shared" si="6"/>
        <v>136.80893926081038</v>
      </c>
      <c r="AF60" s="2"/>
      <c r="AG60" s="1">
        <f t="shared" si="7"/>
        <v>4.1798974350621748E-3</v>
      </c>
      <c r="AH60" s="1">
        <f t="shared" si="34"/>
        <v>1.3670882827187137E-2</v>
      </c>
      <c r="AI60">
        <f t="shared" si="35"/>
        <v>0.2967253129903607</v>
      </c>
      <c r="AJ60" s="2">
        <f t="shared" si="54"/>
        <v>17.009731317918764</v>
      </c>
      <c r="AK60" s="1">
        <f t="shared" si="55"/>
        <v>1.4295614007181346E-2</v>
      </c>
      <c r="AL60" s="1">
        <f t="shared" si="8"/>
        <v>0.65519132896970489</v>
      </c>
      <c r="AM60">
        <f t="shared" si="36"/>
        <v>0.58001600842198242</v>
      </c>
      <c r="AN60" s="17">
        <f t="shared" si="56"/>
        <v>1.1544904626233725</v>
      </c>
      <c r="AP60">
        <v>4</v>
      </c>
      <c r="AQ60">
        <f t="shared" si="37"/>
        <v>0.14836265649518038</v>
      </c>
      <c r="AR60" s="2">
        <f t="shared" si="38"/>
        <v>8.5048656589593836</v>
      </c>
      <c r="AT60" s="1">
        <f>ATAN(A60/$G$8/$G$1)</f>
        <v>0.22117166560280996</v>
      </c>
      <c r="AU60" s="2">
        <f t="shared" si="39"/>
        <v>12.678630512262991</v>
      </c>
      <c r="AV60" s="1"/>
      <c r="AW60" s="2">
        <f>(AT60+AI60)/(SQRT(AP60)-1)</f>
        <v>0.51789697859317063</v>
      </c>
      <c r="AX60" s="2">
        <f t="shared" si="40"/>
        <v>29.688361830181755</v>
      </c>
      <c r="AY60" s="1"/>
      <c r="AZ60" s="18">
        <f>(A60-$A$59)</f>
        <v>0.12491666666666656</v>
      </c>
      <c r="BA60">
        <f>AZ60/(SIN(AW60)-SIN($AW$59))</f>
        <v>12.386417842900846</v>
      </c>
      <c r="BB60" s="18">
        <f>BA60*(COS(AW60)-COS($AW$59))</f>
        <v>-7.0220066180020024E-2</v>
      </c>
      <c r="BC60" s="18">
        <v>12.5</v>
      </c>
      <c r="BD60" s="18">
        <f>BC60*(COS(AW60)-COS($AW$59))</f>
        <v>-7.0863976848102583E-2</v>
      </c>
      <c r="BE60" s="17">
        <f t="shared" si="60"/>
        <v>5.6212499999999963</v>
      </c>
      <c r="BF60" s="17">
        <f>(A60-A59)</f>
        <v>0.12491666666666656</v>
      </c>
      <c r="BG60">
        <f t="shared" si="61"/>
        <v>12.386417842900846</v>
      </c>
      <c r="BH60" s="18">
        <f t="shared" si="62"/>
        <v>7.0220066180020024E-2</v>
      </c>
      <c r="BI60" s="18">
        <f>SUM($BH$16:BH60)</f>
        <v>1.5226976127759628</v>
      </c>
      <c r="BJ60">
        <v>1</v>
      </c>
      <c r="BK60" s="17">
        <f t="shared" si="41"/>
        <v>1.4773023872240372</v>
      </c>
      <c r="BL60" s="17">
        <v>1.4772945434205291</v>
      </c>
      <c r="BM60">
        <v>1.5</v>
      </c>
      <c r="BO60" s="2">
        <f>BM60*SQRT(AP60)+(2-BM60)</f>
        <v>3.5</v>
      </c>
      <c r="BP60" s="1">
        <f>BO60+AN60</f>
        <v>4.6544904626233725</v>
      </c>
      <c r="BQ60" s="2"/>
      <c r="BR60" s="1">
        <f t="shared" si="42"/>
        <v>1.4053124999999991</v>
      </c>
      <c r="BS60" s="1">
        <f t="shared" si="63"/>
        <v>3.1229166666666641E-2</v>
      </c>
      <c r="BT60" s="1">
        <f t="shared" si="9"/>
        <v>19.218132817833947</v>
      </c>
      <c r="BU60" s="2">
        <f t="shared" si="43"/>
        <v>11.372623280457319</v>
      </c>
      <c r="BV60" s="1"/>
      <c r="BW60" s="1">
        <v>4</v>
      </c>
      <c r="BX60" s="1">
        <f t="shared" si="10"/>
        <v>0.11058583280140498</v>
      </c>
      <c r="BY60" s="2">
        <f t="shared" si="11"/>
        <v>6.3393152561314956</v>
      </c>
      <c r="BZ60" s="1"/>
      <c r="CA60" s="1">
        <f t="shared" si="44"/>
        <v>0.22117166560280996</v>
      </c>
      <c r="CB60" s="2">
        <f t="shared" si="12"/>
        <v>12.678630512262991</v>
      </c>
      <c r="CC60" s="20"/>
      <c r="CD60" s="1">
        <f t="shared" si="64"/>
        <v>6.7192003154335387</v>
      </c>
      <c r="CE60" s="1">
        <f t="shared" si="45"/>
        <v>-6.9438159577700585E-3</v>
      </c>
      <c r="CF60" s="17">
        <f>SUM(CE$15:$CE60)</f>
        <v>-0.15799129579579538</v>
      </c>
      <c r="CG60" s="18">
        <f t="shared" si="46"/>
        <v>0.65799129579579541</v>
      </c>
      <c r="CH60" s="18">
        <f t="shared" si="47"/>
        <v>1.8420087042042046</v>
      </c>
      <c r="CJ60" s="1">
        <f t="shared" si="48"/>
        <v>3.1579912957957954</v>
      </c>
      <c r="CK60" s="18">
        <f t="shared" si="65"/>
        <v>2.0306145762531145</v>
      </c>
      <c r="CL60">
        <f t="shared" si="49"/>
        <v>9.3094077994412121</v>
      </c>
      <c r="CN60" s="1">
        <v>3.5</v>
      </c>
      <c r="CO60">
        <v>4.5</v>
      </c>
      <c r="CP60" s="1">
        <f t="shared" si="50"/>
        <v>7.4246212024587486</v>
      </c>
      <c r="CR60" s="1">
        <f t="shared" si="51"/>
        <v>0.5</v>
      </c>
      <c r="CT60" s="18">
        <f t="shared" si="13"/>
        <v>9.955235778711863</v>
      </c>
      <c r="CU60">
        <f t="shared" si="14"/>
        <v>286.71079042690167</v>
      </c>
    </row>
    <row r="61" spans="1:99" x14ac:dyDescent="0.2">
      <c r="A61" s="17">
        <f t="shared" si="52"/>
        <v>5.7461666666666629</v>
      </c>
      <c r="B61">
        <f t="shared" si="53"/>
        <v>5.7461666666666629</v>
      </c>
      <c r="C61" s="1">
        <f t="shared" si="15"/>
        <v>12.5</v>
      </c>
      <c r="D61" s="1">
        <f t="shared" si="66"/>
        <v>13.757486375101779</v>
      </c>
      <c r="E61">
        <f t="shared" si="16"/>
        <v>0.43088560241447921</v>
      </c>
      <c r="F61" s="1">
        <f t="shared" si="17"/>
        <v>24.700448546052947</v>
      </c>
      <c r="G61" s="1">
        <f t="shared" si="18"/>
        <v>5.2835012833813222E-3</v>
      </c>
      <c r="H61">
        <f t="shared" si="19"/>
        <v>0.41767562111244705</v>
      </c>
      <c r="I61">
        <f t="shared" si="20"/>
        <v>0.90859621148689129</v>
      </c>
      <c r="J61" s="18">
        <f t="shared" si="21"/>
        <v>0.63637206956417636</v>
      </c>
      <c r="K61" s="2">
        <f t="shared" si="72"/>
        <v>36.479927554634308</v>
      </c>
      <c r="L61">
        <f t="shared" si="0"/>
        <v>-0.50383333333333713</v>
      </c>
      <c r="M61" s="1">
        <f t="shared" si="23"/>
        <v>12.5</v>
      </c>
      <c r="N61" s="1">
        <f t="shared" si="67"/>
        <v>12.510149800373208</v>
      </c>
      <c r="O61">
        <f t="shared" si="24"/>
        <v>-4.028486014781283E-2</v>
      </c>
      <c r="P61" s="1">
        <f t="shared" si="1"/>
        <v>-2.3093231931867226</v>
      </c>
      <c r="Q61" s="1">
        <f t="shared" si="25"/>
        <v>6.3896192496334684E-3</v>
      </c>
      <c r="R61">
        <f t="shared" si="26"/>
        <v>-4.0273964850389449E-2</v>
      </c>
      <c r="S61">
        <f t="shared" si="27"/>
        <v>0.99918867475328677</v>
      </c>
      <c r="T61" s="18">
        <f t="shared" si="28"/>
        <v>9.2921211215804631E-3</v>
      </c>
      <c r="U61" s="2">
        <f t="shared" si="29"/>
        <v>0.53266936365747874</v>
      </c>
      <c r="V61">
        <f t="shared" si="2"/>
        <v>11.996166666666664</v>
      </c>
      <c r="W61" s="1">
        <f t="shared" si="30"/>
        <v>12.5</v>
      </c>
      <c r="X61" s="1">
        <f t="shared" si="68"/>
        <v>17.325068966513363</v>
      </c>
      <c r="Y61">
        <f t="shared" si="31"/>
        <v>0.76483321902734913</v>
      </c>
      <c r="Z61" s="1">
        <f t="shared" si="32"/>
        <v>43.843942492013639</v>
      </c>
      <c r="AA61" s="1">
        <f t="shared" si="3"/>
        <v>3.3315785387839215E-3</v>
      </c>
      <c r="AB61">
        <f t="shared" si="4"/>
        <v>0.69241667608096513</v>
      </c>
      <c r="AC61">
        <f t="shared" si="5"/>
        <v>0.72149784939734074</v>
      </c>
      <c r="AD61" s="18">
        <f t="shared" si="33"/>
        <v>2.4299212629516145</v>
      </c>
      <c r="AE61" s="2">
        <f t="shared" si="6"/>
        <v>139.29484946856388</v>
      </c>
      <c r="AF61" s="2"/>
      <c r="AG61" s="1">
        <f t="shared" si="7"/>
        <v>4.2562949170450361E-3</v>
      </c>
      <c r="AH61" s="1">
        <f t="shared" si="34"/>
        <v>1.3588731190516689E-2</v>
      </c>
      <c r="AI61">
        <f t="shared" si="35"/>
        <v>0.30354285716941093</v>
      </c>
      <c r="AJ61" s="2">
        <f t="shared" si="54"/>
        <v>17.400545952386612</v>
      </c>
      <c r="AK61" s="1">
        <f t="shared" si="55"/>
        <v>1.4239721267952702E-2</v>
      </c>
      <c r="AL61" s="1">
        <f t="shared" si="8"/>
        <v>0.66230844018475066</v>
      </c>
      <c r="AM61">
        <f t="shared" si="36"/>
        <v>0.58497929767526391</v>
      </c>
      <c r="AN61" s="17">
        <f t="shared" si="56"/>
        <v>1.164369621168917</v>
      </c>
      <c r="AP61">
        <v>4</v>
      </c>
      <c r="AQ61">
        <f t="shared" si="37"/>
        <v>0.15177142858470546</v>
      </c>
      <c r="AR61" s="2">
        <f t="shared" si="38"/>
        <v>8.7002729761933058</v>
      </c>
      <c r="AT61" s="1">
        <f>ATAN(A61/$G$8/$G$1)</f>
        <v>0.22592275358578287</v>
      </c>
      <c r="AU61" s="2">
        <f t="shared" si="39"/>
        <v>12.950985874344241</v>
      </c>
      <c r="AV61" s="1"/>
      <c r="AW61" s="2">
        <f>(AT61+AI61)/(SQRT(AP61)-1)</f>
        <v>0.52946561075519383</v>
      </c>
      <c r="AX61" s="2">
        <f t="shared" si="40"/>
        <v>30.351531826730856</v>
      </c>
      <c r="AY61" s="1"/>
      <c r="AZ61" s="18">
        <f>(A61-$A$59)</f>
        <v>0.24983333333333313</v>
      </c>
      <c r="BA61">
        <f t="shared" ref="BA61:BA67" si="81">AZ61/(SIN(AW61)-SIN($AW$59))</f>
        <v>12.427560785209637</v>
      </c>
      <c r="BB61" s="18">
        <f t="shared" ref="BB61:BB67" si="82">BA61*(COS(AW61)-COS($AW$59))</f>
        <v>-0.14234812323450177</v>
      </c>
      <c r="BC61" s="18">
        <v>12.5</v>
      </c>
      <c r="BD61" s="18">
        <f t="shared" ref="BD61:BD67" si="83">BC61*(COS(AW61)-COS($AW$59))</f>
        <v>-0.14317785856649556</v>
      </c>
      <c r="BE61" s="17">
        <f t="shared" si="60"/>
        <v>5.7461666666666629</v>
      </c>
      <c r="BF61" s="17">
        <f>(A61-A60)</f>
        <v>0.12491666666666656</v>
      </c>
      <c r="BG61">
        <f t="shared" si="61"/>
        <v>12.46897796065061</v>
      </c>
      <c r="BH61" s="18">
        <f t="shared" si="62"/>
        <v>7.2134415791658968E-2</v>
      </c>
      <c r="BI61" s="18">
        <f>SUM($BH$16:BH61)</f>
        <v>1.5948320285676219</v>
      </c>
      <c r="BJ61">
        <v>1</v>
      </c>
      <c r="BK61" s="17">
        <f t="shared" si="41"/>
        <v>1.4051679714323781</v>
      </c>
      <c r="BL61" s="17">
        <v>1.4051593227966599</v>
      </c>
      <c r="BM61">
        <v>1.5</v>
      </c>
      <c r="BO61" s="2">
        <f>BM61*SQRT(AP61)+(2-BM61)</f>
        <v>3.5</v>
      </c>
      <c r="BP61" s="1">
        <f>BO61+AN61</f>
        <v>4.664369621168917</v>
      </c>
      <c r="BQ61" s="2"/>
      <c r="BR61" s="1">
        <f t="shared" si="42"/>
        <v>1.4365416666666657</v>
      </c>
      <c r="BS61" s="1">
        <f t="shared" si="63"/>
        <v>3.1229166666666641E-2</v>
      </c>
      <c r="BT61" s="1">
        <f t="shared" si="9"/>
        <v>19.238902454158474</v>
      </c>
      <c r="BU61" s="2">
        <f t="shared" si="43"/>
        <v>11.40327207532739</v>
      </c>
      <c r="BV61" s="1"/>
      <c r="BW61" s="1">
        <v>4</v>
      </c>
      <c r="BX61" s="1">
        <f t="shared" si="10"/>
        <v>0.11296137679289144</v>
      </c>
      <c r="BY61" s="2">
        <f t="shared" si="11"/>
        <v>6.4754929371721204</v>
      </c>
      <c r="BZ61" s="1"/>
      <c r="CA61" s="1">
        <f t="shared" si="44"/>
        <v>0.22592275358578287</v>
      </c>
      <c r="CB61" s="2">
        <f t="shared" si="12"/>
        <v>12.950985874344241</v>
      </c>
      <c r="CC61" s="20"/>
      <c r="CD61" s="1">
        <f t="shared" si="64"/>
        <v>6.7407917730994953</v>
      </c>
      <c r="CE61" s="1">
        <f t="shared" si="45"/>
        <v>-7.0998568560307332E-3</v>
      </c>
      <c r="CF61" s="17">
        <f>SUM(CE$15:$CE61)</f>
        <v>-0.16509115265182611</v>
      </c>
      <c r="CG61" s="18">
        <f t="shared" si="46"/>
        <v>0.66509115265182617</v>
      </c>
      <c r="CH61" s="18">
        <f t="shared" si="47"/>
        <v>1.8349088473481738</v>
      </c>
      <c r="CJ61" s="1">
        <f t="shared" si="48"/>
        <v>3.1650911526518262</v>
      </c>
      <c r="CK61" s="18">
        <f t="shared" si="65"/>
        <v>2.0683632279792157</v>
      </c>
      <c r="CL61">
        <f t="shared" si="49"/>
        <v>9.4824675208216185</v>
      </c>
      <c r="CN61" s="1">
        <v>3.5</v>
      </c>
      <c r="CO61">
        <v>4.5</v>
      </c>
      <c r="CP61" s="1">
        <f t="shared" si="50"/>
        <v>7.4246212024587486</v>
      </c>
      <c r="CR61" s="1">
        <f t="shared" si="51"/>
        <v>0.5</v>
      </c>
      <c r="CT61" s="18">
        <f t="shared" si="13"/>
        <v>9.9929844304379642</v>
      </c>
      <c r="CU61">
        <f t="shared" si="14"/>
        <v>287.79795159661336</v>
      </c>
    </row>
    <row r="62" spans="1:99" x14ac:dyDescent="0.2">
      <c r="A62" s="17">
        <f t="shared" si="52"/>
        <v>5.8710833333333294</v>
      </c>
      <c r="B62">
        <f t="shared" si="53"/>
        <v>5.8710833333333294</v>
      </c>
      <c r="C62" s="1">
        <f t="shared" si="15"/>
        <v>12.5</v>
      </c>
      <c r="D62" s="1">
        <f t="shared" si="66"/>
        <v>13.810127425441969</v>
      </c>
      <c r="E62">
        <f t="shared" si="16"/>
        <v>0.43910421505450176</v>
      </c>
      <c r="F62" s="1">
        <f t="shared" si="17"/>
        <v>25.17157920694596</v>
      </c>
      <c r="G62" s="1">
        <f t="shared" si="18"/>
        <v>5.2432990511686092E-3</v>
      </c>
      <c r="H62">
        <f t="shared" si="19"/>
        <v>0.42512883136162927</v>
      </c>
      <c r="I62">
        <f t="shared" si="20"/>
        <v>0.90513285032921842</v>
      </c>
      <c r="J62" s="18">
        <f t="shared" si="21"/>
        <v>0.66283657625955139</v>
      </c>
      <c r="K62" s="2">
        <f t="shared" si="72"/>
        <v>37.997001186853261</v>
      </c>
      <c r="L62">
        <f t="shared" si="0"/>
        <v>-0.37891666666667057</v>
      </c>
      <c r="M62" s="1">
        <f t="shared" si="23"/>
        <v>12.5</v>
      </c>
      <c r="N62" s="1">
        <f t="shared" si="67"/>
        <v>12.505741794882772</v>
      </c>
      <c r="O62">
        <f t="shared" si="24"/>
        <v>-3.0304053493545861E-2</v>
      </c>
      <c r="P62" s="1">
        <f t="shared" si="1"/>
        <v>-1.7371750410312914</v>
      </c>
      <c r="Q62" s="1">
        <f t="shared" si="25"/>
        <v>6.3941244506937733E-3</v>
      </c>
      <c r="R62">
        <f t="shared" si="26"/>
        <v>-3.0299415491028256E-2</v>
      </c>
      <c r="S62">
        <f t="shared" si="27"/>
        <v>0.99954086730903702</v>
      </c>
      <c r="T62" s="18">
        <f t="shared" si="28"/>
        <v>7.0760617902977455E-3</v>
      </c>
      <c r="U62" s="2">
        <f t="shared" si="29"/>
        <v>0.40563411536738664</v>
      </c>
      <c r="V62">
        <f t="shared" si="2"/>
        <v>12.121083333333329</v>
      </c>
      <c r="W62" s="1">
        <f t="shared" si="30"/>
        <v>12.5</v>
      </c>
      <c r="X62" s="1">
        <f t="shared" si="68"/>
        <v>17.411796609586588</v>
      </c>
      <c r="Y62">
        <f t="shared" si="31"/>
        <v>0.77000945160370926</v>
      </c>
      <c r="Z62" s="1">
        <f t="shared" si="32"/>
        <v>44.140669200212628</v>
      </c>
      <c r="AA62" s="1">
        <f t="shared" si="3"/>
        <v>3.2984722074651837E-3</v>
      </c>
      <c r="AB62">
        <f t="shared" si="4"/>
        <v>0.69614202400341063</v>
      </c>
      <c r="AC62">
        <f t="shared" si="5"/>
        <v>0.71790408998447341</v>
      </c>
      <c r="AD62" s="18">
        <f t="shared" si="33"/>
        <v>2.4735222981884273</v>
      </c>
      <c r="AE62" s="2">
        <f t="shared" si="6"/>
        <v>141.79427187067418</v>
      </c>
      <c r="AF62" s="2"/>
      <c r="AG62" s="1">
        <f t="shared" si="7"/>
        <v>4.3315444832937484E-3</v>
      </c>
      <c r="AH62" s="1">
        <f t="shared" si="34"/>
        <v>1.3505057602880474E-2</v>
      </c>
      <c r="AI62">
        <f t="shared" si="35"/>
        <v>0.3103695181567861</v>
      </c>
      <c r="AJ62" s="2">
        <f t="shared" si="54"/>
        <v>17.791883206439966</v>
      </c>
      <c r="AK62" s="1">
        <f t="shared" si="55"/>
        <v>1.4182695740509706E-2</v>
      </c>
      <c r="AL62" s="1">
        <f t="shared" si="8"/>
        <v>0.66960124841686264</v>
      </c>
      <c r="AM62">
        <f t="shared" si="36"/>
        <v>0.59003148631512636</v>
      </c>
      <c r="AN62" s="17">
        <f t="shared" si="56"/>
        <v>1.1744257291304265</v>
      </c>
      <c r="AP62">
        <v>4</v>
      </c>
      <c r="AQ62">
        <f t="shared" si="37"/>
        <v>0.15518475907839305</v>
      </c>
      <c r="AR62" s="2">
        <f t="shared" si="38"/>
        <v>8.895941603219983</v>
      </c>
      <c r="AT62" s="1">
        <f>ATAN(A62/$G$8/$G$1)</f>
        <v>0.23066348767714792</v>
      </c>
      <c r="AU62" s="2">
        <f t="shared" si="39"/>
        <v>13.222747701237777</v>
      </c>
      <c r="AV62" s="1"/>
      <c r="AW62" s="2">
        <f>(AT62+AI62)/(SQRT(AP62)-1)</f>
        <v>0.54103300583393399</v>
      </c>
      <c r="AX62" s="2">
        <f t="shared" si="40"/>
        <v>31.014630907677741</v>
      </c>
      <c r="AY62" s="1"/>
      <c r="AZ62" s="18">
        <f>(A62-$A$59)</f>
        <v>0.37474999999999969</v>
      </c>
      <c r="BA62">
        <f t="shared" si="81"/>
        <v>12.469758006954489</v>
      </c>
      <c r="BB62" s="18">
        <f t="shared" si="82"/>
        <v>-0.21640278940481056</v>
      </c>
      <c r="BC62" s="18">
        <v>12.5</v>
      </c>
      <c r="BD62" s="18">
        <f t="shared" si="83"/>
        <v>-0.21692761527942334</v>
      </c>
      <c r="BE62" s="17">
        <f t="shared" si="60"/>
        <v>5.8710833333333294</v>
      </c>
      <c r="BF62" s="17">
        <f>(A62-A61)</f>
        <v>0.12491666666666656</v>
      </c>
      <c r="BG62">
        <f t="shared" si="61"/>
        <v>12.555018000890664</v>
      </c>
      <c r="BH62" s="18">
        <f t="shared" si="62"/>
        <v>7.4074361847369222E-2</v>
      </c>
      <c r="BI62" s="18">
        <f>SUM($BH$16:BH62)</f>
        <v>1.668906390414991</v>
      </c>
      <c r="BJ62">
        <v>1</v>
      </c>
      <c r="BK62" s="17">
        <f t="shared" si="41"/>
        <v>1.331093609585009</v>
      </c>
      <c r="BL62" s="17">
        <v>1.3310840896067395</v>
      </c>
      <c r="BM62">
        <v>1.5</v>
      </c>
      <c r="BO62" s="2">
        <f>BM62*SQRT(AP62)+(2-BM62)</f>
        <v>3.5</v>
      </c>
      <c r="BP62" s="1">
        <f>BO62+AN62</f>
        <v>4.6744257291304265</v>
      </c>
      <c r="BQ62" s="2"/>
      <c r="BR62" s="1">
        <f t="shared" si="42"/>
        <v>1.4677708333333324</v>
      </c>
      <c r="BS62" s="1">
        <f t="shared" si="63"/>
        <v>3.1229166666666641E-2</v>
      </c>
      <c r="BT62" s="1">
        <f t="shared" si="9"/>
        <v>19.26010542475446</v>
      </c>
      <c r="BU62" s="2">
        <f t="shared" si="43"/>
        <v>11.434531153884887</v>
      </c>
      <c r="BV62" s="1"/>
      <c r="BW62" s="1">
        <v>4</v>
      </c>
      <c r="BX62" s="1">
        <f t="shared" si="10"/>
        <v>0.11533174383857396</v>
      </c>
      <c r="BY62" s="2">
        <f t="shared" si="11"/>
        <v>6.6113738506188886</v>
      </c>
      <c r="BZ62" s="1"/>
      <c r="CA62" s="1">
        <f t="shared" si="44"/>
        <v>0.23066348767714792</v>
      </c>
      <c r="CB62" s="2">
        <f t="shared" si="12"/>
        <v>13.222747701237777</v>
      </c>
      <c r="CC62" s="20"/>
      <c r="CD62" s="1">
        <f t="shared" si="64"/>
        <v>6.7628868944977221</v>
      </c>
      <c r="CE62" s="1">
        <f t="shared" si="45"/>
        <v>-7.2558977598991478E-3</v>
      </c>
      <c r="CF62" s="17">
        <f>SUM(CE$15:$CE62)</f>
        <v>-0.17234705041172527</v>
      </c>
      <c r="CG62" s="18">
        <f t="shared" si="46"/>
        <v>0.67234705041172527</v>
      </c>
      <c r="CH62" s="18">
        <f t="shared" si="47"/>
        <v>1.8276529495882747</v>
      </c>
      <c r="CJ62" s="1">
        <f t="shared" si="48"/>
        <v>3.1723470504117253</v>
      </c>
      <c r="CK62" s="18">
        <f t="shared" si="65"/>
        <v>2.1068782042966117</v>
      </c>
      <c r="CL62">
        <f t="shared" si="49"/>
        <v>9.659040478150656</v>
      </c>
      <c r="CN62" s="1">
        <v>3.5</v>
      </c>
      <c r="CO62">
        <v>4.5</v>
      </c>
      <c r="CP62" s="1">
        <f t="shared" si="50"/>
        <v>7.4246212024587486</v>
      </c>
      <c r="CR62" s="1">
        <f t="shared" si="51"/>
        <v>0.5</v>
      </c>
      <c r="CT62" s="18">
        <f t="shared" si="13"/>
        <v>10.03149940675536</v>
      </c>
      <c r="CU62">
        <f t="shared" si="14"/>
        <v>288.90718291455437</v>
      </c>
    </row>
    <row r="63" spans="1:99" x14ac:dyDescent="0.2">
      <c r="A63" s="17">
        <f t="shared" si="52"/>
        <v>5.995999999999996</v>
      </c>
      <c r="B63">
        <f t="shared" si="53"/>
        <v>5.995999999999996</v>
      </c>
      <c r="C63" s="1">
        <f t="shared" si="15"/>
        <v>12.5</v>
      </c>
      <c r="D63" s="1">
        <f t="shared" si="66"/>
        <v>13.863694168582917</v>
      </c>
      <c r="E63">
        <f t="shared" si="16"/>
        <v>0.44725986466809747</v>
      </c>
      <c r="F63" s="1">
        <f t="shared" si="17"/>
        <v>25.639100522375013</v>
      </c>
      <c r="G63" s="1">
        <f t="shared" si="18"/>
        <v>5.2028590584606562E-3</v>
      </c>
      <c r="H63">
        <f t="shared" si="19"/>
        <v>0.43249655734528364</v>
      </c>
      <c r="I63">
        <f t="shared" si="20"/>
        <v>0.90163558485924777</v>
      </c>
      <c r="J63" s="18">
        <f t="shared" si="21"/>
        <v>0.68976646127023755</v>
      </c>
      <c r="K63" s="2">
        <f t="shared" si="72"/>
        <v>39.540752556892599</v>
      </c>
      <c r="L63">
        <f t="shared" si="0"/>
        <v>-0.254000000000004</v>
      </c>
      <c r="M63" s="1">
        <f t="shared" si="23"/>
        <v>12.5</v>
      </c>
      <c r="N63" s="1">
        <f t="shared" si="67"/>
        <v>12.50258037366687</v>
      </c>
      <c r="O63">
        <f t="shared" si="24"/>
        <v>-2.0317203967071529E-2</v>
      </c>
      <c r="P63" s="1">
        <f t="shared" si="1"/>
        <v>-1.1646804821888137</v>
      </c>
      <c r="Q63" s="1">
        <f t="shared" si="25"/>
        <v>6.3973585153153656E-3</v>
      </c>
      <c r="R63">
        <f t="shared" si="26"/>
        <v>-2.0315806210291019E-2</v>
      </c>
      <c r="S63">
        <f t="shared" si="27"/>
        <v>0.99979361271115641</v>
      </c>
      <c r="T63" s="18">
        <f t="shared" si="28"/>
        <v>5.4867041997016764E-3</v>
      </c>
      <c r="U63" s="2">
        <f t="shared" si="29"/>
        <v>0.3145244445688859</v>
      </c>
      <c r="V63">
        <f t="shared" si="2"/>
        <v>12.245999999999995</v>
      </c>
      <c r="W63" s="1">
        <f t="shared" si="30"/>
        <v>12.5</v>
      </c>
      <c r="X63" s="1">
        <f t="shared" si="68"/>
        <v>17.498986142059771</v>
      </c>
      <c r="Y63">
        <f t="shared" si="31"/>
        <v>0.77513423870413822</v>
      </c>
      <c r="Z63" s="1">
        <f t="shared" si="32"/>
        <v>44.434446804695817</v>
      </c>
      <c r="AA63" s="1">
        <f t="shared" si="3"/>
        <v>3.2656845046496762E-3</v>
      </c>
      <c r="AB63">
        <f t="shared" si="4"/>
        <v>0.69981197199568401</v>
      </c>
      <c r="AC63">
        <f t="shared" si="5"/>
        <v>0.71432709864005006</v>
      </c>
      <c r="AD63" s="18">
        <f t="shared" si="33"/>
        <v>2.5173555414651387</v>
      </c>
      <c r="AE63" s="2">
        <f t="shared" si="6"/>
        <v>144.30700556169583</v>
      </c>
      <c r="AF63" s="2"/>
      <c r="AG63" s="1">
        <f t="shared" si="7"/>
        <v>4.4056162483966941E-3</v>
      </c>
      <c r="AH63" s="1">
        <f t="shared" si="34"/>
        <v>1.3419887989231209E-2</v>
      </c>
      <c r="AI63">
        <f t="shared" si="35"/>
        <v>0.31720478988952872</v>
      </c>
      <c r="AJ63" s="2">
        <f t="shared" si="54"/>
        <v>18.183714070100372</v>
      </c>
      <c r="AK63" s="1">
        <f t="shared" si="55"/>
        <v>1.4124547715649128E-2</v>
      </c>
      <c r="AL63" s="1">
        <f t="shared" si="8"/>
        <v>0.67707217524831886</v>
      </c>
      <c r="AM63">
        <f t="shared" si="36"/>
        <v>0.59517186308630921</v>
      </c>
      <c r="AN63" s="17">
        <f t="shared" si="56"/>
        <v>1.1846573707928127</v>
      </c>
      <c r="AP63">
        <v>4</v>
      </c>
      <c r="AQ63">
        <f t="shared" si="37"/>
        <v>0.15860239494476433</v>
      </c>
      <c r="AR63" s="2">
        <f t="shared" si="38"/>
        <v>9.0918570350501842</v>
      </c>
      <c r="AT63" s="1">
        <f>ATAN(A63/$G$8/$G$1)</f>
        <v>0.23539368929842572</v>
      </c>
      <c r="AU63" s="2">
        <f t="shared" si="39"/>
        <v>13.493905755960709</v>
      </c>
      <c r="AV63" s="1"/>
      <c r="AW63" s="2">
        <f>(AT63+AI63)/(SQRT(AP63)-1)</f>
        <v>0.55259847918795446</v>
      </c>
      <c r="AX63" s="2">
        <f t="shared" si="40"/>
        <v>31.677619826061083</v>
      </c>
      <c r="AY63" s="1"/>
      <c r="AZ63" s="18">
        <f>(A63-$A$59)</f>
        <v>0.49966666666666626</v>
      </c>
      <c r="BA63">
        <f t="shared" si="81"/>
        <v>12.51303201071188</v>
      </c>
      <c r="BB63" s="18">
        <f t="shared" si="82"/>
        <v>-0.29240295576541953</v>
      </c>
      <c r="BC63" s="18">
        <v>12.5</v>
      </c>
      <c r="BD63" s="18">
        <f t="shared" si="83"/>
        <v>-0.29209842538074071</v>
      </c>
      <c r="BE63" s="17">
        <f t="shared" si="60"/>
        <v>5.995999999999996</v>
      </c>
      <c r="BF63" s="17">
        <f>(A63-A62)</f>
        <v>0.12491666666666656</v>
      </c>
      <c r="BG63">
        <f t="shared" si="61"/>
        <v>12.644675074607193</v>
      </c>
      <c r="BH63" s="18">
        <f t="shared" si="62"/>
        <v>7.6040837506092668E-2</v>
      </c>
      <c r="BI63" s="18">
        <f>SUM($BH$16:BH63)</f>
        <v>1.7449472279210836</v>
      </c>
      <c r="BJ63">
        <v>1</v>
      </c>
      <c r="BK63" s="17">
        <f t="shared" si="41"/>
        <v>1.2550527720789164</v>
      </c>
      <c r="BL63" s="17">
        <v>1.2550423098166887</v>
      </c>
      <c r="BM63">
        <v>1.5</v>
      </c>
      <c r="BO63" s="2">
        <f>BM63*SQRT(AP63)+(2-BM63)</f>
        <v>3.5</v>
      </c>
      <c r="BP63" s="1">
        <f>BO63+AN63</f>
        <v>4.684657370792813</v>
      </c>
      <c r="BQ63" s="2"/>
      <c r="BR63" s="1">
        <f t="shared" si="42"/>
        <v>1.498999999999999</v>
      </c>
      <c r="BS63" s="1">
        <f t="shared" si="63"/>
        <v>3.1229166666666641E-2</v>
      </c>
      <c r="BT63" s="1">
        <f t="shared" si="9"/>
        <v>19.281740300087023</v>
      </c>
      <c r="BU63" s="2">
        <f t="shared" si="43"/>
        <v>11.466397670879836</v>
      </c>
      <c r="BV63" s="1"/>
      <c r="BW63" s="1">
        <v>4</v>
      </c>
      <c r="BX63" s="1">
        <f t="shared" si="10"/>
        <v>0.11769684464921286</v>
      </c>
      <c r="BY63" s="2">
        <f t="shared" si="11"/>
        <v>6.7469528779803545</v>
      </c>
      <c r="BZ63" s="1"/>
      <c r="CA63" s="1">
        <f t="shared" si="44"/>
        <v>0.23539368929842572</v>
      </c>
      <c r="CB63" s="2">
        <f t="shared" si="12"/>
        <v>13.493905755960709</v>
      </c>
      <c r="CC63" s="20"/>
      <c r="CD63" s="1">
        <f t="shared" si="64"/>
        <v>6.7854872252342622</v>
      </c>
      <c r="CE63" s="1">
        <f t="shared" si="45"/>
        <v>-7.4119386694572343E-3</v>
      </c>
      <c r="CF63" s="17">
        <f>SUM(CE$15:$CE63)</f>
        <v>-0.17975898908118251</v>
      </c>
      <c r="CG63" s="18">
        <f t="shared" si="46"/>
        <v>0.67975898908118249</v>
      </c>
      <c r="CH63" s="18">
        <f t="shared" si="47"/>
        <v>1.8202410109188176</v>
      </c>
      <c r="CJ63" s="1">
        <f t="shared" si="48"/>
        <v>3.1797589890811828</v>
      </c>
      <c r="CK63" s="18">
        <f t="shared" si="65"/>
        <v>2.1461566599610187</v>
      </c>
      <c r="CL63">
        <f t="shared" si="49"/>
        <v>9.8391136273284516</v>
      </c>
      <c r="CN63" s="1">
        <v>3.5</v>
      </c>
      <c r="CO63">
        <v>4.5</v>
      </c>
      <c r="CP63" s="1">
        <f t="shared" si="50"/>
        <v>7.4246212024587486</v>
      </c>
      <c r="CR63" s="1">
        <f t="shared" si="51"/>
        <v>0.5</v>
      </c>
      <c r="CT63" s="18">
        <f t="shared" si="13"/>
        <v>10.070777862419767</v>
      </c>
      <c r="CU63">
        <f t="shared" si="14"/>
        <v>290.03840243768929</v>
      </c>
    </row>
    <row r="64" spans="1:99" x14ac:dyDescent="0.2">
      <c r="A64" s="17">
        <f t="shared" si="52"/>
        <v>6.1209166666666626</v>
      </c>
      <c r="B64">
        <f t="shared" si="53"/>
        <v>6.1209166666666626</v>
      </c>
      <c r="C64" s="1">
        <f t="shared" si="15"/>
        <v>12.5</v>
      </c>
      <c r="D64" s="1">
        <f t="shared" si="66"/>
        <v>13.918175916415114</v>
      </c>
      <c r="E64">
        <f t="shared" si="16"/>
        <v>0.45535219959518436</v>
      </c>
      <c r="F64" s="1">
        <f t="shared" si="17"/>
        <v>26.102992333481904</v>
      </c>
      <c r="G64" s="1">
        <f t="shared" si="18"/>
        <v>5.162206308723649E-3</v>
      </c>
      <c r="H64">
        <f t="shared" si="19"/>
        <v>0.43977865371335373</v>
      </c>
      <c r="I64">
        <f t="shared" si="20"/>
        <v>0.8981061940205457</v>
      </c>
      <c r="J64" s="18">
        <f t="shared" si="21"/>
        <v>0.71715635130782496</v>
      </c>
      <c r="K64" s="2">
        <f t="shared" si="72"/>
        <v>41.110873641849835</v>
      </c>
      <c r="L64">
        <f t="shared" si="0"/>
        <v>-0.12908333333333744</v>
      </c>
      <c r="M64" s="1">
        <f t="shared" si="23"/>
        <v>12.5</v>
      </c>
      <c r="N64" s="1">
        <f t="shared" si="67"/>
        <v>12.500666482509819</v>
      </c>
      <c r="O64">
        <f t="shared" si="24"/>
        <v>-1.0326299611421615E-2</v>
      </c>
      <c r="P64" s="1">
        <f t="shared" si="1"/>
        <v>-0.59195348090951927</v>
      </c>
      <c r="Q64" s="1">
        <f t="shared" si="25"/>
        <v>6.3993175764892295E-3</v>
      </c>
      <c r="R64">
        <f t="shared" si="26"/>
        <v>-1.0326116092605387E-2</v>
      </c>
      <c r="S64">
        <f t="shared" si="27"/>
        <v>0.999946684241936</v>
      </c>
      <c r="T64" s="18">
        <f t="shared" si="28"/>
        <v>4.5245238288189526E-3</v>
      </c>
      <c r="U64" s="2">
        <f t="shared" si="29"/>
        <v>0.25936760802146858</v>
      </c>
      <c r="V64">
        <f t="shared" si="2"/>
        <v>12.370916666666663</v>
      </c>
      <c r="W64" s="1">
        <f t="shared" si="30"/>
        <v>12.5</v>
      </c>
      <c r="X64" s="1">
        <f t="shared" si="68"/>
        <v>17.586630694183892</v>
      </c>
      <c r="Y64">
        <f t="shared" si="31"/>
        <v>0.78020807828628225</v>
      </c>
      <c r="Z64" s="1">
        <f t="shared" si="32"/>
        <v>44.725303850805986</v>
      </c>
      <c r="AA64" s="1">
        <f t="shared" si="3"/>
        <v>3.2332159482123327E-3</v>
      </c>
      <c r="AB64">
        <f t="shared" si="4"/>
        <v>0.7034273296452328</v>
      </c>
      <c r="AC64">
        <f t="shared" si="5"/>
        <v>0.71076718544694861</v>
      </c>
      <c r="AD64" s="18">
        <f t="shared" si="33"/>
        <v>2.5614175391173988</v>
      </c>
      <c r="AE64" s="2">
        <f t="shared" si="6"/>
        <v>146.83285256086998</v>
      </c>
      <c r="AF64" s="2"/>
      <c r="AG64" s="1">
        <f t="shared" si="7"/>
        <v>4.47848050505017E-3</v>
      </c>
      <c r="AH64" s="1">
        <f t="shared" si="34"/>
        <v>1.333324965215126E-2</v>
      </c>
      <c r="AI64">
        <f t="shared" si="35"/>
        <v>0.32404812074357725</v>
      </c>
      <c r="AJ64" s="2">
        <f t="shared" si="54"/>
        <v>18.576006921606339</v>
      </c>
      <c r="AK64" s="1">
        <f t="shared" si="55"/>
        <v>1.4065288262979403E-2</v>
      </c>
      <c r="AL64" s="1">
        <f t="shared" si="8"/>
        <v>0.68472400104527309</v>
      </c>
      <c r="AM64">
        <f t="shared" si="36"/>
        <v>0.6003998738224462</v>
      </c>
      <c r="AN64" s="17">
        <f t="shared" si="56"/>
        <v>1.1950634431179263</v>
      </c>
      <c r="AP64">
        <v>4</v>
      </c>
      <c r="AQ64">
        <f t="shared" si="37"/>
        <v>0.16202406037178863</v>
      </c>
      <c r="AR64" s="2">
        <f t="shared" si="38"/>
        <v>9.2880034608031696</v>
      </c>
      <c r="AT64" s="1">
        <f>ATAN(A64/$G$8/$G$1)</f>
        <v>0.24011318254889846</v>
      </c>
      <c r="AU64" s="2">
        <f t="shared" si="39"/>
        <v>13.764449955032395</v>
      </c>
      <c r="AV64" s="1"/>
      <c r="AW64" s="2">
        <f>(AT64+AI64)/(SQRT(AP64)-1)</f>
        <v>0.56416130329247571</v>
      </c>
      <c r="AX64" s="2">
        <f t="shared" si="40"/>
        <v>32.340456876638733</v>
      </c>
      <c r="AY64" s="1"/>
      <c r="AZ64" s="18">
        <f>(A64-$A$59)</f>
        <v>0.62458333333333282</v>
      </c>
      <c r="BA64">
        <f t="shared" si="81"/>
        <v>12.557405396980085</v>
      </c>
      <c r="BB64" s="18">
        <f t="shared" si="82"/>
        <v>-0.37036777277912947</v>
      </c>
      <c r="BC64" s="18">
        <v>12.5</v>
      </c>
      <c r="BD64" s="18">
        <f t="shared" si="83"/>
        <v>-0.36867465956402778</v>
      </c>
      <c r="BE64" s="17">
        <f t="shared" si="60"/>
        <v>6.1209166666666626</v>
      </c>
      <c r="BF64" s="17">
        <f>(A64-A63)</f>
        <v>0.12491666666666656</v>
      </c>
      <c r="BG64">
        <f t="shared" si="61"/>
        <v>12.738091340040871</v>
      </c>
      <c r="BH64" s="18">
        <f t="shared" si="62"/>
        <v>7.8034805240245655E-2</v>
      </c>
      <c r="BI64" s="18">
        <f>SUM($BH$16:BH64)</f>
        <v>1.8229820331613293</v>
      </c>
      <c r="BJ64">
        <v>1.5</v>
      </c>
      <c r="BK64" s="17">
        <f t="shared" si="41"/>
        <v>1.6770179668386707</v>
      </c>
      <c r="BL64" s="17">
        <v>1.6770064866709242</v>
      </c>
      <c r="BM64">
        <v>1.5</v>
      </c>
      <c r="BO64" s="2">
        <f>BM64*SQRT(AP64)+(2-BM64)</f>
        <v>3.5</v>
      </c>
      <c r="BP64" s="1">
        <f>BO64+AN64</f>
        <v>4.6950634431179266</v>
      </c>
      <c r="BQ64" s="2"/>
      <c r="BR64" s="1">
        <f t="shared" si="42"/>
        <v>1.5302291666666656</v>
      </c>
      <c r="BS64" s="1">
        <f t="shared" si="63"/>
        <v>3.1229166666666641E-2</v>
      </c>
      <c r="BT64" s="1">
        <f t="shared" si="9"/>
        <v>19.303805627975439</v>
      </c>
      <c r="BU64" s="2">
        <f t="shared" si="43"/>
        <v>11.498869071093367</v>
      </c>
      <c r="BV64" s="1"/>
      <c r="BW64" s="1">
        <v>4</v>
      </c>
      <c r="BX64" s="1">
        <f t="shared" si="10"/>
        <v>0.12005659127444923</v>
      </c>
      <c r="BY64" s="2">
        <f t="shared" si="11"/>
        <v>6.8822249775161977</v>
      </c>
      <c r="BZ64" s="1"/>
      <c r="CA64" s="1">
        <f t="shared" si="44"/>
        <v>0.24011318254889846</v>
      </c>
      <c r="CB64" s="2">
        <f t="shared" si="12"/>
        <v>13.764449955032395</v>
      </c>
      <c r="CC64" s="20"/>
      <c r="CD64" s="1">
        <f t="shared" si="64"/>
        <v>6.8085943416588339</v>
      </c>
      <c r="CE64" s="1">
        <f t="shared" si="45"/>
        <v>-7.567979584785123E-3</v>
      </c>
      <c r="CF64" s="17">
        <f>SUM(CE$15:$CE64)</f>
        <v>-0.18732696866596762</v>
      </c>
      <c r="CG64" s="18">
        <f t="shared" si="46"/>
        <v>0.68732696866596765</v>
      </c>
      <c r="CH64" s="18">
        <f t="shared" si="47"/>
        <v>1.8126730313340325</v>
      </c>
      <c r="CJ64" s="1">
        <f t="shared" si="48"/>
        <v>3.1873269686659675</v>
      </c>
      <c r="CK64" s="18">
        <f t="shared" si="65"/>
        <v>2.1861960397593343</v>
      </c>
      <c r="CL64">
        <f t="shared" si="49"/>
        <v>10.022675253910988</v>
      </c>
      <c r="CN64" s="1">
        <v>3.5</v>
      </c>
      <c r="CO64">
        <v>4</v>
      </c>
      <c r="CP64" s="1">
        <f t="shared" si="50"/>
        <v>7</v>
      </c>
      <c r="CR64" s="1">
        <f t="shared" si="51"/>
        <v>0.5</v>
      </c>
      <c r="CT64" s="18">
        <f t="shared" si="13"/>
        <v>9.6861960397593343</v>
      </c>
      <c r="CU64">
        <f t="shared" si="14"/>
        <v>278.96244594506885</v>
      </c>
    </row>
    <row r="65" spans="1:99" x14ac:dyDescent="0.2">
      <c r="A65" s="17">
        <f t="shared" si="52"/>
        <v>6.2458333333333291</v>
      </c>
      <c r="B65">
        <f t="shared" si="53"/>
        <v>6.2458333333333291</v>
      </c>
      <c r="C65" s="1">
        <f t="shared" si="15"/>
        <v>12.5</v>
      </c>
      <c r="D65" s="1">
        <f t="shared" si="66"/>
        <v>13.973561966362682</v>
      </c>
      <c r="E65">
        <f t="shared" si="16"/>
        <v>0.46338090678016575</v>
      </c>
      <c r="F65" s="1">
        <f t="shared" si="17"/>
        <v>26.563236694404406</v>
      </c>
      <c r="G65" s="1">
        <f t="shared" si="18"/>
        <v>5.1213652421654467E-3</v>
      </c>
      <c r="H65">
        <f t="shared" si="19"/>
        <v>0.44697503387957699</v>
      </c>
      <c r="I65">
        <f t="shared" si="20"/>
        <v>0.89454643204718609</v>
      </c>
      <c r="J65" s="18">
        <f t="shared" si="21"/>
        <v>0.74500086581115221</v>
      </c>
      <c r="K65" s="2">
        <f>IF(180/$D$6*J65 &gt;180,180/$D$6*J65-360,180/$D$6*J65)</f>
        <v>42.70705600191318</v>
      </c>
      <c r="L65">
        <f t="shared" si="0"/>
        <v>-4.1666666666708707E-3</v>
      </c>
      <c r="M65" s="1">
        <f t="shared" si="23"/>
        <v>12.5</v>
      </c>
      <c r="N65" s="1">
        <f t="shared" si="67"/>
        <v>12.500000694444426</v>
      </c>
      <c r="O65">
        <f t="shared" si="24"/>
        <v>-3.3333332098799145E-4</v>
      </c>
      <c r="P65" s="1">
        <f t="shared" si="1"/>
        <v>-1.9108279547082312E-2</v>
      </c>
      <c r="Q65" s="1">
        <f t="shared" si="25"/>
        <v>6.3999992888889674E-3</v>
      </c>
      <c r="R65">
        <f t="shared" si="26"/>
        <v>-3.3333331481515268E-4</v>
      </c>
      <c r="S65">
        <f t="shared" si="27"/>
        <v>0.99999994444444906</v>
      </c>
      <c r="T65" s="18">
        <f t="shared" si="28"/>
        <v>4.1898087613867338E-3</v>
      </c>
      <c r="U65" s="2">
        <f>IF(180/$D$6*T65 &gt;180,180/$D$6*T65-360,180/$D$6*T65)</f>
        <v>0.24018012007949427</v>
      </c>
      <c r="V65">
        <f t="shared" si="2"/>
        <v>12.49583333333333</v>
      </c>
      <c r="W65" s="1">
        <f t="shared" si="30"/>
        <v>12.5</v>
      </c>
      <c r="X65" s="1">
        <f t="shared" si="68"/>
        <v>17.674723496972856</v>
      </c>
      <c r="Y65">
        <f t="shared" si="31"/>
        <v>0.78523146894991724</v>
      </c>
      <c r="Z65" s="1">
        <f t="shared" si="32"/>
        <v>45.013268920695893</v>
      </c>
      <c r="AA65" s="1">
        <f t="shared" si="3"/>
        <v>3.2010668444444352E-3</v>
      </c>
      <c r="AB65">
        <f t="shared" si="4"/>
        <v>0.70698890058865627</v>
      </c>
      <c r="AC65">
        <f t="shared" si="5"/>
        <v>0.7072246421360352</v>
      </c>
      <c r="AD65" s="18">
        <f t="shared" si="33"/>
        <v>2.6057048881379212</v>
      </c>
      <c r="AE65" s="2">
        <f>IF(180/$D$6*AD65 &gt;180,180/$D$6*AD65-360,180/$D$6*AD65)</f>
        <v>149.37161779134578</v>
      </c>
      <c r="AF65" s="2"/>
      <c r="AG65" s="1">
        <f t="shared" si="7"/>
        <v>4.5501077987133796E-3</v>
      </c>
      <c r="AH65" s="1">
        <f t="shared" si="34"/>
        <v>1.3245171291438797E-2</v>
      </c>
      <c r="AI65">
        <f t="shared" si="35"/>
        <v>0.33089891421645867</v>
      </c>
      <c r="AJ65" s="2">
        <f t="shared" si="54"/>
        <v>18.968727566548583</v>
      </c>
      <c r="AK65" s="1">
        <f t="shared" si="55"/>
        <v>1.4004929257924398E-2</v>
      </c>
      <c r="AL65" s="1">
        <f t="shared" si="8"/>
        <v>0.69255991631493496</v>
      </c>
      <c r="AM65">
        <f t="shared" si="36"/>
        <v>0.6057151469082227</v>
      </c>
      <c r="AN65" s="17">
        <f t="shared" si="56"/>
        <v>1.2056432064256024</v>
      </c>
      <c r="AP65">
        <v>4</v>
      </c>
      <c r="AQ65">
        <f t="shared" si="37"/>
        <v>0.16544945710822934</v>
      </c>
      <c r="AR65" s="2">
        <f t="shared" si="38"/>
        <v>9.4843637832742917</v>
      </c>
      <c r="AT65" s="1">
        <f>ATAN(A65/$G$8/$G$1)</f>
        <v>0.24482179423133124</v>
      </c>
      <c r="AU65" s="2">
        <f t="shared" si="39"/>
        <v>14.034370369948924</v>
      </c>
      <c r="AV65" s="1"/>
      <c r="AW65" s="2">
        <f>(AT65+AI65)/(SQRT(AP65)-1)</f>
        <v>0.57572070844778989</v>
      </c>
      <c r="AX65" s="2">
        <f t="shared" si="40"/>
        <v>33.003097936497504</v>
      </c>
      <c r="AY65" s="1"/>
      <c r="AZ65" s="18">
        <f>(A65-$A$59)</f>
        <v>0.74949999999999939</v>
      </c>
      <c r="BA65">
        <f t="shared" si="81"/>
        <v>12.602900829858752</v>
      </c>
      <c r="BB65" s="18">
        <f t="shared" si="82"/>
        <v>-0.45031663642906433</v>
      </c>
      <c r="BC65" s="18">
        <v>12.5</v>
      </c>
      <c r="BD65" s="18">
        <f t="shared" si="83"/>
        <v>-0.44663986738887884</v>
      </c>
      <c r="BE65" s="17">
        <f t="shared" si="60"/>
        <v>6.2458333333333291</v>
      </c>
      <c r="BF65" s="17">
        <f>(A65-A64)</f>
        <v>0.12491666666666656</v>
      </c>
      <c r="BG65">
        <f t="shared" si="61"/>
        <v>12.835414117026941</v>
      </c>
      <c r="BH65" s="18">
        <f t="shared" si="62"/>
        <v>8.0057258332162609E-2</v>
      </c>
      <c r="BI65" s="18">
        <f>SUM($BH$16:BH65)</f>
        <v>1.9030392914934919</v>
      </c>
      <c r="BJ65">
        <v>1.5</v>
      </c>
      <c r="BK65" s="17">
        <f t="shared" si="41"/>
        <v>1.5969607085065081</v>
      </c>
      <c r="BL65" s="17">
        <v>1.5969481298693291</v>
      </c>
      <c r="BM65">
        <v>1.5</v>
      </c>
      <c r="BO65" s="2">
        <f>BM65*SQRT(AP65)+(2-BM65)</f>
        <v>3.5</v>
      </c>
      <c r="BP65" s="1">
        <f>BO65+AN65</f>
        <v>4.7056432064256022</v>
      </c>
      <c r="BQ65" s="2"/>
      <c r="BR65" s="1">
        <f t="shared" si="42"/>
        <v>1.5614583333333321</v>
      </c>
      <c r="BS65" s="1">
        <f t="shared" si="63"/>
        <v>3.1229166666666419E-2</v>
      </c>
      <c r="BT65" s="1">
        <f t="shared" si="9"/>
        <v>19.326299934043892</v>
      </c>
      <c r="BU65" s="2">
        <f t="shared" si="43"/>
        <v>11.531943140469494</v>
      </c>
      <c r="BV65" s="1"/>
      <c r="BW65" s="1">
        <v>4</v>
      </c>
      <c r="BX65" s="1">
        <f t="shared" si="10"/>
        <v>0.12241089711566562</v>
      </c>
      <c r="BY65" s="2">
        <f t="shared" si="11"/>
        <v>7.017185184974462</v>
      </c>
      <c r="BZ65" s="1"/>
      <c r="CA65" s="1">
        <f t="shared" si="44"/>
        <v>0.24482179423133124</v>
      </c>
      <c r="CB65" s="2">
        <f t="shared" si="12"/>
        <v>14.034370369948924</v>
      </c>
      <c r="CC65" s="20"/>
      <c r="CD65" s="1">
        <f t="shared" si="64"/>
        <v>6.8322098506944187</v>
      </c>
      <c r="CE65" s="1">
        <f t="shared" si="45"/>
        <v>-7.7240205059566202E-3</v>
      </c>
      <c r="CF65" s="17">
        <f>SUM(CE$15:$CE65)</f>
        <v>-0.19505098917192423</v>
      </c>
      <c r="CG65" s="18">
        <f t="shared" si="46"/>
        <v>0.69505098917192421</v>
      </c>
      <c r="CH65" s="18">
        <f t="shared" si="47"/>
        <v>1.8049490108280759</v>
      </c>
      <c r="CJ65" s="1">
        <f t="shared" si="48"/>
        <v>3.1950509891719241</v>
      </c>
      <c r="CK65" s="18">
        <f t="shared" si="65"/>
        <v>2.2269941296414189</v>
      </c>
      <c r="CL65">
        <f t="shared" si="49"/>
        <v>10.209715207525129</v>
      </c>
      <c r="CN65" s="1">
        <v>3.5</v>
      </c>
      <c r="CO65">
        <v>4</v>
      </c>
      <c r="CP65" s="1">
        <f t="shared" si="50"/>
        <v>7</v>
      </c>
      <c r="CR65" s="1">
        <f t="shared" si="51"/>
        <v>0.5</v>
      </c>
      <c r="CT65" s="18">
        <f t="shared" si="13"/>
        <v>9.7269941296414189</v>
      </c>
      <c r="CU65">
        <f t="shared" si="14"/>
        <v>280.13743093367287</v>
      </c>
    </row>
    <row r="66" spans="1:99" x14ac:dyDescent="0.2">
      <c r="A66" s="17">
        <f t="shared" si="52"/>
        <v>6.3707499999999957</v>
      </c>
      <c r="B66">
        <f t="shared" si="53"/>
        <v>6.3707499999999957</v>
      </c>
      <c r="C66" s="1">
        <f t="shared" si="15"/>
        <v>12.5</v>
      </c>
      <c r="D66" s="1">
        <f t="shared" si="66"/>
        <v>14.029841608603425</v>
      </c>
      <c r="E66">
        <f t="shared" si="16"/>
        <v>0.47134571087879618</v>
      </c>
      <c r="F66" s="1">
        <f t="shared" si="17"/>
        <v>27.019817821077485</v>
      </c>
      <c r="G66" s="1">
        <f t="shared" si="18"/>
        <v>5.0803597186420473E-3</v>
      </c>
      <c r="H66">
        <f t="shared" si="19"/>
        <v>0.45408566808717954</v>
      </c>
      <c r="I66">
        <f t="shared" si="20"/>
        <v>0.89095802709096228</v>
      </c>
      <c r="J66" s="18">
        <f t="shared" si="21"/>
        <v>0.77329462057607767</v>
      </c>
      <c r="K66" s="2">
        <f t="shared" si="72"/>
        <v>44.328990988437567</v>
      </c>
      <c r="L66">
        <f t="shared" si="0"/>
        <v>0.12074999999999569</v>
      </c>
      <c r="M66" s="1">
        <f t="shared" si="23"/>
        <v>12.5</v>
      </c>
      <c r="N66" s="1">
        <f t="shared" si="67"/>
        <v>12.500583208894694</v>
      </c>
      <c r="O66">
        <f t="shared" si="24"/>
        <v>9.6596995405900058E-3</v>
      </c>
      <c r="P66" s="1">
        <f t="shared" si="1"/>
        <v>0.55374073799560541</v>
      </c>
      <c r="Q66" s="1">
        <f t="shared" si="25"/>
        <v>6.3994028358847297E-3</v>
      </c>
      <c r="R66">
        <f t="shared" si="26"/>
        <v>9.6595493171932126E-3</v>
      </c>
      <c r="S66">
        <f t="shared" si="27"/>
        <v>0.99995334546517156</v>
      </c>
      <c r="T66" s="18">
        <f t="shared" si="28"/>
        <v>4.4826592548640421E-3</v>
      </c>
      <c r="U66" s="2">
        <f t="shared" si="29"/>
        <v>0.25696772798583678</v>
      </c>
      <c r="V66">
        <f t="shared" si="2"/>
        <v>12.620749999999996</v>
      </c>
      <c r="W66" s="1">
        <f t="shared" si="30"/>
        <v>12.5</v>
      </c>
      <c r="X66" s="1">
        <f t="shared" si="68"/>
        <v>17.763257881438864</v>
      </c>
      <c r="Y66">
        <f t="shared" si="31"/>
        <v>0.79020490961442003</v>
      </c>
      <c r="Z66" s="1">
        <f t="shared" si="32"/>
        <v>45.298370614839364</v>
      </c>
      <c r="AA66" s="1">
        <f t="shared" si="3"/>
        <v>3.1692372980607285E-3</v>
      </c>
      <c r="AB66">
        <f t="shared" si="4"/>
        <v>0.71049748217570141</v>
      </c>
      <c r="AC66">
        <f t="shared" si="5"/>
        <v>0.70369974266159063</v>
      </c>
      <c r="AD66" s="18">
        <f t="shared" si="33"/>
        <v>2.6502142357920802</v>
      </c>
      <c r="AE66" s="2">
        <f t="shared" si="6"/>
        <v>151.92310905814472</v>
      </c>
      <c r="AF66" s="2"/>
      <c r="AG66" s="1">
        <f t="shared" si="7"/>
        <v>4.6204690049460543E-3</v>
      </c>
      <c r="AH66" s="1">
        <f t="shared" si="34"/>
        <v>1.3155683017634806E-2</v>
      </c>
      <c r="AI66">
        <f t="shared" si="35"/>
        <v>0.3377565297948813</v>
      </c>
      <c r="AJ66" s="2">
        <f t="shared" si="54"/>
        <v>19.36183928760466</v>
      </c>
      <c r="AK66" s="1">
        <f t="shared" si="55"/>
        <v>1.3943483405740189E-2</v>
      </c>
      <c r="AL66" s="1">
        <f t="shared" si="8"/>
        <v>0.70058357816168138</v>
      </c>
      <c r="AM66">
        <f t="shared" si="36"/>
        <v>0.61111752021434784</v>
      </c>
      <c r="AN66" s="17">
        <f t="shared" si="56"/>
        <v>1.2163963380062655</v>
      </c>
      <c r="AP66">
        <v>4</v>
      </c>
      <c r="AQ66">
        <f t="shared" si="37"/>
        <v>0.16887826489744065</v>
      </c>
      <c r="AR66" s="2">
        <f t="shared" si="38"/>
        <v>9.6809196438023299</v>
      </c>
      <c r="AT66" s="1">
        <f>ATAN(A66/$G$8/$G$1)</f>
        <v>0.24951935387613453</v>
      </c>
      <c r="AU66" s="2">
        <f t="shared" si="39"/>
        <v>14.30365722856822</v>
      </c>
      <c r="AV66" s="1"/>
      <c r="AW66" s="2">
        <f>(AT66+AI66)/(SQRT(AP66)-1)</f>
        <v>0.5872758836710158</v>
      </c>
      <c r="AX66" s="2">
        <f t="shared" si="40"/>
        <v>33.66549651617288</v>
      </c>
      <c r="AY66" s="1"/>
      <c r="AZ66" s="18">
        <f>(A66-$A$59)</f>
        <v>0.87441666666666595</v>
      </c>
      <c r="BA66">
        <f t="shared" si="81"/>
        <v>12.649541003266354</v>
      </c>
      <c r="BB66" s="18">
        <f t="shared" si="82"/>
        <v>-0.53226917399880536</v>
      </c>
      <c r="BC66" s="18">
        <v>12.5</v>
      </c>
      <c r="BD66" s="18">
        <f t="shared" si="83"/>
        <v>-0.5259767665298718</v>
      </c>
      <c r="BE66" s="17">
        <f t="shared" si="60"/>
        <v>6.3707499999999957</v>
      </c>
      <c r="BF66" s="17">
        <f>(A66-A65)</f>
        <v>0.12491666666666656</v>
      </c>
      <c r="BG66">
        <f t="shared" si="61"/>
        <v>12.936796017524639</v>
      </c>
      <c r="BH66" s="18">
        <f t="shared" si="62"/>
        <v>8.2109222467996068E-2</v>
      </c>
      <c r="BI66" s="18">
        <f>SUM($BH$16:BH66)</f>
        <v>1.9851485139614879</v>
      </c>
      <c r="BJ66">
        <v>1.5</v>
      </c>
      <c r="BK66" s="17">
        <f t="shared" si="41"/>
        <v>1.5148514860385121</v>
      </c>
      <c r="BL66" s="17">
        <v>1.5148377231495318</v>
      </c>
      <c r="BM66">
        <v>1.5</v>
      </c>
      <c r="BO66" s="2">
        <f>BM66*SQRT(AP66)+(2-BM66)</f>
        <v>3.5</v>
      </c>
      <c r="BP66" s="1">
        <f>BO66+AN66</f>
        <v>4.7163963380062652</v>
      </c>
      <c r="BQ66" s="2"/>
      <c r="BR66" s="1">
        <f t="shared" si="42"/>
        <v>1.5926874999999989</v>
      </c>
      <c r="BS66" s="1">
        <f t="shared" si="63"/>
        <v>3.1229166666666863E-2</v>
      </c>
      <c r="BT66" s="1">
        <f t="shared" si="9"/>
        <v>19.349221722175447</v>
      </c>
      <c r="BU66" s="2">
        <f t="shared" si="43"/>
        <v>11.565618060181713</v>
      </c>
      <c r="BV66" s="1"/>
      <c r="BW66" s="1">
        <v>4</v>
      </c>
      <c r="BX66" s="1">
        <f t="shared" si="10"/>
        <v>0.12475967693806726</v>
      </c>
      <c r="BY66" s="2">
        <f t="shared" si="11"/>
        <v>7.1518286142841099</v>
      </c>
      <c r="BZ66" s="1"/>
      <c r="CA66" s="1">
        <f t="shared" si="44"/>
        <v>0.24951935387613453</v>
      </c>
      <c r="CB66" s="2">
        <f t="shared" si="12"/>
        <v>14.30365722856822</v>
      </c>
      <c r="CC66" s="20"/>
      <c r="CD66" s="1">
        <f t="shared" si="64"/>
        <v>6.8563353896650421</v>
      </c>
      <c r="CE66" s="1">
        <f t="shared" si="45"/>
        <v>-7.880061433050747E-3</v>
      </c>
      <c r="CF66" s="17">
        <f>SUM(CE$15:$CE66)</f>
        <v>-0.20293105060497499</v>
      </c>
      <c r="CG66" s="18">
        <f t="shared" si="46"/>
        <v>0.70293105060497496</v>
      </c>
      <c r="CH66" s="18">
        <f t="shared" si="47"/>
        <v>1.7970689493950252</v>
      </c>
      <c r="CJ66" s="1">
        <f t="shared" si="48"/>
        <v>3.2029310506049748</v>
      </c>
      <c r="CK66" s="18">
        <f t="shared" si="65"/>
        <v>2.2685491107866866</v>
      </c>
      <c r="CL66">
        <f t="shared" si="49"/>
        <v>10.400225149738391</v>
      </c>
      <c r="CN66" s="1">
        <v>3.5</v>
      </c>
      <c r="CO66">
        <v>4</v>
      </c>
      <c r="CP66" s="1">
        <f t="shared" si="50"/>
        <v>7</v>
      </c>
      <c r="CR66" s="1">
        <f t="shared" si="51"/>
        <v>0.5</v>
      </c>
      <c r="CT66" s="18">
        <f t="shared" si="13"/>
        <v>9.7685491107866866</v>
      </c>
      <c r="CU66">
        <f t="shared" si="14"/>
        <v>281.3342143906566</v>
      </c>
    </row>
    <row r="67" spans="1:99" x14ac:dyDescent="0.2">
      <c r="A67" s="17">
        <f t="shared" si="52"/>
        <v>6.4956666666666623</v>
      </c>
      <c r="B67">
        <f t="shared" si="53"/>
        <v>6.4956666666666623</v>
      </c>
      <c r="C67" s="1">
        <f t="shared" si="15"/>
        <v>12.5</v>
      </c>
      <c r="D67" s="1">
        <f t="shared" si="66"/>
        <v>14.087004133045619</v>
      </c>
      <c r="E67">
        <f t="shared" si="16"/>
        <v>0.47924637334004916</v>
      </c>
      <c r="F67" s="1">
        <f t="shared" si="17"/>
        <v>27.472722038601542</v>
      </c>
      <c r="G67" s="1">
        <f t="shared" si="18"/>
        <v>5.0392130027234186E-3</v>
      </c>
      <c r="H67">
        <f t="shared" si="19"/>
        <v>0.46111058144925055</v>
      </c>
      <c r="I67">
        <f t="shared" si="20"/>
        <v>0.8873426799582752</v>
      </c>
      <c r="J67" s="18">
        <f t="shared" si="21"/>
        <v>0.80203223126296086</v>
      </c>
      <c r="K67" s="2">
        <f t="shared" si="72"/>
        <v>45.976369945010489</v>
      </c>
      <c r="L67">
        <f t="shared" si="0"/>
        <v>0.24566666666666226</v>
      </c>
      <c r="M67" s="1">
        <f t="shared" si="23"/>
        <v>12.5</v>
      </c>
      <c r="N67" s="1">
        <f t="shared" si="67"/>
        <v>12.502413851377305</v>
      </c>
      <c r="O67">
        <f t="shared" si="24"/>
        <v>1.9650803529926028E-2</v>
      </c>
      <c r="P67" s="1">
        <f t="shared" si="1"/>
        <v>1.1264791832441672</v>
      </c>
      <c r="Q67" s="1">
        <f t="shared" si="25"/>
        <v>6.3975289319875847E-3</v>
      </c>
      <c r="R67">
        <f t="shared" si="26"/>
        <v>1.9649538848020044E-2</v>
      </c>
      <c r="S67">
        <f t="shared" si="27"/>
        <v>0.99980692917335801</v>
      </c>
      <c r="T67" s="18">
        <f t="shared" si="28"/>
        <v>5.4029875903515226E-3</v>
      </c>
      <c r="U67" s="2">
        <f t="shared" si="29"/>
        <v>0.30972540326855857</v>
      </c>
      <c r="V67">
        <f t="shared" si="2"/>
        <v>12.745666666666661</v>
      </c>
      <c r="W67" s="1">
        <f t="shared" si="30"/>
        <v>12.5</v>
      </c>
      <c r="X67" s="1">
        <f t="shared" si="68"/>
        <v>17.852227277787431</v>
      </c>
      <c r="Y67">
        <f t="shared" si="31"/>
        <v>0.79512889921164154</v>
      </c>
      <c r="Z67" s="1">
        <f t="shared" si="32"/>
        <v>45.580637534425307</v>
      </c>
      <c r="AA67" s="1">
        <f t="shared" si="3"/>
        <v>3.1377272219203392E-3</v>
      </c>
      <c r="AB67">
        <f t="shared" si="4"/>
        <v>0.7139538651586298</v>
      </c>
      <c r="AC67">
        <f t="shared" si="5"/>
        <v>0.70019274376778073</v>
      </c>
      <c r="AD67" s="18">
        <f t="shared" si="33"/>
        <v>2.6949422792132141</v>
      </c>
      <c r="AE67" s="2">
        <f t="shared" si="6"/>
        <v>154.4871370249613</v>
      </c>
      <c r="AF67" s="2"/>
      <c r="AG67" s="1">
        <f t="shared" si="7"/>
        <v>4.6895354089163174E-3</v>
      </c>
      <c r="AH67" s="1">
        <f t="shared" si="34"/>
        <v>1.3064816359216665E-2</v>
      </c>
      <c r="AI67">
        <f t="shared" si="35"/>
        <v>0.34462028400141892</v>
      </c>
      <c r="AJ67" s="2">
        <f t="shared" si="54"/>
        <v>19.755302904539938</v>
      </c>
      <c r="AK67" s="1">
        <f t="shared" si="55"/>
        <v>1.3880964262310285E-2</v>
      </c>
      <c r="AL67" s="1">
        <f t="shared" si="8"/>
        <v>0.70879917212210697</v>
      </c>
      <c r="AM67">
        <f t="shared" si="36"/>
        <v>0.61660706940688137</v>
      </c>
      <c r="AN67" s="17">
        <f t="shared" si="56"/>
        <v>1.227322988469111</v>
      </c>
      <c r="AP67">
        <v>4</v>
      </c>
      <c r="AQ67">
        <f t="shared" si="37"/>
        <v>0.17231014200070943</v>
      </c>
      <c r="AR67" s="2">
        <f t="shared" si="38"/>
        <v>9.8776514522699674</v>
      </c>
      <c r="AT67" s="1">
        <f>ATAN(A67/$G$8/$G$1)</f>
        <v>0.25420569376397201</v>
      </c>
      <c r="AU67" s="2">
        <f t="shared" si="39"/>
        <v>14.572300916406038</v>
      </c>
      <c r="AV67" s="1"/>
      <c r="AW67" s="2">
        <f>(AT67+AI67)/(SQRT(AP67)-1)</f>
        <v>0.59882597776539093</v>
      </c>
      <c r="AX67" s="2">
        <f t="shared" si="40"/>
        <v>34.327603820945974</v>
      </c>
      <c r="AY67" s="1"/>
      <c r="AZ67" s="18">
        <f>(A67-$A$59)</f>
        <v>0.99933333333333252</v>
      </c>
      <c r="BA67">
        <f t="shared" si="81"/>
        <v>12.697348607860066</v>
      </c>
      <c r="BB67" s="18">
        <f t="shared" si="82"/>
        <v>-0.61624522957322403</v>
      </c>
      <c r="BC67" s="18">
        <v>12.5</v>
      </c>
      <c r="BD67" s="18">
        <f t="shared" si="83"/>
        <v>-0.60666723483490537</v>
      </c>
      <c r="BE67" s="17">
        <f t="shared" si="60"/>
        <v>6.4956666666666623</v>
      </c>
      <c r="BF67" s="17">
        <f>(A67-A66)</f>
        <v>0.12491666666666656</v>
      </c>
      <c r="BG67">
        <f t="shared" si="61"/>
        <v>13.042395093902746</v>
      </c>
      <c r="BH67" s="18">
        <f t="shared" si="62"/>
        <v>8.4191757435702785E-2</v>
      </c>
      <c r="BI67" s="18">
        <f>SUM($BH$16:BH67)</f>
        <v>2.0693402713971909</v>
      </c>
      <c r="BJ67">
        <v>1.5</v>
      </c>
      <c r="BK67" s="17">
        <f t="shared" si="41"/>
        <v>1.4306597286028091</v>
      </c>
      <c r="BL67" s="17">
        <v>1.4306446901704262</v>
      </c>
      <c r="BM67">
        <v>1.5</v>
      </c>
      <c r="BO67" s="2">
        <f>BM67*SQRT(AP67)+(2-BM67)</f>
        <v>3.5</v>
      </c>
      <c r="BP67" s="1">
        <f>BO67+AN67</f>
        <v>4.727322988469111</v>
      </c>
      <c r="BQ67" s="2"/>
      <c r="BR67" s="1">
        <f t="shared" si="42"/>
        <v>1.6239166666666658</v>
      </c>
      <c r="BS67" s="1">
        <f t="shared" si="63"/>
        <v>3.1229166666666863E-2</v>
      </c>
      <c r="BT67" s="1">
        <f t="shared" si="9"/>
        <v>19.372569474968984</v>
      </c>
      <c r="BU67" s="2">
        <f t="shared" si="43"/>
        <v>11.599892463438096</v>
      </c>
      <c r="BV67" s="1"/>
      <c r="BW67" s="1">
        <v>4</v>
      </c>
      <c r="BX67" s="1">
        <f t="shared" si="10"/>
        <v>0.127102846881986</v>
      </c>
      <c r="BY67" s="2">
        <f t="shared" si="11"/>
        <v>7.2861504582030188</v>
      </c>
      <c r="BZ67" s="1"/>
      <c r="CA67" s="1">
        <f t="shared" si="44"/>
        <v>0.25420569376397201</v>
      </c>
      <c r="CB67" s="2">
        <f t="shared" si="12"/>
        <v>14.572300916406038</v>
      </c>
      <c r="CC67" s="20"/>
      <c r="CD67" s="1">
        <f t="shared" si="64"/>
        <v>6.8809726261199451</v>
      </c>
      <c r="CE67" s="1">
        <f t="shared" si="45"/>
        <v>-8.0361023661357448E-3</v>
      </c>
      <c r="CF67" s="17">
        <f>SUM(CE$15:$CE67)</f>
        <v>-0.21096715297111074</v>
      </c>
      <c r="CG67" s="18">
        <f t="shared" si="46"/>
        <v>0.71096715297111079</v>
      </c>
      <c r="CH67" s="18">
        <f t="shared" si="47"/>
        <v>1.7890328470288892</v>
      </c>
      <c r="CJ67" s="1">
        <f t="shared" si="48"/>
        <v>3.2109671529711106</v>
      </c>
      <c r="CK67" s="18">
        <f t="shared" si="65"/>
        <v>2.310859616409207</v>
      </c>
      <c r="CL67">
        <f t="shared" si="49"/>
        <v>10.59419881448347</v>
      </c>
      <c r="CN67" s="1">
        <v>3.5</v>
      </c>
      <c r="CO67">
        <v>4</v>
      </c>
      <c r="CP67" s="1">
        <f t="shared" si="50"/>
        <v>7</v>
      </c>
      <c r="CR67" s="1">
        <f t="shared" si="51"/>
        <v>0.5</v>
      </c>
      <c r="CT67" s="18">
        <f t="shared" si="13"/>
        <v>9.810859616409207</v>
      </c>
      <c r="CU67">
        <f t="shared" si="14"/>
        <v>282.55275695258513</v>
      </c>
    </row>
    <row r="68" spans="1:99" x14ac:dyDescent="0.2">
      <c r="A68" s="17">
        <f t="shared" si="52"/>
        <v>6.6205833333333288</v>
      </c>
      <c r="B68">
        <f t="shared" si="53"/>
        <v>6.6205833333333288</v>
      </c>
      <c r="C68" s="1">
        <f t="shared" si="15"/>
        <v>12.5</v>
      </c>
      <c r="D68" s="1">
        <f t="shared" si="66"/>
        <v>14.145038836058777</v>
      </c>
      <c r="E68">
        <f t="shared" si="16"/>
        <v>0.48708269146630934</v>
      </c>
      <c r="F68" s="1">
        <f t="shared" si="17"/>
        <v>27.92193772736805</v>
      </c>
      <c r="G68" s="1">
        <f t="shared" si="18"/>
        <v>4.9979477508509196E-3</v>
      </c>
      <c r="H68">
        <f t="shared" si="19"/>
        <v>0.46804985197043242</v>
      </c>
      <c r="I68">
        <f t="shared" si="20"/>
        <v>0.88370206295473608</v>
      </c>
      <c r="J68" s="18">
        <f t="shared" si="21"/>
        <v>0.83120831678044971</v>
      </c>
      <c r="K68" s="2">
        <f t="shared" si="72"/>
        <v>47.648884401427047</v>
      </c>
      <c r="L68">
        <f t="shared" si="0"/>
        <v>0.37058333333332882</v>
      </c>
      <c r="M68" s="1">
        <f t="shared" si="23"/>
        <v>12.5</v>
      </c>
      <c r="N68" s="1">
        <f t="shared" si="67"/>
        <v>12.505492073762809</v>
      </c>
      <c r="O68">
        <f t="shared" si="24"/>
        <v>2.9637985513625877E-2</v>
      </c>
      <c r="P68" s="1">
        <f t="shared" si="1"/>
        <v>1.6989928001441583</v>
      </c>
      <c r="Q68" s="1">
        <f t="shared" si="25"/>
        <v>6.3943798207107636E-3</v>
      </c>
      <c r="R68">
        <f t="shared" si="26"/>
        <v>2.963364665280405E-2</v>
      </c>
      <c r="S68">
        <f t="shared" si="27"/>
        <v>0.99956082705659122</v>
      </c>
      <c r="T68" s="18">
        <f t="shared" si="28"/>
        <v>6.950518203904508E-3</v>
      </c>
      <c r="U68" s="2">
        <f t="shared" si="29"/>
        <v>0.39843734926841123</v>
      </c>
      <c r="V68">
        <f t="shared" si="2"/>
        <v>12.870583333333329</v>
      </c>
      <c r="W68" s="1">
        <f t="shared" si="30"/>
        <v>12.5</v>
      </c>
      <c r="X68" s="1">
        <f t="shared" si="68"/>
        <v>17.941625214575119</v>
      </c>
      <c r="Y68">
        <f t="shared" si="31"/>
        <v>0.80000393639373557</v>
      </c>
      <c r="Z68" s="1">
        <f t="shared" si="32"/>
        <v>45.860098264609043</v>
      </c>
      <c r="AA68" s="1">
        <f t="shared" si="3"/>
        <v>3.1065363464610487E-3</v>
      </c>
      <c r="AB68">
        <f t="shared" si="4"/>
        <v>0.71735883340589113</v>
      </c>
      <c r="AC68">
        <f t="shared" si="5"/>
        <v>0.69670388554574525</v>
      </c>
      <c r="AD68" s="18">
        <f t="shared" si="33"/>
        <v>2.7398857649791921</v>
      </c>
      <c r="AE68" s="2">
        <f t="shared" si="6"/>
        <v>157.06351518988998</v>
      </c>
      <c r="AF68" s="2"/>
      <c r="AG68" s="1">
        <f t="shared" si="7"/>
        <v>4.7572787865427886E-3</v>
      </c>
      <c r="AH68" s="1">
        <f t="shared" si="34"/>
        <v>1.2972604263239065E-2</v>
      </c>
      <c r="AI68">
        <f t="shared" si="35"/>
        <v>0.35148945161327283</v>
      </c>
      <c r="AJ68" s="2">
        <f t="shared" si="54"/>
        <v>20.149076844072962</v>
      </c>
      <c r="AK68" s="1">
        <f t="shared" si="55"/>
        <v>1.3817386251512924E-2</v>
      </c>
      <c r="AL68" s="1">
        <f t="shared" si="8"/>
        <v>0.71721147965391974</v>
      </c>
      <c r="AM68">
        <f t="shared" si="36"/>
        <v>0.62218413750180557</v>
      </c>
      <c r="AN68" s="17">
        <f t="shared" si="56"/>
        <v>1.2384238405688803</v>
      </c>
      <c r="AP68">
        <v>4</v>
      </c>
      <c r="AQ68">
        <f t="shared" si="37"/>
        <v>0.17574472580663641</v>
      </c>
      <c r="AR68" s="2">
        <f t="shared" si="38"/>
        <v>10.074538422036481</v>
      </c>
      <c r="AT68" s="1">
        <f>ATAN(A68/$G$8/$G$1)</f>
        <v>0.25888064894681967</v>
      </c>
      <c r="AU68" s="2">
        <f t="shared" si="39"/>
        <v>14.840291977843165</v>
      </c>
      <c r="AV68" s="1"/>
      <c r="AW68" s="2">
        <f>(AT68+AI68)/(SQRT(AP68)-1)</f>
        <v>0.61037010056009255</v>
      </c>
      <c r="AX68" s="2">
        <f t="shared" si="40"/>
        <v>34.989368821916131</v>
      </c>
      <c r="AY68" s="1"/>
      <c r="BB68" s="18"/>
      <c r="BC68" s="18"/>
      <c r="BD68">
        <v>0</v>
      </c>
      <c r="BE68" s="17">
        <f t="shared" si="60"/>
        <v>6.6205833333333288</v>
      </c>
      <c r="BF68" s="17">
        <f>(A68-A67)</f>
        <v>0.12491666666666656</v>
      </c>
      <c r="BG68">
        <f t="shared" si="61"/>
        <v>13.152375006531317</v>
      </c>
      <c r="BH68" s="18">
        <f t="shared" si="62"/>
        <v>8.6305958933865889E-2</v>
      </c>
      <c r="BI68" s="18">
        <f>SUM($BH$16:BH68)</f>
        <v>2.1556462303310568</v>
      </c>
      <c r="BJ68">
        <v>1.5</v>
      </c>
      <c r="BK68" s="17">
        <f t="shared" si="41"/>
        <v>1.3443537696689432</v>
      </c>
      <c r="BL68" s="17">
        <v>1.3443373585859395</v>
      </c>
      <c r="BM68">
        <v>1.5</v>
      </c>
      <c r="BO68" s="2">
        <f>BM68*SQRT(AP68)+(2-BM68)</f>
        <v>3.5</v>
      </c>
      <c r="BP68" s="1">
        <f>BO68+AN68</f>
        <v>4.7384238405688803</v>
      </c>
      <c r="BQ68" s="2"/>
      <c r="BR68" s="1">
        <f t="shared" si="42"/>
        <v>1.6551458333333324</v>
      </c>
      <c r="BS68" s="1">
        <f t="shared" si="63"/>
        <v>3.1229166666666641E-2</v>
      </c>
      <c r="BT68" s="1">
        <f t="shared" si="9"/>
        <v>19.396341654198771</v>
      </c>
      <c r="BU68" s="2">
        <f t="shared" si="43"/>
        <v>11.634765494767652</v>
      </c>
      <c r="BV68" s="1"/>
      <c r="BW68" s="1">
        <v>4</v>
      </c>
      <c r="BX68" s="1">
        <f t="shared" si="10"/>
        <v>0.12944032447340983</v>
      </c>
      <c r="BY68" s="2">
        <f t="shared" si="11"/>
        <v>7.4201459889215826</v>
      </c>
      <c r="BZ68" s="1"/>
      <c r="CA68" s="1">
        <f t="shared" si="44"/>
        <v>0.25888064894681967</v>
      </c>
      <c r="CB68" s="2">
        <f t="shared" si="12"/>
        <v>14.840291977843165</v>
      </c>
      <c r="CC68" s="20"/>
      <c r="CD68" s="1">
        <f t="shared" si="64"/>
        <v>6.906123257657196</v>
      </c>
      <c r="CE68" s="1">
        <f t="shared" si="45"/>
        <v>-8.1921433052828986E-3</v>
      </c>
      <c r="CF68" s="17">
        <f>SUM(CE$15:$CE68)</f>
        <v>-0.21915929627639363</v>
      </c>
      <c r="CG68" s="18">
        <f t="shared" si="46"/>
        <v>0.71915929627639363</v>
      </c>
      <c r="CH68" s="18">
        <f t="shared" si="47"/>
        <v>1.7808407037236065</v>
      </c>
      <c r="CJ68" s="1">
        <f t="shared" si="48"/>
        <v>3.219159296276394</v>
      </c>
      <c r="CK68" s="18">
        <f t="shared" si="65"/>
        <v>2.3539247910440473</v>
      </c>
      <c r="CL68">
        <f t="shared" si="49"/>
        <v>10.791632279858097</v>
      </c>
      <c r="CN68" s="1">
        <v>3.5</v>
      </c>
      <c r="CO68">
        <v>4</v>
      </c>
      <c r="CP68" s="1">
        <f t="shared" si="50"/>
        <v>7</v>
      </c>
      <c r="CR68" s="1">
        <f t="shared" si="51"/>
        <v>0.5</v>
      </c>
      <c r="CT68" s="18">
        <f t="shared" si="13"/>
        <v>9.8539247910440473</v>
      </c>
      <c r="CU68">
        <f t="shared" si="14"/>
        <v>283.79303398206855</v>
      </c>
    </row>
    <row r="69" spans="1:99" x14ac:dyDescent="0.2">
      <c r="A69" s="17">
        <f t="shared" si="52"/>
        <v>6.7454999999999954</v>
      </c>
      <c r="B69">
        <f t="shared" si="53"/>
        <v>6.7454999999999954</v>
      </c>
      <c r="C69" s="1">
        <f t="shared" si="15"/>
        <v>12.5</v>
      </c>
      <c r="D69" s="1">
        <f t="shared" si="66"/>
        <v>14.203935026956437</v>
      </c>
      <c r="E69">
        <f t="shared" si="16"/>
        <v>0.49485449745509658</v>
      </c>
      <c r="F69" s="1">
        <f t="shared" si="17"/>
        <v>28.367455268126552</v>
      </c>
      <c r="G69" s="1">
        <f t="shared" si="18"/>
        <v>4.9565860005136696E-3</v>
      </c>
      <c r="H69">
        <f t="shared" si="19"/>
        <v>0.47490360855624075</v>
      </c>
      <c r="I69">
        <f t="shared" si="20"/>
        <v>0.88003781883522536</v>
      </c>
      <c r="J69" s="18">
        <f t="shared" si="21"/>
        <v>0.86081750254460987</v>
      </c>
      <c r="K69" s="2">
        <f t="shared" si="72"/>
        <v>49.346226260519032</v>
      </c>
      <c r="L69">
        <f t="shared" si="0"/>
        <v>0.49549999999999539</v>
      </c>
      <c r="M69" s="1">
        <f t="shared" si="23"/>
        <v>12.5</v>
      </c>
      <c r="N69" s="1">
        <f t="shared" si="67"/>
        <v>12.509816955095706</v>
      </c>
      <c r="O69">
        <f t="shared" si="24"/>
        <v>3.9619257051114916E-2</v>
      </c>
      <c r="P69" s="1">
        <f t="shared" si="1"/>
        <v>2.271167601656269</v>
      </c>
      <c r="Q69" s="1">
        <f t="shared" si="25"/>
        <v>6.3899592678596179E-3</v>
      </c>
      <c r="R69">
        <f t="shared" si="26"/>
        <v>3.960889290215875E-2</v>
      </c>
      <c r="S69">
        <f t="shared" si="27"/>
        <v>0.99921525989301485</v>
      </c>
      <c r="T69" s="18">
        <f t="shared" si="28"/>
        <v>9.1247880988151748E-3</v>
      </c>
      <c r="U69" s="2">
        <f t="shared" si="29"/>
        <v>0.52307702477284435</v>
      </c>
      <c r="V69">
        <f t="shared" si="2"/>
        <v>12.995499999999996</v>
      </c>
      <c r="W69" s="1">
        <f t="shared" si="30"/>
        <v>12.5</v>
      </c>
      <c r="X69" s="1">
        <f t="shared" si="68"/>
        <v>18.031445317832951</v>
      </c>
      <c r="Y69">
        <f t="shared" si="31"/>
        <v>0.80483051925549387</v>
      </c>
      <c r="Z69" s="1">
        <f t="shared" si="32"/>
        <v>46.136781358595186</v>
      </c>
      <c r="AA69" s="1">
        <f t="shared" si="3"/>
        <v>3.0756642288472715E-3</v>
      </c>
      <c r="AB69">
        <f t="shared" si="4"/>
        <v>0.72071316363905402</v>
      </c>
      <c r="AC69">
        <f t="shared" si="5"/>
        <v>0.69323339198093026</v>
      </c>
      <c r="AD69" s="18">
        <f t="shared" si="33"/>
        <v>2.7850414886717219</v>
      </c>
      <c r="AE69" s="2">
        <f t="shared" si="6"/>
        <v>159.65205986016238</v>
      </c>
      <c r="AF69" s="2"/>
      <c r="AG69" s="1">
        <f t="shared" si="7"/>
        <v>4.8236714867170832E-3</v>
      </c>
      <c r="AH69" s="1">
        <f t="shared" si="34"/>
        <v>1.2879081089259597E-2</v>
      </c>
      <c r="AI69">
        <f t="shared" si="35"/>
        <v>0.3583632670450011</v>
      </c>
      <c r="AJ69" s="2">
        <f t="shared" si="54"/>
        <v>20.543117219140189</v>
      </c>
      <c r="AK69" s="1">
        <f t="shared" si="55"/>
        <v>1.3752764678983334E-2</v>
      </c>
      <c r="AL69" s="1">
        <f t="shared" si="8"/>
        <v>0.72582595154754281</v>
      </c>
      <c r="AM69">
        <f t="shared" si="36"/>
        <v>0.62784936550269221</v>
      </c>
      <c r="AN69" s="17">
        <f t="shared" si="56"/>
        <v>1.2497001701884798</v>
      </c>
      <c r="AP69">
        <v>4</v>
      </c>
      <c r="AQ69">
        <f t="shared" si="37"/>
        <v>0.17918163352250055</v>
      </c>
      <c r="AR69" s="2">
        <f t="shared" si="38"/>
        <v>10.271558609570095</v>
      </c>
      <c r="AT69" s="1">
        <f>ATAN(A69/$G$8/$G$1)</f>
        <v>0.26354405726748292</v>
      </c>
      <c r="AU69" s="2">
        <f t="shared" si="39"/>
        <v>15.107621117244243</v>
      </c>
      <c r="AV69" s="1"/>
      <c r="AW69" s="2">
        <f>(AT69+AI69)/(SQRT(AP69)-1)</f>
        <v>0.62190732431248397</v>
      </c>
      <c r="AX69" s="2">
        <f t="shared" si="40"/>
        <v>35.650738336384428</v>
      </c>
      <c r="AY69" s="1"/>
      <c r="AZ69" s="18">
        <f>(A69-$A$68)</f>
        <v>0.12491666666666656</v>
      </c>
      <c r="BA69">
        <f>AZ69/(SIN(AW69)-SIN($AW$68))</f>
        <v>13.2669052122273</v>
      </c>
      <c r="BB69" s="18">
        <f>BA69*(COS(AW69)-COS($AW$68))</f>
        <v>-8.8452960498915573E-2</v>
      </c>
      <c r="BC69" s="18">
        <v>13.5</v>
      </c>
      <c r="BD69" s="18">
        <f>BC69*(COS(AW69)-COS($AW$68))</f>
        <v>-9.0007047433701193E-2</v>
      </c>
      <c r="BE69" s="17">
        <f t="shared" si="60"/>
        <v>6.7454999999999954</v>
      </c>
      <c r="BF69" s="17">
        <f>(A69-A68)</f>
        <v>0.12491666666666656</v>
      </c>
      <c r="BG69">
        <f t="shared" si="61"/>
        <v>13.2669052122273</v>
      </c>
      <c r="BH69" s="18">
        <f t="shared" si="62"/>
        <v>8.8452960498915573E-2</v>
      </c>
      <c r="BI69" s="18">
        <f>SUM($BH$16:BH69)</f>
        <v>2.2440991908299726</v>
      </c>
      <c r="BJ69">
        <v>1.5</v>
      </c>
      <c r="BK69" s="17">
        <f t="shared" si="41"/>
        <v>1.2559008091700274</v>
      </c>
      <c r="BL69" s="17">
        <v>1.2558829221906476</v>
      </c>
      <c r="BM69">
        <v>1.5</v>
      </c>
      <c r="BO69" s="2">
        <f>BM69*SQRT(AP69)+(2-BM69)</f>
        <v>3.5</v>
      </c>
      <c r="BP69" s="1">
        <f>BO69+AN69</f>
        <v>4.74970017018848</v>
      </c>
      <c r="BQ69" s="2"/>
      <c r="BR69" s="1">
        <f t="shared" si="42"/>
        <v>1.6863749999999991</v>
      </c>
      <c r="BS69" s="1">
        <f t="shared" si="63"/>
        <v>3.1229166666666641E-2</v>
      </c>
      <c r="BT69" s="1">
        <f t="shared" si="9"/>
        <v>19.420536701276433</v>
      </c>
      <c r="BU69" s="2">
        <f t="shared" si="43"/>
        <v>11.670236871464912</v>
      </c>
      <c r="BV69" s="1"/>
      <c r="BW69" s="1">
        <v>4</v>
      </c>
      <c r="BX69" s="1">
        <f t="shared" si="10"/>
        <v>0.13177202863374146</v>
      </c>
      <c r="BY69" s="2">
        <f t="shared" si="11"/>
        <v>7.5538105586221214</v>
      </c>
      <c r="BZ69" s="1"/>
      <c r="CA69" s="1">
        <f t="shared" si="44"/>
        <v>0.26354405726748292</v>
      </c>
      <c r="CB69" s="2">
        <f t="shared" si="12"/>
        <v>15.107621117244243</v>
      </c>
      <c r="CC69" s="20"/>
      <c r="CD69" s="1">
        <f t="shared" si="64"/>
        <v>6.9317890117444341</v>
      </c>
      <c r="CE69" s="1">
        <f t="shared" si="45"/>
        <v>-8.3481842505584696E-3</v>
      </c>
      <c r="CF69" s="17">
        <f>SUM(CE$15:$CE69)</f>
        <v>-0.2275074805269521</v>
      </c>
      <c r="CG69" s="18">
        <f t="shared" si="46"/>
        <v>0.72750748052695213</v>
      </c>
      <c r="CH69" s="18">
        <f t="shared" si="47"/>
        <v>1.7724925194730479</v>
      </c>
      <c r="CJ69" s="1">
        <f t="shared" si="48"/>
        <v>3.2275074805269521</v>
      </c>
      <c r="CK69" s="18">
        <f t="shared" si="65"/>
        <v>2.3977443519918644</v>
      </c>
      <c r="CL69">
        <f t="shared" si="49"/>
        <v>10.992524249819434</v>
      </c>
      <c r="CN69" s="1">
        <v>3.5</v>
      </c>
      <c r="CO69">
        <v>4</v>
      </c>
      <c r="CP69" s="1">
        <f t="shared" si="50"/>
        <v>7</v>
      </c>
      <c r="CR69" s="1">
        <f t="shared" si="51"/>
        <v>0.5</v>
      </c>
      <c r="CT69" s="18">
        <f t="shared" si="13"/>
        <v>9.8977443519918644</v>
      </c>
      <c r="CU69">
        <f t="shared" si="14"/>
        <v>285.05503733736572</v>
      </c>
    </row>
    <row r="70" spans="1:99" x14ac:dyDescent="0.2">
      <c r="A70" s="17">
        <f t="shared" si="52"/>
        <v>6.870416666666662</v>
      </c>
      <c r="B70">
        <f t="shared" si="53"/>
        <v>6.870416666666662</v>
      </c>
      <c r="C70" s="1">
        <f t="shared" si="15"/>
        <v>12.5</v>
      </c>
      <c r="D70" s="1">
        <f t="shared" si="66"/>
        <v>14.263682034229838</v>
      </c>
      <c r="E70">
        <f t="shared" si="16"/>
        <v>0.50256165742541592</v>
      </c>
      <c r="F70" s="1">
        <f t="shared" si="17"/>
        <v>28.809266986170336</v>
      </c>
      <c r="G70" s="1">
        <f t="shared" si="18"/>
        <v>4.915149161367054E-3</v>
      </c>
      <c r="H70">
        <f t="shared" si="19"/>
        <v>0.4816720290160077</v>
      </c>
      <c r="I70">
        <f t="shared" si="20"/>
        <v>0.87635155985688884</v>
      </c>
      <c r="J70" s="18">
        <f t="shared" si="21"/>
        <v>0.8908544236128122</v>
      </c>
      <c r="K70" s="2">
        <f t="shared" si="72"/>
        <v>51.068087977804517</v>
      </c>
      <c r="L70">
        <f t="shared" si="0"/>
        <v>0.62041666666666195</v>
      </c>
      <c r="M70" s="1">
        <f t="shared" si="23"/>
        <v>12.5</v>
      </c>
      <c r="N70" s="1">
        <f t="shared" si="67"/>
        <v>12.515387202970501</v>
      </c>
      <c r="O70">
        <f t="shared" si="24"/>
        <v>4.9592636763441902E-2</v>
      </c>
      <c r="P70" s="1">
        <f t="shared" si="1"/>
        <v>2.8428900055476247</v>
      </c>
      <c r="Q70" s="1">
        <f t="shared" si="25"/>
        <v>6.3842725502878143E-3</v>
      </c>
      <c r="R70">
        <f t="shared" si="26"/>
        <v>4.9572310996451416E-2</v>
      </c>
      <c r="S70">
        <f t="shared" si="27"/>
        <v>0.9987705372018495</v>
      </c>
      <c r="T70" s="18">
        <f t="shared" si="28"/>
        <v>1.1925147537404569E-2</v>
      </c>
      <c r="U70" s="2">
        <f t="shared" si="29"/>
        <v>0.68360718367287332</v>
      </c>
      <c r="V70">
        <f t="shared" si="2"/>
        <v>13.120416666666662</v>
      </c>
      <c r="W70" s="1">
        <f t="shared" si="30"/>
        <v>12.5</v>
      </c>
      <c r="X70" s="1">
        <f t="shared" si="68"/>
        <v>18.121681310158401</v>
      </c>
      <c r="Y70">
        <f t="shared" si="31"/>
        <v>0.80960914507074444</v>
      </c>
      <c r="Z70" s="1">
        <f t="shared" si="32"/>
        <v>46.410715322526748</v>
      </c>
      <c r="AA70" s="1">
        <f t="shared" si="3"/>
        <v>3.0451102618327978E-3</v>
      </c>
      <c r="AB70">
        <f t="shared" si="4"/>
        <v>0.72401762519197388</v>
      </c>
      <c r="AC70">
        <f t="shared" si="5"/>
        <v>0.68978147149033697</v>
      </c>
      <c r="AD70" s="18">
        <f t="shared" si="33"/>
        <v>2.83040629441986</v>
      </c>
      <c r="AE70" s="2">
        <f t="shared" si="6"/>
        <v>162.25259012597922</v>
      </c>
      <c r="AF70" s="2"/>
      <c r="AG70" s="1">
        <f t="shared" si="7"/>
        <v>4.8886865140408652E-3</v>
      </c>
      <c r="AH70" s="1">
        <f t="shared" si="34"/>
        <v>1.2784282596444631E-2</v>
      </c>
      <c r="AI70">
        <f t="shared" si="35"/>
        <v>0.36524092588610557</v>
      </c>
      <c r="AJ70" s="2">
        <f t="shared" si="54"/>
        <v>20.937377917037896</v>
      </c>
      <c r="AK70" s="1">
        <f t="shared" si="55"/>
        <v>1.3687115742124858E-2</v>
      </c>
      <c r="AL70" s="1">
        <f t="shared" si="8"/>
        <v>0.73464878752260909</v>
      </c>
      <c r="AM70">
        <f t="shared" si="36"/>
        <v>0.63360372392384023</v>
      </c>
      <c r="AN70" s="17">
        <f t="shared" si="56"/>
        <v>1.2611539090840769</v>
      </c>
      <c r="AP70">
        <v>4</v>
      </c>
      <c r="AQ70">
        <f t="shared" si="37"/>
        <v>0.18262046294305279</v>
      </c>
      <c r="AR70" s="2">
        <f t="shared" si="38"/>
        <v>10.468688958518948</v>
      </c>
      <c r="AT70" s="1">
        <f>ATAN(A70/$G$8/$G$1)</f>
        <v>0.26819575937758061</v>
      </c>
      <c r="AU70" s="2">
        <f t="shared" si="39"/>
        <v>15.374279199988697</v>
      </c>
      <c r="AV70" s="1"/>
      <c r="AW70" s="2">
        <f>(AT70+AI70)/(SQRT(AP70)-1)</f>
        <v>0.63343668526368613</v>
      </c>
      <c r="AX70" s="2">
        <f t="shared" si="40"/>
        <v>36.311657117026591</v>
      </c>
      <c r="AY70" s="1"/>
      <c r="AZ70" s="18">
        <f>(A70-$A$68)</f>
        <v>0.24983333333333313</v>
      </c>
      <c r="BA70">
        <f t="shared" ref="BA70:BA76" si="84">AZ70/(SIN(AW70)-SIN($AW$68))</f>
        <v>13.326266395374658</v>
      </c>
      <c r="BB70" s="18">
        <f t="shared" ref="BB70:BB76" si="85">BA70*(COS(AW70)-COS($AW$68))</f>
        <v>-0.17907713754502191</v>
      </c>
      <c r="BC70" s="18">
        <v>13.5</v>
      </c>
      <c r="BD70" s="18">
        <f t="shared" ref="BD70:BD76" si="86">BC70*(COS(AW70)-COS($AW$68))</f>
        <v>-0.18141175368495466</v>
      </c>
      <c r="BE70" s="17">
        <f t="shared" si="60"/>
        <v>6.870416666666662</v>
      </c>
      <c r="BF70" s="17">
        <f>(A70-A69)</f>
        <v>0.12491666666666656</v>
      </c>
      <c r="BG70">
        <f t="shared" si="61"/>
        <v>13.386161175087267</v>
      </c>
      <c r="BH70" s="18">
        <f t="shared" si="62"/>
        <v>9.0633935558576711E-2</v>
      </c>
      <c r="BI70" s="18">
        <f>SUM($BH$16:BH70)</f>
        <v>2.3347331263885494</v>
      </c>
      <c r="BJ70">
        <v>1.5</v>
      </c>
      <c r="BK70" s="17">
        <f t="shared" si="41"/>
        <v>1.1652668736114506</v>
      </c>
      <c r="BL70" s="17">
        <v>1.1652474010108769</v>
      </c>
      <c r="BM70">
        <v>1.5</v>
      </c>
      <c r="BO70" s="2">
        <f>BM70*SQRT(AP70)+(2-BM70)</f>
        <v>3.5</v>
      </c>
      <c r="BP70" s="1">
        <f>BO70+AN70</f>
        <v>4.7611539090840767</v>
      </c>
      <c r="BQ70" s="2"/>
      <c r="BR70" s="1">
        <f t="shared" si="42"/>
        <v>1.7176041666666655</v>
      </c>
      <c r="BS70" s="1">
        <f t="shared" si="63"/>
        <v>3.1229166666666419E-2</v>
      </c>
      <c r="BT70" s="1">
        <f t="shared" si="9"/>
        <v>19.445153037714981</v>
      </c>
      <c r="BU70" s="2">
        <f t="shared" si="43"/>
        <v>11.706306946799057</v>
      </c>
      <c r="BV70" s="1"/>
      <c r="BW70" s="1">
        <v>4</v>
      </c>
      <c r="BX70" s="1">
        <f t="shared" si="10"/>
        <v>0.13409787968879031</v>
      </c>
      <c r="BY70" s="2">
        <f t="shared" si="11"/>
        <v>7.6871395999943486</v>
      </c>
      <c r="BZ70" s="1"/>
      <c r="CA70" s="1">
        <f t="shared" si="44"/>
        <v>0.26819575937758061</v>
      </c>
      <c r="CB70" s="2">
        <f t="shared" si="12"/>
        <v>15.374279199988697</v>
      </c>
      <c r="CC70" s="20"/>
      <c r="CD70" s="1">
        <f t="shared" si="64"/>
        <v>6.9579716455378122</v>
      </c>
      <c r="CE70" s="1">
        <f t="shared" si="45"/>
        <v>-8.504225202029465E-3</v>
      </c>
      <c r="CF70" s="17">
        <f>SUM(CE$15:$CE70)</f>
        <v>-0.23601170572898156</v>
      </c>
      <c r="CG70" s="18">
        <f t="shared" si="46"/>
        <v>0.73601170572898156</v>
      </c>
      <c r="CH70" s="18">
        <f t="shared" si="47"/>
        <v>1.7639882942710186</v>
      </c>
      <c r="CJ70" s="1">
        <f t="shared" si="48"/>
        <v>3.2360117057289814</v>
      </c>
      <c r="CK70" s="18">
        <f t="shared" si="65"/>
        <v>2.4423186525280371</v>
      </c>
      <c r="CL70">
        <f t="shared" si="49"/>
        <v>11.196876343968079</v>
      </c>
      <c r="CN70" s="1">
        <v>3.5</v>
      </c>
      <c r="CO70">
        <v>4</v>
      </c>
      <c r="CP70" s="1">
        <f t="shared" si="50"/>
        <v>7</v>
      </c>
      <c r="CR70" s="1">
        <f t="shared" si="51"/>
        <v>0.5</v>
      </c>
      <c r="CT70" s="18">
        <f t="shared" si="13"/>
        <v>9.9423186525280371</v>
      </c>
      <c r="CU70">
        <f t="shared" si="14"/>
        <v>286.33877719280747</v>
      </c>
    </row>
    <row r="71" spans="1:99" x14ac:dyDescent="0.2">
      <c r="A71" s="17">
        <f t="shared" si="52"/>
        <v>6.9953333333333285</v>
      </c>
      <c r="B71">
        <f t="shared" si="53"/>
        <v>6.9953333333333285</v>
      </c>
      <c r="C71" s="1">
        <f t="shared" si="15"/>
        <v>12.5</v>
      </c>
      <c r="D71" s="1">
        <f t="shared" si="66"/>
        <v>14.324269211532027</v>
      </c>
      <c r="E71">
        <f t="shared" si="16"/>
        <v>0.51020407043170479</v>
      </c>
      <c r="F71" s="1">
        <f t="shared" si="17"/>
        <v>29.2473670948111</v>
      </c>
      <c r="G71" s="1">
        <f t="shared" si="18"/>
        <v>4.873658008213216E-3</v>
      </c>
      <c r="H71">
        <f t="shared" si="19"/>
        <v>0.48835533806510711</v>
      </c>
      <c r="I71">
        <f t="shared" si="20"/>
        <v>0.87264486693231336</v>
      </c>
      <c r="J71" s="18">
        <f t="shared" si="21"/>
        <v>0.92131372769215136</v>
      </c>
      <c r="K71" s="2">
        <f t="shared" si="72"/>
        <v>52.814162733944976</v>
      </c>
      <c r="L71">
        <f t="shared" si="0"/>
        <v>0.74533333333332852</v>
      </c>
      <c r="M71" s="1">
        <f t="shared" si="23"/>
        <v>12.5</v>
      </c>
      <c r="N71" s="1">
        <f t="shared" si="67"/>
        <v>12.522201155458962</v>
      </c>
      <c r="O71">
        <f t="shared" si="24"/>
        <v>5.9556152681025508E-2</v>
      </c>
      <c r="P71" s="1">
        <f t="shared" si="1"/>
        <v>3.4140469689759843</v>
      </c>
      <c r="Q71" s="1">
        <f t="shared" si="25"/>
        <v>6.3773264401822769E-3</v>
      </c>
      <c r="R71">
        <f t="shared" si="26"/>
        <v>5.9520951954074454E-2</v>
      </c>
      <c r="S71">
        <f t="shared" si="27"/>
        <v>0.99822705647486876</v>
      </c>
      <c r="T71" s="18">
        <f t="shared" si="28"/>
        <v>1.5350761009922251E-2</v>
      </c>
      <c r="U71" s="2">
        <f t="shared" si="29"/>
        <v>0.87997993050509715</v>
      </c>
      <c r="V71">
        <f t="shared" si="2"/>
        <v>13.245333333333328</v>
      </c>
      <c r="W71" s="1">
        <f t="shared" si="30"/>
        <v>12.5</v>
      </c>
      <c r="X71" s="1">
        <f t="shared" si="68"/>
        <v>18.212327009778594</v>
      </c>
      <c r="Y71">
        <f t="shared" si="31"/>
        <v>0.81434031004236518</v>
      </c>
      <c r="Z71" s="1">
        <f t="shared" si="32"/>
        <v>46.681928601154688</v>
      </c>
      <c r="AA71" s="1">
        <f t="shared" si="3"/>
        <v>3.0148736823400793E-3</v>
      </c>
      <c r="AB71">
        <f t="shared" si="4"/>
        <v>0.7272729797911941</v>
      </c>
      <c r="AC71">
        <f t="shared" si="5"/>
        <v>0.68634831744941094</v>
      </c>
      <c r="AD71" s="18">
        <f t="shared" si="33"/>
        <v>2.8759770744290516</v>
      </c>
      <c r="AE71" s="2">
        <f t="shared" si="6"/>
        <v>164.8649278335125</v>
      </c>
      <c r="AF71" s="2"/>
      <c r="AG71" s="1">
        <f t="shared" si="7"/>
        <v>4.9522976115057389E-3</v>
      </c>
      <c r="AH71" s="1">
        <f t="shared" si="34"/>
        <v>1.2688245923809956E-2</v>
      </c>
      <c r="AI71">
        <f t="shared" si="35"/>
        <v>0.37212158658348166</v>
      </c>
      <c r="AJ71" s="2">
        <f t="shared" si="54"/>
        <v>21.331810695868374</v>
      </c>
      <c r="AK71" s="1">
        <f t="shared" si="55"/>
        <v>1.3620456536254776E-2</v>
      </c>
      <c r="AL71" s="1">
        <f t="shared" si="8"/>
        <v>0.7436870222656381</v>
      </c>
      <c r="AM71">
        <f t="shared" si="36"/>
        <v>0.63944854496395953</v>
      </c>
      <c r="AN71" s="17">
        <f t="shared" si="56"/>
        <v>1.2727877089250785</v>
      </c>
      <c r="AP71">
        <v>4</v>
      </c>
      <c r="AQ71">
        <f t="shared" si="37"/>
        <v>0.18606079329174083</v>
      </c>
      <c r="AR71" s="2">
        <f t="shared" si="38"/>
        <v>10.665905347934187</v>
      </c>
      <c r="AT71" s="1">
        <f>ATAN(A71/$G$8/$G$1)</f>
        <v>0.27283559875400581</v>
      </c>
      <c r="AU71" s="2">
        <f t="shared" si="39"/>
        <v>15.640257253414346</v>
      </c>
      <c r="AV71" s="1"/>
      <c r="AW71" s="2">
        <f>(AT71+AI71)/(SQRT(AP71)-1)</f>
        <v>0.64495718533748747</v>
      </c>
      <c r="AX71" s="2">
        <f t="shared" si="40"/>
        <v>36.972067949282717</v>
      </c>
      <c r="AY71" s="1"/>
      <c r="AZ71" s="18">
        <f>(A71-$A$68)</f>
        <v>0.37474999999999969</v>
      </c>
      <c r="BA71">
        <f t="shared" si="84"/>
        <v>13.387059361767223</v>
      </c>
      <c r="BB71" s="18">
        <f t="shared" si="85"/>
        <v>-0.27189702348377165</v>
      </c>
      <c r="BC71" s="18">
        <v>13.5</v>
      </c>
      <c r="BD71" s="18">
        <f t="shared" si="86"/>
        <v>-0.27419089718194545</v>
      </c>
      <c r="BE71" s="17">
        <f t="shared" si="60"/>
        <v>6.9953333333333285</v>
      </c>
      <c r="BF71" s="17">
        <f>(A71-A70)</f>
        <v>0.12491666666666656</v>
      </c>
      <c r="BG71">
        <f t="shared" si="61"/>
        <v>13.510324601267854</v>
      </c>
      <c r="BH71" s="18">
        <f t="shared" si="62"/>
        <v>9.2850099620144816E-2</v>
      </c>
      <c r="BI71" s="18">
        <f>SUM($BH$16:BH71)</f>
        <v>2.4275832260086943</v>
      </c>
      <c r="BJ71">
        <v>1.5</v>
      </c>
      <c r="BK71" s="17">
        <f t="shared" si="41"/>
        <v>1.0724167739913057</v>
      </c>
      <c r="BL71" s="17">
        <v>1.0723955992064034</v>
      </c>
      <c r="BM71">
        <v>1.3</v>
      </c>
      <c r="BO71" s="2">
        <f>BM71*SQRT(AP71)+(2-BM71)</f>
        <v>3.3</v>
      </c>
      <c r="BP71" s="1">
        <f>BO71+AN71</f>
        <v>4.5727877089250786</v>
      </c>
      <c r="BQ71" s="2"/>
      <c r="BR71" s="1">
        <f t="shared" si="42"/>
        <v>1.7488333333333321</v>
      </c>
      <c r="BS71" s="1">
        <f t="shared" si="63"/>
        <v>3.1229166666666641E-2</v>
      </c>
      <c r="BT71" s="1">
        <f t="shared" si="9"/>
        <v>19.470189065594614</v>
      </c>
      <c r="BU71" s="2">
        <f t="shared" si="43"/>
        <v>11.542976774519694</v>
      </c>
      <c r="BV71" s="1"/>
      <c r="BW71" s="1">
        <v>4</v>
      </c>
      <c r="BX71" s="1">
        <f t="shared" si="10"/>
        <v>0.13641779937700291</v>
      </c>
      <c r="BY71" s="2">
        <f t="shared" si="11"/>
        <v>7.8201286267071728</v>
      </c>
      <c r="BZ71" s="1"/>
      <c r="CA71" s="1">
        <f t="shared" si="44"/>
        <v>0.27283559875400581</v>
      </c>
      <c r="CB71" s="2">
        <f t="shared" si="12"/>
        <v>15.640257253414346</v>
      </c>
      <c r="CC71" s="20"/>
      <c r="CD71" s="1">
        <f t="shared" si="64"/>
        <v>6.9846729456988141</v>
      </c>
      <c r="CE71" s="1">
        <f t="shared" si="45"/>
        <v>-8.660266159757242E-3</v>
      </c>
      <c r="CF71" s="17">
        <f>SUM(CE$15:$CE71)</f>
        <v>-0.24467197188873879</v>
      </c>
      <c r="CG71" s="18">
        <f t="shared" si="46"/>
        <v>0.74467197188873879</v>
      </c>
      <c r="CH71" s="18">
        <f t="shared" si="47"/>
        <v>1.7553280281112613</v>
      </c>
      <c r="CJ71" s="1">
        <f t="shared" si="48"/>
        <v>3.2446719718887387</v>
      </c>
      <c r="CK71" s="18">
        <f t="shared" si="65"/>
        <v>2.2876487464084327</v>
      </c>
      <c r="CL71">
        <f t="shared" si="49"/>
        <v>10.487787949150407</v>
      </c>
      <c r="CN71" s="1">
        <v>3.5</v>
      </c>
      <c r="CO71">
        <v>4</v>
      </c>
      <c r="CP71" s="1">
        <f t="shared" si="50"/>
        <v>7</v>
      </c>
      <c r="CR71" s="1">
        <f t="shared" si="51"/>
        <v>0.5</v>
      </c>
      <c r="CT71" s="18">
        <f t="shared" si="13"/>
        <v>9.7876487464084327</v>
      </c>
      <c r="CU71">
        <f t="shared" si="14"/>
        <v>281.88428389656286</v>
      </c>
    </row>
    <row r="72" spans="1:99" x14ac:dyDescent="0.2">
      <c r="A72" s="17">
        <f t="shared" si="52"/>
        <v>7.1202499999999951</v>
      </c>
      <c r="B72">
        <f t="shared" si="53"/>
        <v>7.1202499999999951</v>
      </c>
      <c r="C72" s="1">
        <f t="shared" si="15"/>
        <v>12.5</v>
      </c>
      <c r="D72" s="1">
        <f t="shared" si="66"/>
        <v>14.385685943412637</v>
      </c>
      <c r="E72">
        <f t="shared" si="16"/>
        <v>0.51778166746821819</v>
      </c>
      <c r="F72" s="1">
        <f t="shared" si="17"/>
        <v>29.681751638305499</v>
      </c>
      <c r="G72" s="1">
        <f t="shared" si="18"/>
        <v>4.8321326757605719E-3</v>
      </c>
      <c r="H72">
        <f t="shared" si="19"/>
        <v>0.49495380533178085</v>
      </c>
      <c r="I72">
        <f t="shared" si="20"/>
        <v>0.8689192888799222</v>
      </c>
      <c r="J72" s="18">
        <f t="shared" si="21"/>
        <v>0.95219007802252387</v>
      </c>
      <c r="K72" s="2">
        <f t="shared" si="72"/>
        <v>54.584144600017289</v>
      </c>
      <c r="L72">
        <f t="shared" si="0"/>
        <v>0.87024999999999508</v>
      </c>
      <c r="M72" s="1">
        <f t="shared" si="23"/>
        <v>12.5</v>
      </c>
      <c r="N72" s="1">
        <f t="shared" si="67"/>
        <v>12.530256783581891</v>
      </c>
      <c r="O72">
        <f t="shared" si="24"/>
        <v>6.9507844563426666E-2</v>
      </c>
      <c r="P72" s="1">
        <f t="shared" si="1"/>
        <v>3.984526121470318</v>
      </c>
      <c r="Q72" s="1">
        <f t="shared" si="25"/>
        <v>6.3691291849640626E-3</v>
      </c>
      <c r="R72">
        <f t="shared" si="26"/>
        <v>6.945188873864612E-2</v>
      </c>
      <c r="S72">
        <f t="shared" si="27"/>
        <v>0.9975853021925668</v>
      </c>
      <c r="T72" s="18">
        <f t="shared" si="28"/>
        <v>1.9400608477193035E-2</v>
      </c>
      <c r="U72" s="2">
        <f t="shared" si="29"/>
        <v>1.1121367916862248</v>
      </c>
      <c r="V72">
        <f t="shared" si="2"/>
        <v>13.370249999999995</v>
      </c>
      <c r="W72" s="1">
        <f t="shared" si="30"/>
        <v>12.5</v>
      </c>
      <c r="X72" s="1">
        <f t="shared" si="68"/>
        <v>18.303376329587387</v>
      </c>
      <c r="Y72">
        <f t="shared" si="31"/>
        <v>0.81902450906547553</v>
      </c>
      <c r="Z72" s="1">
        <f t="shared" si="32"/>
        <v>46.950449564262925</v>
      </c>
      <c r="AA72" s="1">
        <f t="shared" si="3"/>
        <v>2.9849535797583878E-3</v>
      </c>
      <c r="AB72">
        <f t="shared" si="4"/>
        <v>0.73047998135660908</v>
      </c>
      <c r="AC72">
        <f t="shared" si="5"/>
        <v>0.68293410870833504</v>
      </c>
      <c r="AD72" s="18">
        <f t="shared" si="33"/>
        <v>2.9217507684970343</v>
      </c>
      <c r="AE72" s="2">
        <f t="shared" si="6"/>
        <v>167.48889755715481</v>
      </c>
      <c r="AF72" s="2"/>
      <c r="AG72" s="1">
        <f t="shared" si="7"/>
        <v>5.0144793425441741E-3</v>
      </c>
      <c r="AH72" s="1">
        <f t="shared" si="34"/>
        <v>1.2591009563609232E-2</v>
      </c>
      <c r="AI72">
        <f t="shared" si="35"/>
        <v>0.37900437225797068</v>
      </c>
      <c r="AJ72" s="2">
        <f t="shared" si="54"/>
        <v>21.726365288673477</v>
      </c>
      <c r="AK72" s="1">
        <f t="shared" si="55"/>
        <v>1.3552805056802869E-2</v>
      </c>
      <c r="AL72" s="1">
        <f t="shared" si="8"/>
        <v>0.75294861816125902</v>
      </c>
      <c r="AM72">
        <f t="shared" si="36"/>
        <v>0.64538555505669859</v>
      </c>
      <c r="AN72" s="17">
        <f t="shared" si="56"/>
        <v>1.2846050060841929</v>
      </c>
      <c r="AP72">
        <v>4</v>
      </c>
      <c r="AQ72">
        <f t="shared" si="37"/>
        <v>0.18950218612898534</v>
      </c>
      <c r="AR72" s="2">
        <f t="shared" si="38"/>
        <v>10.863182644336739</v>
      </c>
      <c r="AT72" s="1">
        <f>ATAN(A72/$G$8/$G$1)</f>
        <v>0.27746342171387434</v>
      </c>
      <c r="AU72" s="2">
        <f t="shared" si="39"/>
        <v>15.905546467674323</v>
      </c>
      <c r="AV72" s="1"/>
      <c r="AW72" s="2">
        <f>(AT72+AI72)/(SQRT(AP72)-1)</f>
        <v>0.65646779397184507</v>
      </c>
      <c r="AX72" s="2">
        <f t="shared" si="40"/>
        <v>37.631911756347804</v>
      </c>
      <c r="AY72" s="1"/>
      <c r="AZ72" s="18">
        <f>(A72-$A$68)</f>
        <v>0.49966666666666626</v>
      </c>
      <c r="BA72">
        <f t="shared" si="84"/>
        <v>13.449309759429168</v>
      </c>
      <c r="BB72" s="18">
        <f t="shared" si="85"/>
        <v>-0.36693737383225095</v>
      </c>
      <c r="BC72" s="18">
        <v>13.5</v>
      </c>
      <c r="BD72" s="18">
        <f t="shared" si="86"/>
        <v>-0.36832035512175137</v>
      </c>
      <c r="BE72" s="17">
        <f t="shared" si="60"/>
        <v>7.1202499999999951</v>
      </c>
      <c r="BF72" s="17">
        <f>(A72-A71)</f>
        <v>0.12491666666666656</v>
      </c>
      <c r="BG72">
        <f t="shared" si="61"/>
        <v>13.639583699271688</v>
      </c>
      <c r="BH72" s="18">
        <f t="shared" si="62"/>
        <v>9.5102712602744957E-2</v>
      </c>
      <c r="BI72" s="18">
        <f>SUM($BH$16:BH72)</f>
        <v>2.5226859386114393</v>
      </c>
      <c r="BJ72">
        <v>2.2000000000000002</v>
      </c>
      <c r="BK72" s="17">
        <f t="shared" si="41"/>
        <v>1.6773140613885609</v>
      </c>
      <c r="BL72" s="17">
        <v>1.6772910606386411</v>
      </c>
      <c r="BM72">
        <v>1.3</v>
      </c>
      <c r="BO72" s="2">
        <f>BM72*SQRT(AP72)+(2-BM72)</f>
        <v>3.3</v>
      </c>
      <c r="BP72" s="1">
        <f>BO72+AN72</f>
        <v>4.5846050060841925</v>
      </c>
      <c r="BQ72" s="2"/>
      <c r="BR72" s="1">
        <f t="shared" si="42"/>
        <v>1.7800624999999988</v>
      </c>
      <c r="BS72" s="1">
        <f t="shared" si="63"/>
        <v>3.1229166666666641E-2</v>
      </c>
      <c r="BT72" s="1">
        <f t="shared" si="9"/>
        <v>19.495643168030035</v>
      </c>
      <c r="BU72" s="2">
        <f t="shared" si="43"/>
        <v>11.580248174114228</v>
      </c>
      <c r="BV72" s="1"/>
      <c r="BW72" s="1">
        <v>4</v>
      </c>
      <c r="BX72" s="1">
        <f t="shared" si="10"/>
        <v>0.13873171085693717</v>
      </c>
      <c r="BY72" s="2">
        <f t="shared" si="11"/>
        <v>7.9527732338371617</v>
      </c>
      <c r="BZ72" s="1"/>
      <c r="CA72" s="1">
        <f t="shared" si="44"/>
        <v>0.27746342171387434</v>
      </c>
      <c r="CB72" s="2">
        <f t="shared" si="12"/>
        <v>15.905546467674323</v>
      </c>
      <c r="CC72" s="20"/>
      <c r="CD72" s="1">
        <f t="shared" si="64"/>
        <v>7.0118947282096062</v>
      </c>
      <c r="CE72" s="1">
        <f t="shared" si="45"/>
        <v>-8.816307123801102E-3</v>
      </c>
      <c r="CF72" s="17">
        <f>SUM(CE$15:$CE72)</f>
        <v>-0.2534882790125399</v>
      </c>
      <c r="CG72" s="18">
        <f t="shared" si="46"/>
        <v>0.7534882790125399</v>
      </c>
      <c r="CH72" s="18">
        <f t="shared" si="47"/>
        <v>1.7465117209874601</v>
      </c>
      <c r="CJ72" s="1">
        <f t="shared" si="48"/>
        <v>3.2534882790125401</v>
      </c>
      <c r="CK72" s="18">
        <f t="shared" si="65"/>
        <v>2.3337364531267681</v>
      </c>
      <c r="CL72">
        <f t="shared" si="49"/>
        <v>10.699078295137046</v>
      </c>
      <c r="CN72" s="1">
        <v>3.5</v>
      </c>
      <c r="CO72">
        <v>4</v>
      </c>
      <c r="CP72" s="1">
        <f t="shared" si="50"/>
        <v>7</v>
      </c>
      <c r="CR72" s="1">
        <f t="shared" si="51"/>
        <v>0.5</v>
      </c>
      <c r="CT72" s="18">
        <f t="shared" si="13"/>
        <v>9.8337364531267681</v>
      </c>
      <c r="CU72">
        <f t="shared" si="14"/>
        <v>283.21160985005093</v>
      </c>
    </row>
    <row r="73" spans="1:99" x14ac:dyDescent="0.2">
      <c r="A73" s="17">
        <f t="shared" si="52"/>
        <v>7.2451666666666616</v>
      </c>
      <c r="B73">
        <f t="shared" si="53"/>
        <v>7.2451666666666616</v>
      </c>
      <c r="C73" s="1">
        <f t="shared" si="15"/>
        <v>12.5</v>
      </c>
      <c r="D73" s="1">
        <f t="shared" si="66"/>
        <v>14.447921650804233</v>
      </c>
      <c r="E73">
        <f t="shared" si="16"/>
        <v>0.52529441046656578</v>
      </c>
      <c r="F73" s="1">
        <f t="shared" si="17"/>
        <v>30.11241843438912</v>
      </c>
      <c r="G73" s="1">
        <f t="shared" si="18"/>
        <v>4.7905926550773689E-3</v>
      </c>
      <c r="H73">
        <f t="shared" si="19"/>
        <v>0.5014677433735506</v>
      </c>
      <c r="I73">
        <f t="shared" si="20"/>
        <v>0.8651763417684506</v>
      </c>
      <c r="J73" s="18">
        <f t="shared" si="21"/>
        <v>0.98347815613480272</v>
      </c>
      <c r="K73" s="2">
        <f t="shared" si="72"/>
        <v>56.377728695625628</v>
      </c>
      <c r="L73">
        <f t="shared" si="0"/>
        <v>0.99516666666666165</v>
      </c>
      <c r="M73" s="1">
        <f t="shared" si="23"/>
        <v>12.5</v>
      </c>
      <c r="N73" s="1">
        <f t="shared" si="67"/>
        <v>12.539551694316845</v>
      </c>
      <c r="O73">
        <f t="shared" si="24"/>
        <v>7.9445766184384939E-2</v>
      </c>
      <c r="P73" s="1">
        <f t="shared" si="1"/>
        <v>4.5542158959201551</v>
      </c>
      <c r="Q73" s="1">
        <f t="shared" si="25"/>
        <v>6.3596904829161553E-3</v>
      </c>
      <c r="R73">
        <f t="shared" si="26"/>
        <v>7.9362220510458076E-2</v>
      </c>
      <c r="S73">
        <f t="shared" si="27"/>
        <v>0.99684584462977499</v>
      </c>
      <c r="T73" s="18">
        <f t="shared" si="28"/>
        <v>2.4073486882704616E-2</v>
      </c>
      <c r="U73" s="2">
        <f t="shared" si="29"/>
        <v>1.3800088021932582</v>
      </c>
      <c r="V73">
        <f t="shared" si="2"/>
        <v>13.495166666666663</v>
      </c>
      <c r="W73" s="1">
        <f t="shared" si="30"/>
        <v>12.5</v>
      </c>
      <c r="X73" s="1">
        <f t="shared" si="68"/>
        <v>18.394823276158728</v>
      </c>
      <c r="Y73">
        <f t="shared" si="31"/>
        <v>0.82366223550336637</v>
      </c>
      <c r="Z73" s="1">
        <f t="shared" si="32"/>
        <v>47.216306493823545</v>
      </c>
      <c r="AA73" s="1">
        <f t="shared" si="3"/>
        <v>2.9553489039637628E-3</v>
      </c>
      <c r="AB73">
        <f t="shared" si="4"/>
        <v>0.73363937582143335</v>
      </c>
      <c r="AC73">
        <f t="shared" si="5"/>
        <v>0.67953901009753492</v>
      </c>
      <c r="AD73" s="18">
        <f t="shared" si="33"/>
        <v>2.9677243635178234</v>
      </c>
      <c r="AE73" s="2">
        <f t="shared" si="6"/>
        <v>170.12432657108542</v>
      </c>
      <c r="AF73" s="2"/>
      <c r="AG73" s="1">
        <f t="shared" si="7"/>
        <v>5.0752071718855405E-3</v>
      </c>
      <c r="AH73" s="1">
        <f t="shared" si="34"/>
        <v>1.2492613327941514E-2</v>
      </c>
      <c r="AI73">
        <f t="shared" si="35"/>
        <v>0.38588837264359882</v>
      </c>
      <c r="AJ73" s="2">
        <f t="shared" si="54"/>
        <v>22.120989514601206</v>
      </c>
      <c r="AK73" s="1">
        <f t="shared" si="55"/>
        <v>1.3484180197513691E-2</v>
      </c>
      <c r="AL73" s="1">
        <f t="shared" si="8"/>
        <v>0.76244256496933605</v>
      </c>
      <c r="AM73">
        <f t="shared" si="36"/>
        <v>0.65141690748477865</v>
      </c>
      <c r="AN73" s="17">
        <f t="shared" si="56"/>
        <v>1.2966100865540975</v>
      </c>
      <c r="AP73">
        <v>4</v>
      </c>
      <c r="AQ73">
        <f t="shared" si="37"/>
        <v>0.19294418632179941</v>
      </c>
      <c r="AR73" s="2">
        <f t="shared" si="38"/>
        <v>11.060494757300603</v>
      </c>
      <c r="AT73" s="1">
        <f>ATAN(A73/$G$8/$G$1)</f>
        <v>0.28207907742797356</v>
      </c>
      <c r="AU73" s="2">
        <f t="shared" si="39"/>
        <v>16.170138196508038</v>
      </c>
      <c r="AV73" s="1"/>
      <c r="AW73" s="2">
        <f>(AT73+AI73)/(SQRT(AP73)-1)</f>
        <v>0.66796745007157243</v>
      </c>
      <c r="AX73" s="2">
        <f t="shared" si="40"/>
        <v>38.291127711109247</v>
      </c>
      <c r="AY73" s="1"/>
      <c r="AZ73" s="18">
        <f>(A73-$A$68)</f>
        <v>0.62458333333333282</v>
      </c>
      <c r="BA73">
        <f t="shared" si="84"/>
        <v>13.513043086408551</v>
      </c>
      <c r="BB73" s="18">
        <f t="shared" si="85"/>
        <v>-0.46422319308891935</v>
      </c>
      <c r="BC73" s="18">
        <v>13.5</v>
      </c>
      <c r="BD73" s="18">
        <f t="shared" si="86"/>
        <v>-0.46377511465228638</v>
      </c>
      <c r="BE73" s="17">
        <f t="shared" si="60"/>
        <v>7.2451666666666616</v>
      </c>
      <c r="BF73" s="17">
        <f>(A73-A72)</f>
        <v>0.12491666666666656</v>
      </c>
      <c r="BG73">
        <f t="shared" si="61"/>
        <v>13.774133467353048</v>
      </c>
      <c r="BH73" s="18">
        <f t="shared" si="62"/>
        <v>9.7393081323531819E-2</v>
      </c>
      <c r="BI73" s="18">
        <f>SUM($BH$16:BH73)</f>
        <v>2.6200790199349711</v>
      </c>
      <c r="BJ73">
        <v>2.2000000000000002</v>
      </c>
      <c r="BK73" s="17">
        <f t="shared" si="41"/>
        <v>1.5799209800650291</v>
      </c>
      <c r="BL73" s="17">
        <v>1.5798960219512748</v>
      </c>
      <c r="BM73">
        <v>1.3</v>
      </c>
      <c r="BO73" s="2">
        <f>BM73*SQRT(AP73)+(2-BM73)</f>
        <v>3.3</v>
      </c>
      <c r="BP73" s="1">
        <f>BO73+AN73</f>
        <v>4.5966100865540973</v>
      </c>
      <c r="BQ73" s="2"/>
      <c r="BR73" s="1">
        <f t="shared" si="42"/>
        <v>1.8112916666666656</v>
      </c>
      <c r="BS73" s="1">
        <f t="shared" si="63"/>
        <v>3.1229166666666863E-2</v>
      </c>
      <c r="BT73" s="1">
        <f t="shared" si="9"/>
        <v>19.521513709639038</v>
      </c>
      <c r="BU73" s="2">
        <f t="shared" si="43"/>
        <v>11.618123796193135</v>
      </c>
      <c r="BV73" s="1"/>
      <c r="BW73" s="1">
        <v>4</v>
      </c>
      <c r="BX73" s="1">
        <f t="shared" si="10"/>
        <v>0.14103953871398678</v>
      </c>
      <c r="BY73" s="2">
        <f t="shared" si="11"/>
        <v>8.085069098254019</v>
      </c>
      <c r="BZ73" s="1"/>
      <c r="CA73" s="1">
        <f t="shared" si="44"/>
        <v>0.28207907742797356</v>
      </c>
      <c r="CB73" s="2">
        <f t="shared" si="12"/>
        <v>16.170138196508038</v>
      </c>
      <c r="CC73" s="20"/>
      <c r="CD73" s="1">
        <f t="shared" si="64"/>
        <v>7.0396388381864474</v>
      </c>
      <c r="CE73" s="1">
        <f t="shared" si="45"/>
        <v>-8.9723480942206328E-3</v>
      </c>
      <c r="CF73" s="17">
        <f>SUM(CE$15:$CE73)</f>
        <v>-0.26246062710676055</v>
      </c>
      <c r="CG73" s="18">
        <f t="shared" si="46"/>
        <v>0.76246062710676055</v>
      </c>
      <c r="CH73" s="18">
        <f t="shared" si="47"/>
        <v>1.7375393728932393</v>
      </c>
      <c r="CJ73" s="1">
        <f t="shared" si="48"/>
        <v>3.2624606271067602</v>
      </c>
      <c r="CK73" s="18">
        <f t="shared" si="65"/>
        <v>2.3805844232998954</v>
      </c>
      <c r="CL73">
        <f t="shared" si="49"/>
        <v>10.913854089627026</v>
      </c>
      <c r="CN73" s="1">
        <v>3.5</v>
      </c>
      <c r="CO73">
        <v>4</v>
      </c>
      <c r="CP73" s="1">
        <f t="shared" si="50"/>
        <v>7</v>
      </c>
      <c r="CR73" s="1">
        <f t="shared" si="51"/>
        <v>0.5</v>
      </c>
      <c r="CT73" s="18">
        <f t="shared" si="13"/>
        <v>9.8805844232998954</v>
      </c>
      <c r="CU73">
        <f t="shared" si="14"/>
        <v>284.56083139103697</v>
      </c>
    </row>
    <row r="74" spans="1:99" x14ac:dyDescent="0.2">
      <c r="A74" s="17">
        <f t="shared" si="52"/>
        <v>7.3700833333333282</v>
      </c>
      <c r="B74">
        <f t="shared" si="53"/>
        <v>7.3700833333333282</v>
      </c>
      <c r="C74" s="1">
        <f t="shared" si="15"/>
        <v>12.5</v>
      </c>
      <c r="D74" s="1">
        <f t="shared" si="66"/>
        <v>14.510965796261726</v>
      </c>
      <c r="E74">
        <f t="shared" si="16"/>
        <v>0.53274229128897632</v>
      </c>
      <c r="F74" s="1">
        <f t="shared" si="17"/>
        <v>30.539367016565521</v>
      </c>
      <c r="G74" s="1">
        <f t="shared" si="18"/>
        <v>4.7490567916527327E-3</v>
      </c>
      <c r="H74">
        <f t="shared" si="19"/>
        <v>0.50789750570785497</v>
      </c>
      <c r="I74">
        <f t="shared" si="20"/>
        <v>0.86141750835221564</v>
      </c>
      <c r="J74" s="18">
        <f t="shared" si="21"/>
        <v>1.0151726644848806</v>
      </c>
      <c r="K74" s="2">
        <f t="shared" si="72"/>
        <v>58.194611339897612</v>
      </c>
      <c r="L74">
        <f t="shared" si="0"/>
        <v>1.1200833333333282</v>
      </c>
      <c r="M74" s="1">
        <f t="shared" si="23"/>
        <v>12.5</v>
      </c>
      <c r="N74" s="1">
        <f t="shared" si="67"/>
        <v>12.550083134131468</v>
      </c>
      <c r="O74">
        <f t="shared" si="24"/>
        <v>8.9367987575548369E-2</v>
      </c>
      <c r="P74" s="1">
        <f t="shared" si="1"/>
        <v>5.1230056571970399</v>
      </c>
      <c r="Q74" s="1">
        <f t="shared" si="25"/>
        <v>6.3490214546719831E-3</v>
      </c>
      <c r="R74">
        <f t="shared" si="26"/>
        <v>8.9249076787955794E-2</v>
      </c>
      <c r="S74">
        <f t="shared" si="27"/>
        <v>0.99600933845647133</v>
      </c>
      <c r="T74" s="18">
        <f t="shared" si="28"/>
        <v>2.9368011928935036E-2</v>
      </c>
      <c r="U74" s="2">
        <f t="shared" si="29"/>
        <v>1.6835166073911803</v>
      </c>
      <c r="V74">
        <f t="shared" si="2"/>
        <v>13.620083333333328</v>
      </c>
      <c r="W74" s="1">
        <f t="shared" si="30"/>
        <v>12.5</v>
      </c>
      <c r="X74" s="1">
        <f t="shared" si="68"/>
        <v>18.486661948738725</v>
      </c>
      <c r="Y74">
        <f t="shared" si="31"/>
        <v>0.82825398097573821</v>
      </c>
      <c r="Z74" s="1">
        <f t="shared" si="32"/>
        <v>47.479527571857602</v>
      </c>
      <c r="AA74" s="1">
        <f t="shared" si="3"/>
        <v>2.926058473064127E-3</v>
      </c>
      <c r="AB74">
        <f t="shared" si="4"/>
        <v>0.73675190097055754</v>
      </c>
      <c r="AC74">
        <f t="shared" si="5"/>
        <v>0.67616317292223904</v>
      </c>
      <c r="AD74" s="18">
        <f t="shared" si="33"/>
        <v>3.0138948929749847</v>
      </c>
      <c r="AE74" s="2">
        <f t="shared" si="6"/>
        <v>172.77104482022204</v>
      </c>
      <c r="AF74" s="2"/>
      <c r="AG74" s="1">
        <f t="shared" si="7"/>
        <v>5.1344575446627726E-3</v>
      </c>
      <c r="AH74" s="1">
        <f t="shared" si="34"/>
        <v>1.239309830870549E-2</v>
      </c>
      <c r="AI74">
        <f t="shared" si="35"/>
        <v>0.39277264613756185</v>
      </c>
      <c r="AJ74" s="2">
        <f t="shared" si="54"/>
        <v>22.515629396420742</v>
      </c>
      <c r="AK74" s="1">
        <f t="shared" si="55"/>
        <v>1.3414601744635707E-2</v>
      </c>
      <c r="AL74" s="1">
        <f t="shared" si="8"/>
        <v>0.77217898670655272</v>
      </c>
      <c r="AM74">
        <f t="shared" si="36"/>
        <v>0.6575452147049835</v>
      </c>
      <c r="AN74" s="17">
        <f t="shared" si="56"/>
        <v>1.3088081502885818</v>
      </c>
      <c r="AP74">
        <v>4</v>
      </c>
      <c r="AQ74">
        <f t="shared" si="37"/>
        <v>0.19638632306878093</v>
      </c>
      <c r="AR74" s="2">
        <f t="shared" si="38"/>
        <v>11.257814698210371</v>
      </c>
      <c r="AT74" s="1">
        <f>ATAN(A74/$G$8/$G$1)</f>
        <v>0.28668241793272542</v>
      </c>
      <c r="AU74" s="2">
        <f t="shared" si="39"/>
        <v>16.434023957926932</v>
      </c>
      <c r="AV74" s="1"/>
      <c r="AW74" s="2">
        <f>(AT74+AI74)/(SQRT(AP74)-1)</f>
        <v>0.67945506407028722</v>
      </c>
      <c r="AX74" s="2">
        <f t="shared" si="40"/>
        <v>38.949653354347674</v>
      </c>
      <c r="AY74" s="1"/>
      <c r="AZ74" s="18">
        <f>(A74-$A$68)</f>
        <v>0.74949999999999939</v>
      </c>
      <c r="BA74">
        <f t="shared" si="84"/>
        <v>13.578284667103366</v>
      </c>
      <c r="BB74" s="18">
        <f t="shared" si="85"/>
        <v>-0.56377972061442172</v>
      </c>
      <c r="BC74" s="18">
        <v>13.5</v>
      </c>
      <c r="BD74" s="18">
        <f t="shared" si="86"/>
        <v>-0.56052928738003405</v>
      </c>
      <c r="BE74" s="17">
        <f t="shared" si="60"/>
        <v>7.3700833333333282</v>
      </c>
      <c r="BF74" s="17">
        <f>(A74-A73)</f>
        <v>0.12491666666666656</v>
      </c>
      <c r="BG74">
        <f t="shared" si="61"/>
        <v>13.914176009687377</v>
      </c>
      <c r="BH74" s="18">
        <f t="shared" si="62"/>
        <v>9.9722562148561136E-2</v>
      </c>
      <c r="BI74" s="18">
        <f>SUM($BH$16:BH74)</f>
        <v>2.7198015820835324</v>
      </c>
      <c r="BJ74">
        <v>2.2000000000000002</v>
      </c>
      <c r="BK74" s="17">
        <f t="shared" si="41"/>
        <v>1.4801984179164678</v>
      </c>
      <c r="BL74" s="17">
        <v>1.480171362998544</v>
      </c>
      <c r="BM74">
        <v>1.3</v>
      </c>
      <c r="BO74" s="2">
        <f>BM74*SQRT(AP74)+(2-BM74)</f>
        <v>3.3</v>
      </c>
      <c r="BP74" s="1">
        <f>BO74+AN74</f>
        <v>4.6088081502885814</v>
      </c>
      <c r="BQ74" s="2"/>
      <c r="BR74" s="1">
        <f t="shared" si="42"/>
        <v>1.8425208333333321</v>
      </c>
      <c r="BS74" s="1">
        <f t="shared" si="63"/>
        <v>3.1229166666666419E-2</v>
      </c>
      <c r="BT74" s="1">
        <f t="shared" si="9"/>
        <v>19.547799037011973</v>
      </c>
      <c r="BU74" s="2">
        <f t="shared" si="43"/>
        <v>11.656607187300555</v>
      </c>
      <c r="BV74" s="1"/>
      <c r="BW74" s="1">
        <v>4</v>
      </c>
      <c r="BX74" s="1">
        <f t="shared" si="10"/>
        <v>0.14334120896636271</v>
      </c>
      <c r="BY74" s="2">
        <f t="shared" si="11"/>
        <v>8.2170119789634661</v>
      </c>
      <c r="BZ74" s="1"/>
      <c r="CA74" s="1">
        <f t="shared" si="44"/>
        <v>0.28668241793272542</v>
      </c>
      <c r="CB74" s="2">
        <f t="shared" si="12"/>
        <v>16.434023957926932</v>
      </c>
      <c r="CC74" s="20"/>
      <c r="CD74" s="1">
        <f t="shared" si="64"/>
        <v>7.0679071496915133</v>
      </c>
      <c r="CE74" s="1">
        <f t="shared" si="45"/>
        <v>-9.128389071071252E-3</v>
      </c>
      <c r="CF74" s="17">
        <f>SUM(CE$15:$CE74)</f>
        <v>-0.27158901617783182</v>
      </c>
      <c r="CG74" s="18">
        <f t="shared" si="46"/>
        <v>0.77158901617783182</v>
      </c>
      <c r="CH74" s="18">
        <f t="shared" si="47"/>
        <v>1.7284109838221682</v>
      </c>
      <c r="CJ74" s="1">
        <f>CG74*SQRT(BW74)+CH74</f>
        <v>3.271589016177832</v>
      </c>
      <c r="CK74" s="18">
        <f t="shared" si="65"/>
        <v>2.4281962034783859</v>
      </c>
      <c r="CL74">
        <f t="shared" si="49"/>
        <v>11.132131591877988</v>
      </c>
      <c r="CN74" s="1">
        <v>3.5</v>
      </c>
      <c r="CO74">
        <v>4</v>
      </c>
      <c r="CP74" s="1">
        <f t="shared" si="50"/>
        <v>7</v>
      </c>
      <c r="CR74" s="1">
        <f t="shared" si="51"/>
        <v>0.5</v>
      </c>
      <c r="CT74" s="18">
        <f t="shared" si="13"/>
        <v>9.9281962034783859</v>
      </c>
      <c r="CU74">
        <f t="shared" si="14"/>
        <v>285.93205066017754</v>
      </c>
    </row>
    <row r="75" spans="1:99" x14ac:dyDescent="0.2">
      <c r="A75" s="17">
        <f t="shared" si="52"/>
        <v>7.4949999999999948</v>
      </c>
      <c r="B75">
        <f t="shared" si="53"/>
        <v>7.4949999999999948</v>
      </c>
      <c r="C75" s="1">
        <f t="shared" si="15"/>
        <v>12.5</v>
      </c>
      <c r="D75" s="1">
        <f t="shared" si="66"/>
        <v>14.574807888956887</v>
      </c>
      <c r="E75">
        <f t="shared" si="16"/>
        <v>0.54012533071973523</v>
      </c>
      <c r="F75" s="1">
        <f t="shared" si="17"/>
        <v>30.962598576290553</v>
      </c>
      <c r="G75" s="1">
        <f t="shared" si="18"/>
        <v>4.7075432849778432E-3</v>
      </c>
      <c r="H75">
        <f t="shared" si="19"/>
        <v>0.51424348486122029</v>
      </c>
      <c r="I75">
        <f t="shared" si="20"/>
        <v>0.85764423759376351</v>
      </c>
      <c r="J75" s="18">
        <f t="shared" si="21"/>
        <v>1.0472683289645826</v>
      </c>
      <c r="K75" s="2">
        <f>IF(180/$D$6*J75 &gt;180,180/$D$6*J75-360,180/$D$6*J75)</f>
        <v>60.034490195421924</v>
      </c>
      <c r="L75">
        <f t="shared" si="0"/>
        <v>1.2449999999999948</v>
      </c>
      <c r="M75" s="1">
        <f t="shared" si="23"/>
        <v>12.5</v>
      </c>
      <c r="N75" s="1">
        <f t="shared" si="67"/>
        <v>12.561847993030323</v>
      </c>
      <c r="O75">
        <f t="shared" si="24"/>
        <v>9.9272597222551606E-2</v>
      </c>
      <c r="P75" s="1">
        <f t="shared" si="1"/>
        <v>5.6907858280443593</v>
      </c>
      <c r="Q75" s="1">
        <f t="shared" si="25"/>
        <v>6.3371346107201207E-3</v>
      </c>
      <c r="R75">
        <f t="shared" si="26"/>
        <v>9.9109621505590315E-2</v>
      </c>
      <c r="S75">
        <f t="shared" si="27"/>
        <v>0.99507652114046918</v>
      </c>
      <c r="T75" s="18">
        <f t="shared" si="28"/>
        <v>3.5282620111841967E-2</v>
      </c>
      <c r="U75" s="2">
        <f>IF(180/$D$6*T75 &gt;180,180/$D$6*T75-360,180/$D$6*T75)</f>
        <v>2.0225705796597304</v>
      </c>
      <c r="V75">
        <f t="shared" si="2"/>
        <v>13.744999999999994</v>
      </c>
      <c r="W75" s="1">
        <f t="shared" si="30"/>
        <v>12.5</v>
      </c>
      <c r="X75" s="1">
        <f t="shared" si="68"/>
        <v>18.578886538218587</v>
      </c>
      <c r="Y75">
        <f t="shared" si="31"/>
        <v>0.83280023515882184</v>
      </c>
      <c r="Z75" s="1">
        <f t="shared" si="32"/>
        <v>47.740140868977043</v>
      </c>
      <c r="AA75" s="1">
        <f t="shared" si="3"/>
        <v>2.8970809808734005E-3</v>
      </c>
      <c r="AB75">
        <f t="shared" si="4"/>
        <v>0.73981828629639257</v>
      </c>
      <c r="AC75">
        <f t="shared" si="5"/>
        <v>0.67280673544597402</v>
      </c>
      <c r="AD75" s="18">
        <f t="shared" si="33"/>
        <v>3.0602594364253015</v>
      </c>
      <c r="AE75" s="2">
        <f>IF(180/$D$6*AD75 &gt;180,180/$D$6*AD75-360,180/$D$6*AD75)</f>
        <v>175.42888489062236</v>
      </c>
      <c r="AF75" s="2"/>
      <c r="AG75" s="1">
        <f t="shared" si="7"/>
        <v>5.1922079632321216E-3</v>
      </c>
      <c r="AH75" s="1">
        <f t="shared" si="34"/>
        <v>1.2292506831082756E-2</v>
      </c>
      <c r="AI75">
        <f t="shared" si="35"/>
        <v>0.39965622194860123</v>
      </c>
      <c r="AJ75" s="2">
        <f t="shared" si="54"/>
        <v>22.910229283677776</v>
      </c>
      <c r="AK75" s="1">
        <f t="shared" si="55"/>
        <v>1.33440903671126E-2</v>
      </c>
      <c r="AL75" s="1">
        <f t="shared" si="8"/>
        <v>0.78216925600617726</v>
      </c>
      <c r="AM75">
        <f t="shared" si="36"/>
        <v>0.66377357999265385</v>
      </c>
      <c r="AN75" s="17">
        <f t="shared" si="56"/>
        <v>1.3212053741891996</v>
      </c>
      <c r="AP75">
        <v>4</v>
      </c>
      <c r="AQ75">
        <f t="shared" si="37"/>
        <v>0.19982811097430062</v>
      </c>
      <c r="AR75" s="2">
        <f t="shared" si="38"/>
        <v>11.455114641838888</v>
      </c>
      <c r="AT75" s="1">
        <f>ATAN(A75/$G$8/$G$1)</f>
        <v>0.29127329814067837</v>
      </c>
      <c r="AU75" s="2">
        <f t="shared" si="39"/>
        <v>16.697195434815956</v>
      </c>
      <c r="AV75" s="1"/>
      <c r="AW75" s="2">
        <f>(AT75+AI75)/(SQRT(AP75)-1)</f>
        <v>0.69092952008927955</v>
      </c>
      <c r="AX75" s="2">
        <f t="shared" si="40"/>
        <v>39.607424718493732</v>
      </c>
      <c r="AY75" s="1"/>
      <c r="AZ75" s="18">
        <f>(A75-$A$68)</f>
        <v>0.87441666666666595</v>
      </c>
      <c r="BA75">
        <f t="shared" si="84"/>
        <v>13.645059630196135</v>
      </c>
      <c r="BB75" s="18">
        <f t="shared" si="85"/>
        <v>-0.66563241665063777</v>
      </c>
      <c r="BC75" s="18">
        <v>13.5</v>
      </c>
      <c r="BD75" s="18">
        <f t="shared" si="86"/>
        <v>-0.6585561271493281</v>
      </c>
      <c r="BE75" s="17">
        <f t="shared" si="60"/>
        <v>7.4949999999999948</v>
      </c>
      <c r="BF75" s="17">
        <f>(A75-A74)</f>
        <v>0.12491666666666656</v>
      </c>
      <c r="BG75">
        <f t="shared" si="61"/>
        <v>14.059920883028495</v>
      </c>
      <c r="BH75" s="18">
        <f t="shared" si="62"/>
        <v>0.10209256381996935</v>
      </c>
      <c r="BI75" s="18">
        <f>SUM($BH$16:BH75)</f>
        <v>2.8218941459035016</v>
      </c>
      <c r="BJ75">
        <v>2.2000000000000002</v>
      </c>
      <c r="BK75" s="17">
        <f t="shared" si="41"/>
        <v>1.3781058540964986</v>
      </c>
      <c r="BL75" s="17">
        <v>1.3780765544447204</v>
      </c>
      <c r="BM75">
        <v>1.3</v>
      </c>
      <c r="BO75" s="2">
        <f>BM75*SQRT(AP75)+(2-BM75)</f>
        <v>3.3</v>
      </c>
      <c r="BP75" s="1">
        <f>BO75+AN75</f>
        <v>4.6212053741891994</v>
      </c>
      <c r="BQ75" s="2"/>
      <c r="BR75" s="1">
        <f t="shared" si="42"/>
        <v>1.8737499999999987</v>
      </c>
      <c r="BS75" s="1">
        <f t="shared" si="63"/>
        <v>3.1229166666666641E-2</v>
      </c>
      <c r="BT75" s="1">
        <f t="shared" si="9"/>
        <v>19.574497479181936</v>
      </c>
      <c r="BU75" s="2">
        <f t="shared" si="43"/>
        <v>11.695702853371134</v>
      </c>
      <c r="BV75" s="1"/>
      <c r="BW75" s="1">
        <v>4</v>
      </c>
      <c r="BX75" s="1">
        <f t="shared" si="10"/>
        <v>0.14563664907033919</v>
      </c>
      <c r="BY75" s="2">
        <f t="shared" si="11"/>
        <v>8.3485977174079782</v>
      </c>
      <c r="BZ75" s="1"/>
      <c r="CA75" s="1">
        <f t="shared" si="44"/>
        <v>0.29127329814067837</v>
      </c>
      <c r="CB75" s="2">
        <f t="shared" si="12"/>
        <v>16.697195434815956</v>
      </c>
      <c r="CC75" s="20"/>
      <c r="CD75" s="1">
        <f t="shared" si="64"/>
        <v>7.0967015655427073</v>
      </c>
      <c r="CE75" s="1">
        <f t="shared" si="45"/>
        <v>-9.2844300544046212E-3</v>
      </c>
      <c r="CF75" s="17">
        <f>SUM(CE$15:$CE75)</f>
        <v>-0.28087344623223642</v>
      </c>
      <c r="CG75" s="18">
        <f t="shared" si="46"/>
        <v>0.78087344623223642</v>
      </c>
      <c r="CH75" s="18">
        <f t="shared" si="47"/>
        <v>1.7191265537677636</v>
      </c>
      <c r="CJ75" s="1">
        <f t="shared" si="48"/>
        <v>3.2808734462322366</v>
      </c>
      <c r="CK75" s="18">
        <f t="shared" si="65"/>
        <v>2.4765762996033711</v>
      </c>
      <c r="CL75">
        <f t="shared" si="49"/>
        <v>11.353931459499696</v>
      </c>
      <c r="CN75" s="1">
        <v>3.5</v>
      </c>
      <c r="CO75">
        <v>4</v>
      </c>
      <c r="CP75" s="1">
        <f t="shared" si="50"/>
        <v>7</v>
      </c>
      <c r="CR75" s="1">
        <f t="shared" si="51"/>
        <v>0.5</v>
      </c>
      <c r="CT75" s="18">
        <f t="shared" si="13"/>
        <v>9.9765762996033711</v>
      </c>
      <c r="CU75">
        <f t="shared" si="14"/>
        <v>287.32539742857711</v>
      </c>
    </row>
    <row r="76" spans="1:99" x14ac:dyDescent="0.2">
      <c r="A76" s="17">
        <f t="shared" si="52"/>
        <v>7.6199166666666613</v>
      </c>
      <c r="B76">
        <f t="shared" si="53"/>
        <v>7.6199166666666613</v>
      </c>
      <c r="C76" s="1">
        <f t="shared" si="15"/>
        <v>12.5</v>
      </c>
      <c r="D76" s="1">
        <f t="shared" ref="D76:D135" si="87">SQRT(B76*B76+C76*C76)</f>
        <v>14.63943748943054</v>
      </c>
      <c r="E76">
        <f t="shared" ref="E76:E135" si="88">ATAN(B76/C76)</f>
        <v>0.54744357745709493</v>
      </c>
      <c r="F76" s="1">
        <f t="shared" ref="F76:F135" si="89">180/$D$6*E76</f>
        <v>31.382115905183785</v>
      </c>
      <c r="G76" s="1">
        <f t="shared" ref="G76:G135" si="90">1/D76/D76</f>
        <v>4.6660696895593715E-3</v>
      </c>
      <c r="H76">
        <f t="shared" ref="H76:H135" si="91">SIN(E76)</f>
        <v>0.52050611044093253</v>
      </c>
      <c r="I76">
        <f t="shared" ref="I76:I135" si="92">COS(E76)</f>
        <v>0.85385794427038719</v>
      </c>
      <c r="J76" s="18">
        <f t="shared" si="21"/>
        <v>1.0797599012907635</v>
      </c>
      <c r="K76" s="2">
        <f t="shared" ref="K76:K137" si="93">IF(180/$D$6*J76 &gt;180,180/$D$6*J76-360,180/$D$6*J76)</f>
        <v>61.897064405202997</v>
      </c>
      <c r="L76">
        <f t="shared" si="0"/>
        <v>1.3699166666666613</v>
      </c>
      <c r="M76" s="1">
        <f t="shared" si="23"/>
        <v>12.5</v>
      </c>
      <c r="N76" s="1">
        <f t="shared" ref="N76:N135" si="94">SQRT(L76*L76+M76*M76)</f>
        <v>12.574842809101476</v>
      </c>
      <c r="O76">
        <f t="shared" ref="O76:O135" si="95">ATAN(L76/M76)</f>
        <v>0.10915770420735713</v>
      </c>
      <c r="P76" s="1">
        <f t="shared" si="1"/>
        <v>6.257448011886714</v>
      </c>
      <c r="Q76" s="1">
        <f t="shared" ref="Q76:Q135" si="96">1/N76/N76</f>
        <v>6.3240438151009569E-3</v>
      </c>
      <c r="R76">
        <f t="shared" ref="R76:R135" si="97">SIN(O76)</f>
        <v>0.10894105695501313</v>
      </c>
      <c r="S76">
        <f t="shared" ref="S76:S135" si="98">COS(O76)</f>
        <v>0.99404821115956166</v>
      </c>
      <c r="T76" s="18">
        <f t="shared" si="28"/>
        <v>4.1815571006585638E-2</v>
      </c>
      <c r="U76" s="2">
        <f t="shared" ref="U76:U137" si="99">IF(180/$D$6*T76 &gt;180,180/$D$6*T76-360,180/$D$6*T76)</f>
        <v>2.3970709494221065</v>
      </c>
      <c r="V76">
        <f t="shared" si="2"/>
        <v>13.869916666666661</v>
      </c>
      <c r="W76" s="1">
        <f t="shared" si="30"/>
        <v>12.5</v>
      </c>
      <c r="X76" s="1">
        <f t="shared" ref="X76:X135" si="100">SQRT(V76*V76+W76*W76)</f>
        <v>18.671491326090631</v>
      </c>
      <c r="Y76">
        <f t="shared" ref="Y76:Y135" si="101">ATAN(V76/W76)</f>
        <v>0.83730148559695905</v>
      </c>
      <c r="Z76" s="1">
        <f t="shared" ref="Z76:Z135" si="102">180/$D$6*Y76</f>
        <v>47.998174333583634</v>
      </c>
      <c r="AA76" s="1">
        <f t="shared" ref="AA76:AA135" si="103">1/X76/X76</f>
        <v>2.8684150041188212E-3</v>
      </c>
      <c r="AB76">
        <f t="shared" ref="AB76:AB135" si="104">SIN(Y76)</f>
        <v>0.7428392528713289</v>
      </c>
      <c r="AC76">
        <f t="shared" ref="AC76:AC135" si="105">COS(Y76)</f>
        <v>0.66946982336290994</v>
      </c>
      <c r="AD76" s="18">
        <f t="shared" si="33"/>
        <v>3.1068151189739157</v>
      </c>
      <c r="AE76" s="2">
        <f t="shared" ref="AE76:AE137" si="106">IF(180/$D$6*AD76 &gt;180,180/$D$6*AD76-360,180/$D$6*AD76)</f>
        <v>178.09768197939644</v>
      </c>
      <c r="AF76" s="2"/>
      <c r="AG76" s="1">
        <f t="shared" ref="AG76:AG135" si="107">AA76*AB76+Q76*R76+G76*H76</f>
        <v>5.2484370611903253E-3</v>
      </c>
      <c r="AH76" s="1">
        <f t="shared" ref="AH76:AH135" si="108">AC76*AA76+S76*Q76+I76*G76</f>
        <v>1.2190882400784274E-2</v>
      </c>
      <c r="AI76">
        <f t="shared" ref="AI76:AI135" si="109">ATAN(AG76/AH76)</f>
        <v>0.40653810233112292</v>
      </c>
      <c r="AJ76" s="2">
        <f t="shared" ref="AJ76:AJ135" si="110">AI76*(180/$D$6)</f>
        <v>23.304731980765006</v>
      </c>
      <c r="AK76" s="1">
        <f t="shared" ref="AK76:AK135" si="111">SQRT(AG76*AG76+AH76*AH76)</f>
        <v>1.3272667602823024E-2</v>
      </c>
      <c r="AL76" s="1">
        <f t="shared" si="8"/>
        <v>0.79242611625734705</v>
      </c>
      <c r="AM76">
        <f t="shared" ref="AM76:AM134" si="112">ATAN((G76*SIN(J76)+Q76*SIN(T76)+AA76*SIN(AD76))/(G76*COS(J76)+Q76*COS(T76)+AA76*COS(AD76)))</f>
        <v>0.67010562797779805</v>
      </c>
      <c r="AN76" s="17">
        <f t="shared" ref="AN76:AN135" si="113">AM76/2/$D$6*$G$1</f>
        <v>1.3338089728857443</v>
      </c>
      <c r="AP76">
        <v>4</v>
      </c>
      <c r="AQ76">
        <f t="shared" ref="AQ76:AQ135" si="114">ASIN(SIN(AI76/SQRT(AP76)))</f>
        <v>0.20326905116556149</v>
      </c>
      <c r="AR76" s="2">
        <f t="shared" si="38"/>
        <v>11.652365990382505</v>
      </c>
      <c r="AT76" s="1">
        <f>ATAN(A76/$G$8/$G$1)</f>
        <v>0.29585157584954386</v>
      </c>
      <c r="AU76" s="2">
        <f t="shared" si="39"/>
        <v>16.959644475451558</v>
      </c>
      <c r="AW76" s="2">
        <f>(AT76+AI76)/(SQRT(AP76)-1)</f>
        <v>0.70238967818066678</v>
      </c>
      <c r="AX76" s="2">
        <f t="shared" si="40"/>
        <v>40.264376456216567</v>
      </c>
      <c r="AZ76" s="18">
        <f>(A76-$A$68)</f>
        <v>0.99933333333333252</v>
      </c>
      <c r="BA76">
        <f t="shared" si="84"/>
        <v>13.71339288824049</v>
      </c>
      <c r="BB76" s="18">
        <f t="shared" si="85"/>
        <v>-0.76980694854226905</v>
      </c>
      <c r="BC76" s="18">
        <v>13.5</v>
      </c>
      <c r="BD76" s="18">
        <f t="shared" si="86"/>
        <v>-0.75782805101663198</v>
      </c>
      <c r="BE76" s="17">
        <f t="shared" si="60"/>
        <v>7.6199166666666613</v>
      </c>
      <c r="BF76" s="17">
        <f>(A76-A75)</f>
        <v>0.12491666666666656</v>
      </c>
      <c r="BG76">
        <f t="shared" si="61"/>
        <v>14.211585475662499</v>
      </c>
      <c r="BH76" s="18">
        <f t="shared" si="62"/>
        <v>0.10450455047212211</v>
      </c>
      <c r="BI76" s="18">
        <f>SUM($BH$16:BH76)</f>
        <v>2.9263986963756237</v>
      </c>
      <c r="BJ76">
        <v>2.2000000000000002</v>
      </c>
      <c r="BK76" s="17">
        <f t="shared" si="41"/>
        <v>1.2736013036243765</v>
      </c>
      <c r="BL76" s="17">
        <v>1.2735696023456735</v>
      </c>
      <c r="BM76">
        <v>1.3</v>
      </c>
      <c r="BO76" s="2">
        <f>BM76*SQRT(AP76)+(2-BM76)</f>
        <v>3.3</v>
      </c>
      <c r="BP76" s="1">
        <f>BO76+AN76</f>
        <v>4.6338089728857437</v>
      </c>
      <c r="BR76" s="1">
        <f t="shared" si="42"/>
        <v>1.9049791666666653</v>
      </c>
      <c r="BS76" s="1">
        <f t="shared" si="63"/>
        <v>3.1229166666666641E-2</v>
      </c>
      <c r="BT76" s="1">
        <f t="shared" si="9"/>
        <v>19.601607348095364</v>
      </c>
      <c r="BU76" s="2">
        <f t="shared" si="43"/>
        <v>11.735416320981109</v>
      </c>
      <c r="BW76" s="1">
        <v>4</v>
      </c>
      <c r="BX76" s="1">
        <f t="shared" si="10"/>
        <v>0.14792578792477193</v>
      </c>
      <c r="BY76" s="2">
        <f t="shared" si="11"/>
        <v>8.479822237725779</v>
      </c>
      <c r="CA76" s="1">
        <f t="shared" si="44"/>
        <v>0.29585157584954386</v>
      </c>
      <c r="CB76" s="2">
        <f t="shared" si="12"/>
        <v>16.959644475451558</v>
      </c>
      <c r="CD76" s="1">
        <f t="shared" si="64"/>
        <v>7.1260240171226927</v>
      </c>
      <c r="CE76" s="1">
        <f t="shared" si="45"/>
        <v>-9.4404710442726556E-3</v>
      </c>
      <c r="CF76" s="17">
        <f>SUM(CE$15:$CE76)</f>
        <v>-0.29031391727650907</v>
      </c>
      <c r="CG76" s="18">
        <f t="shared" si="46"/>
        <v>0.79031391727650901</v>
      </c>
      <c r="CH76" s="18">
        <f t="shared" si="47"/>
        <v>1.709686082723491</v>
      </c>
      <c r="CJ76" s="1">
        <f t="shared" si="48"/>
        <v>3.2903139172765092</v>
      </c>
      <c r="CK76" s="18">
        <f t="shared" si="65"/>
        <v>2.5257302382576192</v>
      </c>
      <c r="CL76">
        <f t="shared" si="49"/>
        <v>11.579279029261292</v>
      </c>
      <c r="CN76" s="1">
        <v>3.5</v>
      </c>
      <c r="CO76">
        <v>4</v>
      </c>
      <c r="CP76" s="1">
        <f t="shared" si="50"/>
        <v>7</v>
      </c>
      <c r="CR76" s="1">
        <f t="shared" si="51"/>
        <v>0.5</v>
      </c>
      <c r="CT76" s="18">
        <f t="shared" si="13"/>
        <v>10.025730238257619</v>
      </c>
      <c r="CU76">
        <f t="shared" si="14"/>
        <v>288.74103086181941</v>
      </c>
    </row>
    <row r="77" spans="1:99" x14ac:dyDescent="0.2">
      <c r="A77" s="17">
        <f t="shared" si="52"/>
        <v>7.7448333333333279</v>
      </c>
      <c r="B77">
        <f t="shared" si="53"/>
        <v>7.7448333333333279</v>
      </c>
      <c r="C77" s="1">
        <f t="shared" si="15"/>
        <v>12.5</v>
      </c>
      <c r="D77" s="1">
        <f t="shared" si="87"/>
        <v>14.704844214105467</v>
      </c>
      <c r="E77">
        <f t="shared" si="88"/>
        <v>0.55469710710783071</v>
      </c>
      <c r="F77" s="1">
        <f t="shared" si="89"/>
        <v>31.797923337391566</v>
      </c>
      <c r="G77" s="1">
        <f t="shared" si="90"/>
        <v>4.6246529172774822E-3</v>
      </c>
      <c r="H77">
        <f t="shared" si="91"/>
        <v>0.52668584723285805</v>
      </c>
      <c r="I77">
        <f t="shared" si="92"/>
        <v>0.8500600086609218</v>
      </c>
      <c r="J77" s="18">
        <f t="shared" si="21"/>
        <v>1.1126421612741026</v>
      </c>
      <c r="K77" s="2">
        <f t="shared" si="93"/>
        <v>63.782034722719253</v>
      </c>
      <c r="L77">
        <f t="shared" si="0"/>
        <v>1.4948333333333279</v>
      </c>
      <c r="M77" s="1">
        <f t="shared" si="23"/>
        <v>12.5</v>
      </c>
      <c r="N77" s="1">
        <f t="shared" si="94"/>
        <v>12.589063773547437</v>
      </c>
      <c r="O77">
        <f t="shared" si="95"/>
        <v>0.11902144029106264</v>
      </c>
      <c r="P77" s="1">
        <f t="shared" si="1"/>
        <v>6.8228851122265199</v>
      </c>
      <c r="Q77" s="1">
        <f t="shared" si="96"/>
        <v>6.3097642454899312E-3</v>
      </c>
      <c r="R77">
        <f t="shared" si="97"/>
        <v>0.11874062759728979</v>
      </c>
      <c r="S77">
        <f t="shared" si="98"/>
        <v>0.99292530603152707</v>
      </c>
      <c r="T77" s="18">
        <f t="shared" si="28"/>
        <v>4.8964949796763343E-2</v>
      </c>
      <c r="U77" s="2">
        <f t="shared" si="99"/>
        <v>2.8069079501329304</v>
      </c>
      <c r="V77">
        <f t="shared" si="2"/>
        <v>13.994833333333329</v>
      </c>
      <c r="W77" s="1">
        <f t="shared" si="30"/>
        <v>12.5</v>
      </c>
      <c r="X77" s="1">
        <f t="shared" si="100"/>
        <v>18.76447068338933</v>
      </c>
      <c r="Y77">
        <f t="shared" si="101"/>
        <v>0.84175821752523272</v>
      </c>
      <c r="Z77" s="1">
        <f t="shared" si="102"/>
        <v>48.253655781701234</v>
      </c>
      <c r="AA77" s="1">
        <f t="shared" si="103"/>
        <v>2.8400590093860256E-3</v>
      </c>
      <c r="AB77">
        <f t="shared" si="104"/>
        <v>0.74581551323597017</v>
      </c>
      <c r="AC77">
        <f t="shared" si="105"/>
        <v>0.66615255025899767</v>
      </c>
      <c r="AD77" s="18">
        <f t="shared" si="33"/>
        <v>3.1535591107419605</v>
      </c>
      <c r="AE77" s="2">
        <f t="shared" si="106"/>
        <v>-179.2227261358112</v>
      </c>
      <c r="AF77" s="2"/>
      <c r="AG77" s="1">
        <f t="shared" si="107"/>
        <v>5.3031246741002932E-3</v>
      </c>
      <c r="AH77" s="1">
        <f t="shared" si="108"/>
        <v>1.2088269645343075E-2</v>
      </c>
      <c r="AI77">
        <f t="shared" si="109"/>
        <v>0.41341726489223402</v>
      </c>
      <c r="AJ77" s="2">
        <f t="shared" si="110"/>
        <v>23.699078879172649</v>
      </c>
      <c r="AK77" s="1">
        <f t="shared" si="111"/>
        <v>1.3200355840945126E-2</v>
      </c>
      <c r="AL77" s="1">
        <f t="shared" si="8"/>
        <v>0.80296381186917198</v>
      </c>
      <c r="AM77">
        <f t="shared" si="112"/>
        <v>0.67654553361160397</v>
      </c>
      <c r="AN77" s="17">
        <f t="shared" si="113"/>
        <v>1.3466272563925237</v>
      </c>
      <c r="AP77">
        <v>4</v>
      </c>
      <c r="AQ77">
        <f t="shared" si="114"/>
        <v>0.20670863244611704</v>
      </c>
      <c r="AR77" s="2">
        <f t="shared" si="38"/>
        <v>11.849539439586326</v>
      </c>
      <c r="AT77" s="1">
        <f>ATAN(A77/$G$8/$G$1)</f>
        <v>0.30041711174979541</v>
      </c>
      <c r="AU77" s="2">
        <f t="shared" si="39"/>
        <v>17.221363093937317</v>
      </c>
      <c r="AW77" s="2">
        <f>(AT77+AI77)/(SQRT(AP77)-1)</f>
        <v>0.71383437664202942</v>
      </c>
      <c r="AX77" s="2">
        <f t="shared" si="40"/>
        <v>40.920441973109966</v>
      </c>
      <c r="BD77">
        <v>0</v>
      </c>
      <c r="BE77" s="17">
        <f t="shared" si="60"/>
        <v>7.7448333333333279</v>
      </c>
      <c r="BF77" s="17">
        <f>(A77-A76)</f>
        <v>0.12491666666666656</v>
      </c>
      <c r="BG77">
        <f t="shared" si="61"/>
        <v>14.369395420563666</v>
      </c>
      <c r="BH77" s="18">
        <f t="shared" si="62"/>
        <v>0.10696004485043471</v>
      </c>
      <c r="BI77" s="18">
        <f>SUM($BH$16:BH77)</f>
        <v>3.0333587412260585</v>
      </c>
      <c r="BJ77">
        <v>2.2000000000000002</v>
      </c>
      <c r="BK77" s="17">
        <f t="shared" si="41"/>
        <v>1.1666412587739416</v>
      </c>
      <c r="BL77" s="17">
        <v>1.1666069895096576</v>
      </c>
      <c r="BM77">
        <v>1.3</v>
      </c>
      <c r="BO77" s="2">
        <f>BM77*SQRT(AP77)+(2-BM77)</f>
        <v>3.3</v>
      </c>
      <c r="BP77" s="1">
        <f>BO77+AN77</f>
        <v>4.6466272563925237</v>
      </c>
      <c r="BR77" s="1">
        <f t="shared" si="42"/>
        <v>1.9362083333333322</v>
      </c>
      <c r="BS77" s="1">
        <f t="shared" si="63"/>
        <v>3.1229166666666863E-2</v>
      </c>
      <c r="BT77" s="1">
        <f t="shared" si="9"/>
        <v>19.62912693908277</v>
      </c>
      <c r="BU77" s="2">
        <f t="shared" si="43"/>
        <v>11.775754195475294</v>
      </c>
      <c r="BW77" s="1">
        <v>4</v>
      </c>
      <c r="BX77" s="1">
        <f t="shared" si="10"/>
        <v>0.1502085558748977</v>
      </c>
      <c r="BY77" s="2">
        <f t="shared" si="11"/>
        <v>8.6106815469686584</v>
      </c>
      <c r="CA77" s="1">
        <f t="shared" si="44"/>
        <v>0.30041711174979541</v>
      </c>
      <c r="CB77" s="2">
        <f t="shared" si="12"/>
        <v>17.221363093937317</v>
      </c>
      <c r="CD77" s="1">
        <f t="shared" si="64"/>
        <v>7.1558764641853436</v>
      </c>
      <c r="CE77" s="1">
        <f t="shared" si="45"/>
        <v>-9.5965120407238685E-3</v>
      </c>
      <c r="CF77" s="17">
        <f>SUM(CE$15:$CE77)</f>
        <v>-0.29991042931723294</v>
      </c>
      <c r="CG77" s="18">
        <f t="shared" si="46"/>
        <v>0.799910429317233</v>
      </c>
      <c r="CH77" s="18">
        <f t="shared" si="47"/>
        <v>1.700089570682767</v>
      </c>
      <c r="CJ77" s="1">
        <f t="shared" si="48"/>
        <v>3.299910429317233</v>
      </c>
      <c r="CK77" s="18">
        <f t="shared" si="65"/>
        <v>2.5756646247925268</v>
      </c>
      <c r="CL77">
        <f t="shared" si="49"/>
        <v>11.808204583576053</v>
      </c>
      <c r="CN77" s="1">
        <v>3.5</v>
      </c>
      <c r="CO77">
        <v>4</v>
      </c>
      <c r="CP77" s="1">
        <f t="shared" si="50"/>
        <v>7</v>
      </c>
      <c r="CR77" s="1">
        <f t="shared" si="51"/>
        <v>0.5</v>
      </c>
      <c r="CT77" s="18">
        <f t="shared" si="13"/>
        <v>10.075664624792527</v>
      </c>
      <c r="CU77">
        <f t="shared" si="14"/>
        <v>290.17914119402479</v>
      </c>
    </row>
    <row r="78" spans="1:99" x14ac:dyDescent="0.2">
      <c r="A78" s="17">
        <f t="shared" si="52"/>
        <v>7.8697499999999945</v>
      </c>
      <c r="B78">
        <f t="shared" si="53"/>
        <v>7.8697499999999945</v>
      </c>
      <c r="C78" s="1">
        <f t="shared" si="15"/>
        <v>12.5</v>
      </c>
      <c r="D78" s="1">
        <f t="shared" si="87"/>
        <v>14.77101773956351</v>
      </c>
      <c r="E78">
        <f t="shared" si="88"/>
        <v>0.5618860211864708</v>
      </c>
      <c r="F78" s="1">
        <f t="shared" si="89"/>
        <v>32.210026692218072</v>
      </c>
      <c r="G78" s="1">
        <f t="shared" si="90"/>
        <v>4.5833092410012101E-3</v>
      </c>
      <c r="H78">
        <f t="shared" si="91"/>
        <v>0.53278319332873192</v>
      </c>
      <c r="I78">
        <f t="shared" si="92"/>
        <v>0.84625177630917803</v>
      </c>
      <c r="J78" s="18">
        <f t="shared" si="21"/>
        <v>1.1459099189693531</v>
      </c>
      <c r="K78" s="2">
        <f t="shared" si="93"/>
        <v>65.689103635185845</v>
      </c>
      <c r="L78">
        <f t="shared" si="0"/>
        <v>1.6197499999999945</v>
      </c>
      <c r="M78" s="1">
        <f t="shared" si="23"/>
        <v>12.5</v>
      </c>
      <c r="N78" s="1">
        <f t="shared" si="94"/>
        <v>12.604506736183689</v>
      </c>
      <c r="O78">
        <f t="shared" si="95"/>
        <v>0.12886196193169555</v>
      </c>
      <c r="P78" s="1">
        <f t="shared" si="1"/>
        <v>7.3869914483137569</v>
      </c>
      <c r="Q78" s="1">
        <f t="shared" si="96"/>
        <v>6.2943123498789546E-3</v>
      </c>
      <c r="R78">
        <f t="shared" si="97"/>
        <v>0.12850562373457955</v>
      </c>
      <c r="S78">
        <f t="shared" si="98"/>
        <v>0.99170878017116837</v>
      </c>
      <c r="T78" s="18">
        <f t="shared" si="28"/>
        <v>5.672867003871087E-2</v>
      </c>
      <c r="U78" s="2">
        <f t="shared" si="99"/>
        <v>3.2519619767413874</v>
      </c>
      <c r="V78">
        <f t="shared" si="2"/>
        <v>14.119749999999994</v>
      </c>
      <c r="W78" s="1">
        <f t="shared" si="30"/>
        <v>12.5</v>
      </c>
      <c r="X78" s="1">
        <f t="shared" si="100"/>
        <v>18.857819069619367</v>
      </c>
      <c r="Y78">
        <f t="shared" si="101"/>
        <v>0.84617091370274</v>
      </c>
      <c r="Z78" s="1">
        <f t="shared" si="102"/>
        <v>48.506612887418214</v>
      </c>
      <c r="AA78" s="1">
        <f t="shared" si="103"/>
        <v>2.8120113598067227E-3</v>
      </c>
      <c r="AB78">
        <f t="shared" si="104"/>
        <v>0.7487477713023255</v>
      </c>
      <c r="AC78">
        <f t="shared" si="105"/>
        <v>0.66285501806186886</v>
      </c>
      <c r="AD78" s="18">
        <f t="shared" si="33"/>
        <v>3.2004886263276546</v>
      </c>
      <c r="AE78" s="2">
        <f t="shared" si="106"/>
        <v>-176.53249912771409</v>
      </c>
      <c r="AF78" s="2"/>
      <c r="AG78" s="1">
        <f t="shared" si="107"/>
        <v>5.3562519064672791E-3</v>
      </c>
      <c r="AH78" s="1">
        <f t="shared" si="108"/>
        <v>1.1984714249781188E-2</v>
      </c>
      <c r="AI78">
        <f t="shared" si="109"/>
        <v>0.42029266495880596</v>
      </c>
      <c r="AJ78" s="2">
        <f t="shared" si="110"/>
        <v>24.093210093179959</v>
      </c>
      <c r="AK78" s="1">
        <f t="shared" si="111"/>
        <v>1.3127178300550451E-2</v>
      </c>
      <c r="AL78" s="1">
        <f t="shared" si="8"/>
        <v>0.81379822707010785</v>
      </c>
      <c r="AM78">
        <f t="shared" si="112"/>
        <v>0.68309804907345195</v>
      </c>
      <c r="AN78" s="17">
        <f t="shared" si="113"/>
        <v>1.3596696836653104</v>
      </c>
      <c r="AP78">
        <v>4</v>
      </c>
      <c r="AQ78">
        <f t="shared" si="114"/>
        <v>0.21014633247940298</v>
      </c>
      <c r="AR78" s="2">
        <f t="shared" si="38"/>
        <v>12.046605046589979</v>
      </c>
      <c r="AT78" s="1">
        <f>ATAN(A78/$G$8/$G$1)</f>
        <v>0.30496976943084741</v>
      </c>
      <c r="AU78" s="2">
        <f t="shared" si="39"/>
        <v>17.482343470558131</v>
      </c>
      <c r="AW78" s="2">
        <f>(AT78+AI78)/(SQRT(AP78)-1)</f>
        <v>0.72526243438965343</v>
      </c>
      <c r="AX78" s="2">
        <f t="shared" si="40"/>
        <v>41.57555356373809</v>
      </c>
      <c r="AZ78" s="18">
        <f>(A78-$A$77)</f>
        <v>0.12491666666666656</v>
      </c>
      <c r="BA78">
        <f>AZ78/(SIN(AW78)-SIN($AW$77))</f>
        <v>14.533585044800244</v>
      </c>
      <c r="BB78" s="18">
        <f>BA78*(COS(AW78)-COS($AW$77))</f>
        <v>-0.10946063174788222</v>
      </c>
      <c r="BC78" s="18">
        <v>14.8</v>
      </c>
      <c r="BD78" s="18">
        <f t="shared" ref="BD78:BD84" si="115">BC78*(COS(AW78)-COS($AW$77))</f>
        <v>-0.11146715314046061</v>
      </c>
      <c r="BE78" s="17">
        <f t="shared" si="60"/>
        <v>7.8697499999999945</v>
      </c>
      <c r="BF78" s="17">
        <f>(A78-A77)</f>
        <v>0.12491666666666656</v>
      </c>
      <c r="BG78">
        <f t="shared" si="61"/>
        <v>14.533585044800244</v>
      </c>
      <c r="BH78" s="18">
        <f t="shared" si="62"/>
        <v>0.10946063174788222</v>
      </c>
      <c r="BI78" s="18">
        <f>SUM($BH$16:BH78)</f>
        <v>3.1428193729739409</v>
      </c>
      <c r="BJ78">
        <v>2.2000000000000002</v>
      </c>
      <c r="BK78" s="17">
        <f t="shared" si="41"/>
        <v>1.0571806270260593</v>
      </c>
      <c r="BL78" s="17">
        <v>1.0571436134194729</v>
      </c>
      <c r="BM78">
        <v>1.3</v>
      </c>
      <c r="BO78" s="2">
        <f>BM78*SQRT(AP78)+(2-BM78)</f>
        <v>3.3</v>
      </c>
      <c r="BP78" s="1">
        <f>BO78+AN78</f>
        <v>4.6596696836653102</v>
      </c>
      <c r="BR78" s="1">
        <f t="shared" si="42"/>
        <v>1.9674374999999984</v>
      </c>
      <c r="BS78" s="1">
        <f t="shared" si="63"/>
        <v>3.1229166666666197E-2</v>
      </c>
      <c r="BT78" s="1">
        <f t="shared" si="9"/>
        <v>19.657054531329361</v>
      </c>
      <c r="BU78" s="2">
        <f t="shared" si="43"/>
        <v>11.816724214994672</v>
      </c>
      <c r="BW78" s="1">
        <v>4</v>
      </c>
      <c r="BX78" s="1">
        <f t="shared" si="10"/>
        <v>0.15248488471542371</v>
      </c>
      <c r="BY78" s="2">
        <f t="shared" si="11"/>
        <v>8.7411717352790657</v>
      </c>
      <c r="CA78" s="1">
        <f t="shared" si="44"/>
        <v>0.30496976943084741</v>
      </c>
      <c r="CB78" s="2">
        <f t="shared" si="12"/>
        <v>17.482343470558131</v>
      </c>
      <c r="CD78" s="1">
        <f t="shared" si="64"/>
        <v>7.1862608946622055</v>
      </c>
      <c r="CE78" s="1">
        <f t="shared" si="45"/>
        <v>-9.7525530438042005E-3</v>
      </c>
      <c r="CF78" s="17">
        <f>SUM(CE$15:$CE78)</f>
        <v>-0.30966298236103712</v>
      </c>
      <c r="CG78" s="18">
        <f t="shared" si="46"/>
        <v>0.80966298236103706</v>
      </c>
      <c r="CH78" s="18">
        <f t="shared" si="47"/>
        <v>1.6903370176389629</v>
      </c>
      <c r="CJ78" s="1">
        <f t="shared" si="48"/>
        <v>3.3096629823610373</v>
      </c>
      <c r="CK78" s="18">
        <f t="shared" si="65"/>
        <v>2.626387197355708</v>
      </c>
      <c r="CL78">
        <f t="shared" si="49"/>
        <v>12.040743598192359</v>
      </c>
      <c r="CN78" s="1">
        <v>3</v>
      </c>
      <c r="CO78">
        <v>4</v>
      </c>
      <c r="CP78" s="1">
        <f t="shared" si="50"/>
        <v>6</v>
      </c>
      <c r="CR78" s="1">
        <f t="shared" si="51"/>
        <v>1</v>
      </c>
      <c r="CT78" s="18">
        <f t="shared" si="13"/>
        <v>9.626387197355708</v>
      </c>
      <c r="CU78">
        <f t="shared" si="14"/>
        <v>277.23995128384439</v>
      </c>
    </row>
    <row r="79" spans="1:99" x14ac:dyDescent="0.2">
      <c r="A79" s="17">
        <f t="shared" si="52"/>
        <v>7.994666666666661</v>
      </c>
      <c r="B79">
        <f t="shared" si="53"/>
        <v>7.994666666666661</v>
      </c>
      <c r="C79" s="1">
        <f t="shared" si="15"/>
        <v>12.5</v>
      </c>
      <c r="D79" s="1">
        <f t="shared" si="87"/>
        <v>14.837947806590742</v>
      </c>
      <c r="E79">
        <f t="shared" si="88"/>
        <v>0.5690104461210973</v>
      </c>
      <c r="F79" s="1">
        <f t="shared" si="89"/>
        <v>32.618433217132967</v>
      </c>
      <c r="G79" s="1">
        <f t="shared" si="90"/>
        <v>4.5420542993749643E-3</v>
      </c>
      <c r="H79">
        <f t="shared" si="91"/>
        <v>0.53879867828592698</v>
      </c>
      <c r="I79">
        <f t="shared" si="92"/>
        <v>0.84243455786033505</v>
      </c>
      <c r="J79" s="18">
        <f t="shared" si="21"/>
        <v>1.1795580167089947</v>
      </c>
      <c r="K79" s="2">
        <f t="shared" si="93"/>
        <v>67.617975480133452</v>
      </c>
      <c r="L79">
        <f t="shared" ref="L79:L137" si="116">($A79-$L$13)</f>
        <v>1.744666666666661</v>
      </c>
      <c r="M79" s="1">
        <f t="shared" si="23"/>
        <v>12.5</v>
      </c>
      <c r="N79" s="1">
        <f t="shared" si="94"/>
        <v>12.621167211386503</v>
      </c>
      <c r="O79">
        <f t="shared" si="95"/>
        <v>0.13867745223185834</v>
      </c>
      <c r="P79" s="1">
        <f t="shared" ref="P79:P137" si="117">180/$D$6*O79</f>
        <v>7.9496628667944265</v>
      </c>
      <c r="Q79" s="1">
        <f t="shared" si="96"/>
        <v>6.2777058000831566E-3</v>
      </c>
      <c r="R79">
        <f t="shared" si="97"/>
        <v>0.13823338503055932</v>
      </c>
      <c r="S79">
        <f t="shared" si="98"/>
        <v>0.99039968258425504</v>
      </c>
      <c r="T79" s="18">
        <f t="shared" si="28"/>
        <v>6.5104476651679871E-2</v>
      </c>
      <c r="U79" s="2">
        <f t="shared" si="99"/>
        <v>3.7321037571026676</v>
      </c>
      <c r="V79">
        <f t="shared" ref="V79:V137" si="118">($A79-$V$13)</f>
        <v>14.24466666666666</v>
      </c>
      <c r="W79" s="1">
        <f t="shared" si="30"/>
        <v>12.5</v>
      </c>
      <c r="X79" s="1">
        <f t="shared" si="100"/>
        <v>18.951531031672459</v>
      </c>
      <c r="Y79">
        <f t="shared" si="101"/>
        <v>0.85054005425611023</v>
      </c>
      <c r="Z79" s="1">
        <f t="shared" si="102"/>
        <v>48.757073173917142</v>
      </c>
      <c r="AA79" s="1">
        <f t="shared" si="103"/>
        <v>2.7842703214940902E-3</v>
      </c>
      <c r="AB79">
        <f t="shared" si="104"/>
        <v>0.75163672227117029</v>
      </c>
      <c r="AC79">
        <f t="shared" si="105"/>
        <v>0.65957731747949877</v>
      </c>
      <c r="AD79" s="18">
        <f t="shared" si="33"/>
        <v>3.247600924261751</v>
      </c>
      <c r="AE79" s="2">
        <f t="shared" si="106"/>
        <v>-173.83179415060027</v>
      </c>
      <c r="AF79" s="2"/>
      <c r="AG79" s="1">
        <f t="shared" si="107"/>
        <v>5.4078011945423287E-3</v>
      </c>
      <c r="AH79" s="1">
        <f t="shared" si="108"/>
        <v>1.1880262887020132E-2</v>
      </c>
      <c r="AI79">
        <f t="shared" si="109"/>
        <v>0.42716323799170963</v>
      </c>
      <c r="AJ79" s="2">
        <f t="shared" si="110"/>
        <v>24.487064598250868</v>
      </c>
      <c r="AK79" s="1">
        <f t="shared" si="111"/>
        <v>1.3053159005558821E-2</v>
      </c>
      <c r="AL79" s="1">
        <f t="shared" ref="AL79:AL126" si="119">((G79*SIN(J79)+Q79*SIN(T79)+AA79*SIN(AD79))/(G79*COS(J79)+Q79*COS(T79)+AA79*COS(AD79)))</f>
        <v>0.82494703374448775</v>
      </c>
      <c r="AM79">
        <f t="shared" si="112"/>
        <v>0.68976852810575706</v>
      </c>
      <c r="AN79" s="17">
        <f t="shared" si="113"/>
        <v>1.3729469110385291</v>
      </c>
      <c r="AP79">
        <v>4</v>
      </c>
      <c r="AQ79">
        <f t="shared" si="114"/>
        <v>0.21358161899585482</v>
      </c>
      <c r="AR79" s="2">
        <f t="shared" si="38"/>
        <v>12.243532299125434</v>
      </c>
      <c r="AT79" s="1">
        <f>ATAN(A79/$G$8/$G$1)</f>
        <v>0.30950941538583371</v>
      </c>
      <c r="AU79" s="2">
        <f t="shared" si="39"/>
        <v>17.742577952054159</v>
      </c>
      <c r="AW79" s="2">
        <f>(AT79+AI79)/(SQRT(AP79)-1)</f>
        <v>0.7366726533775434</v>
      </c>
      <c r="AX79" s="2">
        <f t="shared" si="40"/>
        <v>42.22964255030503</v>
      </c>
      <c r="AZ79" s="18">
        <f>(A79-$A$77)</f>
        <v>0.24983333333333313</v>
      </c>
      <c r="BA79">
        <f t="shared" ref="BA79:BA84" si="120">AZ79/(SIN(AW79)-SIN($AW$77))</f>
        <v>14.618492493675149</v>
      </c>
      <c r="BB79" s="18">
        <f t="shared" ref="BB79:BB84" si="121">BA79*(COS(AW79)-COS($AW$77))</f>
        <v>-0.22145371152842611</v>
      </c>
      <c r="BC79" s="18">
        <v>14.8</v>
      </c>
      <c r="BD79" s="18">
        <f t="shared" si="115"/>
        <v>-0.22420334600429964</v>
      </c>
      <c r="BE79" s="17">
        <f t="shared" si="60"/>
        <v>7.994666666666661</v>
      </c>
      <c r="BF79" s="17">
        <f>(A79-A78)</f>
        <v>0.12491666666666656</v>
      </c>
      <c r="BG79">
        <f t="shared" si="61"/>
        <v>14.704397857387113</v>
      </c>
      <c r="BH79" s="18">
        <f t="shared" si="62"/>
        <v>0.11200796167547397</v>
      </c>
      <c r="BI79" s="18">
        <f>SUM($BH$16:BH79)</f>
        <v>3.254827334649415</v>
      </c>
      <c r="BJ79">
        <v>2.2000000000000002</v>
      </c>
      <c r="BK79" s="17">
        <f t="shared" si="41"/>
        <v>0.94517266535058519</v>
      </c>
      <c r="BL79" s="17">
        <v>0.94513272048181296</v>
      </c>
      <c r="BM79">
        <v>1.3</v>
      </c>
      <c r="BO79" s="2">
        <f>BM79*SQRT(AP79)+(2-BM79)</f>
        <v>3.3</v>
      </c>
      <c r="BP79" s="1">
        <f>BO79+AN79</f>
        <v>4.6729469110385287</v>
      </c>
      <c r="BR79" s="1">
        <f t="shared" si="42"/>
        <v>1.9986666666666653</v>
      </c>
      <c r="BS79" s="1">
        <f t="shared" si="63"/>
        <v>3.1229166666666863E-2</v>
      </c>
      <c r="BT79" s="1">
        <f t="shared" ref="BT79:BT134" si="122">1.5*12.5/COS(AT79)</f>
        <v>19.685388388345299</v>
      </c>
      <c r="BU79" s="2">
        <f t="shared" si="43"/>
        <v>11.858335299383828</v>
      </c>
      <c r="BW79" s="1">
        <v>4</v>
      </c>
      <c r="BX79" s="1">
        <f t="shared" ref="BX79:BX134" si="123">AT79/SQRT(BW79)</f>
        <v>0.15475470769291685</v>
      </c>
      <c r="BY79" s="2">
        <f t="shared" ref="BY79:BY134" si="124">BX79*(180/$D$6)</f>
        <v>8.8712889760270794</v>
      </c>
      <c r="CA79" s="1">
        <f t="shared" si="44"/>
        <v>0.30950941538583371</v>
      </c>
      <c r="CB79" s="2">
        <f t="shared" ref="CB79:CB134" si="125">CA79*(180/$D$6)</f>
        <v>17.742577952054159</v>
      </c>
      <c r="CD79" s="1">
        <f t="shared" ref="CD79:CD134" si="126">BS79/(SIN(CA79)-SIN(CA78))</f>
        <v>7.2171793244663132</v>
      </c>
      <c r="CE79" s="1">
        <f t="shared" ref="CE79:CE134" si="127">CD79*(COS(CA79)-COS(CA78))</f>
        <v>-9.908594053557946E-3</v>
      </c>
      <c r="CF79" s="17">
        <f>SUM(CE$15:$CE79)</f>
        <v>-0.31957157641459505</v>
      </c>
      <c r="CG79" s="18">
        <f t="shared" si="46"/>
        <v>0.81957157641459499</v>
      </c>
      <c r="CH79" s="18">
        <f t="shared" si="47"/>
        <v>1.680428423585405</v>
      </c>
      <c r="CJ79" s="1">
        <f t="shared" si="48"/>
        <v>3.319571576414595</v>
      </c>
      <c r="CK79" s="18">
        <f t="shared" si="65"/>
        <v>2.6779068757984241</v>
      </c>
      <c r="CL79">
        <f t="shared" si="49"/>
        <v>12.276936966411112</v>
      </c>
      <c r="CN79" s="1">
        <v>3</v>
      </c>
      <c r="CO79">
        <v>4</v>
      </c>
      <c r="CP79" s="1">
        <f t="shared" si="50"/>
        <v>6</v>
      </c>
      <c r="CR79" s="1">
        <f t="shared" si="51"/>
        <v>1</v>
      </c>
      <c r="CT79" s="18">
        <f t="shared" ref="CT79:CT134" si="128">CK79+CP79+CR79</f>
        <v>9.6779068757984241</v>
      </c>
      <c r="CU79">
        <f t="shared" ref="CU79:CU134" si="129">CT79/12.5*360</f>
        <v>278.7237180229946</v>
      </c>
    </row>
    <row r="80" spans="1:99" x14ac:dyDescent="0.2">
      <c r="A80" s="17">
        <f t="shared" si="52"/>
        <v>8.1195833333333276</v>
      </c>
      <c r="B80">
        <f t="shared" ref="B80:B137" si="130">($A80-$B$13)</f>
        <v>8.1195833333333276</v>
      </c>
      <c r="C80" s="1">
        <f t="shared" ref="C80:C137" si="131">$G$1</f>
        <v>12.5</v>
      </c>
      <c r="D80" s="1">
        <f t="shared" si="87"/>
        <v>14.905624223994927</v>
      </c>
      <c r="E80">
        <f t="shared" si="88"/>
        <v>0.57607053226747973</v>
      </c>
      <c r="F80" s="1">
        <f t="shared" si="89"/>
        <v>33.023151531256801</v>
      </c>
      <c r="G80" s="1">
        <f t="shared" si="90"/>
        <v>4.5009031026912259E-3</v>
      </c>
      <c r="H80">
        <f t="shared" si="91"/>
        <v>0.54473286132240617</v>
      </c>
      <c r="I80">
        <f t="shared" si="92"/>
        <v>0.8386096289666034</v>
      </c>
      <c r="J80" s="18">
        <f t="shared" ref="J80:J135" si="132">MOD(D80,$D$4)/$D$4*$D$6*2</f>
        <v>1.2135813310223993</v>
      </c>
      <c r="K80" s="2">
        <f t="shared" si="93"/>
        <v>69.56835655542416</v>
      </c>
      <c r="L80">
        <f t="shared" si="116"/>
        <v>1.8695833333333276</v>
      </c>
      <c r="M80" s="1">
        <f t="shared" ref="M80:M137" si="133">$G$1</f>
        <v>12.5</v>
      </c>
      <c r="N80" s="1">
        <f t="shared" si="94"/>
        <v>12.639040384470562</v>
      </c>
      <c r="O80">
        <f t="shared" si="95"/>
        <v>0.14846612281145374</v>
      </c>
      <c r="P80" s="1">
        <f t="shared" si="117"/>
        <v>8.5107968490642261</v>
      </c>
      <c r="Q80" s="1">
        <f t="shared" si="96"/>
        <v>6.2599634423134249E-3</v>
      </c>
      <c r="R80">
        <f t="shared" si="97"/>
        <v>0.14792130386975125</v>
      </c>
      <c r="S80">
        <f t="shared" si="98"/>
        <v>0.98899913440885923</v>
      </c>
      <c r="T80" s="18">
        <f t="shared" ref="T80:T135" si="134">MOD(N80,$D$4)/$D$4*$D$6*2</f>
        <v>7.4089949124092669E-2</v>
      </c>
      <c r="U80" s="2">
        <f t="shared" si="99"/>
        <v>4.2471945357760124</v>
      </c>
      <c r="V80">
        <f t="shared" si="118"/>
        <v>14.369583333333328</v>
      </c>
      <c r="W80" s="1">
        <f t="shared" ref="W80:W137" si="135">$G$1</f>
        <v>12.5</v>
      </c>
      <c r="X80" s="1">
        <f t="shared" si="100"/>
        <v>19.045601202734737</v>
      </c>
      <c r="Y80">
        <f t="shared" si="101"/>
        <v>0.85486611653287747</v>
      </c>
      <c r="Z80" s="1">
        <f t="shared" si="102"/>
        <v>49.005064005069407</v>
      </c>
      <c r="AA80" s="1">
        <f t="shared" si="103"/>
        <v>2.7568340697311784E-3</v>
      </c>
      <c r="AB80">
        <f t="shared" si="104"/>
        <v>0.754483052562815</v>
      </c>
      <c r="AC80">
        <f t="shared" si="105"/>
        <v>0.65631952842765273</v>
      </c>
      <c r="AD80" s="18">
        <f t="shared" ref="AD80:AD135" si="136">MOD(X80,$D$4)/$D$4*$D$6*2</f>
        <v>3.2948933064582371</v>
      </c>
      <c r="AE80" s="2">
        <f t="shared" si="106"/>
        <v>-171.12076587182082</v>
      </c>
      <c r="AF80" s="2"/>
      <c r="AG80" s="1">
        <f t="shared" si="107"/>
        <v>5.4577563645678137E-3</v>
      </c>
      <c r="AH80" s="1">
        <f t="shared" si="108"/>
        <v>1.1774963143440856E-2</v>
      </c>
      <c r="AI80">
        <f t="shared" si="109"/>
        <v>0.43402790203450808</v>
      </c>
      <c r="AJ80" s="2">
        <f t="shared" si="110"/>
        <v>24.880580371404921</v>
      </c>
      <c r="AK80" s="1">
        <f t="shared" si="111"/>
        <v>1.2978322756210489E-2</v>
      </c>
      <c r="AL80" s="1">
        <f t="shared" si="119"/>
        <v>0.83642984893218164</v>
      </c>
      <c r="AM80">
        <f t="shared" si="112"/>
        <v>0.69656294724870116</v>
      </c>
      <c r="AN80" s="17">
        <f t="shared" si="113"/>
        <v>1.3864708344918415</v>
      </c>
      <c r="AP80">
        <v>4</v>
      </c>
      <c r="AQ80">
        <f t="shared" si="114"/>
        <v>0.21701395101725404</v>
      </c>
      <c r="AR80" s="2">
        <f t="shared" ref="AR80:AR135" si="137">AQ80*(180/$D$6)</f>
        <v>12.440290185702461</v>
      </c>
      <c r="AT80" s="1">
        <f>ATAN(A80/$G$8/$G$1)</f>
        <v>0.31403591901500538</v>
      </c>
      <c r="AU80" s="2">
        <f t="shared" ref="AU80:AU135" si="138">AT80*(180/$D$6)</f>
        <v>18.002059051815593</v>
      </c>
      <c r="AW80" s="2">
        <f>(AT80+AI80)/(SQRT(AP80)-1)</f>
        <v>0.74806382104951341</v>
      </c>
      <c r="AX80" s="2">
        <f t="shared" ref="AX80:AX135" si="139">AW80*(180/$D$6)</f>
        <v>42.88263942322051</v>
      </c>
      <c r="AZ80" s="18">
        <f>(A80-$A$77)</f>
        <v>0.37474999999999969</v>
      </c>
      <c r="BA80">
        <f t="shared" si="120"/>
        <v>14.705313672812244</v>
      </c>
      <c r="BB80" s="18">
        <f t="shared" si="121"/>
        <v>-0.33601141547092056</v>
      </c>
      <c r="BC80" s="18">
        <v>14.8</v>
      </c>
      <c r="BD80" s="18">
        <f t="shared" si="115"/>
        <v>-0.3381749658399904</v>
      </c>
      <c r="BE80" s="17">
        <f t="shared" si="60"/>
        <v>8.1195833333333276</v>
      </c>
      <c r="BF80" s="17">
        <f>(A80-A79)</f>
        <v>0.12491666666666656</v>
      </c>
      <c r="BG80">
        <f t="shared" si="61"/>
        <v>14.88208707796173</v>
      </c>
      <c r="BH80" s="18">
        <f t="shared" si="62"/>
        <v>0.11460375478453382</v>
      </c>
      <c r="BI80" s="18">
        <f>SUM($BH$16:BH80)</f>
        <v>3.3694310894339488</v>
      </c>
      <c r="BJ80">
        <v>3</v>
      </c>
      <c r="BK80" s="17">
        <f t="shared" ref="BK80:BK135" si="140">2-BI80+BJ80</f>
        <v>1.6305689105660512</v>
      </c>
      <c r="BL80" s="17">
        <v>1.6305258363517749</v>
      </c>
      <c r="BM80">
        <v>1.3</v>
      </c>
      <c r="BO80" s="2">
        <f>BM80*SQRT(AP80)+(2-BM80)</f>
        <v>3.3</v>
      </c>
      <c r="BP80" s="1">
        <f>BO80+AN80</f>
        <v>4.6864708344918409</v>
      </c>
      <c r="BR80" s="1">
        <f t="shared" ref="BR80:BR134" si="141">0.5*12.5*TAN(AT80)</f>
        <v>2.0298958333333319</v>
      </c>
      <c r="BS80" s="1">
        <f t="shared" si="63"/>
        <v>3.1229166666666641E-2</v>
      </c>
      <c r="BT80" s="1">
        <f t="shared" si="122"/>
        <v>19.714126758435338</v>
      </c>
      <c r="BU80" s="2">
        <f t="shared" ref="BU80:BU143" si="142">MOD(BT80+BP80,12.5)</f>
        <v>11.900597592927177</v>
      </c>
      <c r="BW80" s="1">
        <v>4</v>
      </c>
      <c r="BX80" s="1">
        <f t="shared" si="123"/>
        <v>0.15701795950750269</v>
      </c>
      <c r="BY80" s="2">
        <f t="shared" si="124"/>
        <v>9.0010295259077964</v>
      </c>
      <c r="CA80" s="1">
        <f t="shared" ref="CA80:CA135" si="143">AT80/((SQRT(BW80)-1))</f>
        <v>0.31403591901500538</v>
      </c>
      <c r="CB80" s="2">
        <f t="shared" si="125"/>
        <v>18.002059051815593</v>
      </c>
      <c r="CD80" s="1">
        <f t="shared" si="126"/>
        <v>7.2486337972951613</v>
      </c>
      <c r="CE80" s="1">
        <f t="shared" si="127"/>
        <v>-1.0064635070025068E-2</v>
      </c>
      <c r="CF80" s="17">
        <f>SUM(CE$15:$CE80)</f>
        <v>-0.32963621148462013</v>
      </c>
      <c r="CG80" s="18">
        <f t="shared" ref="CG80:CG143" si="144">0.5-CF80</f>
        <v>0.82963621148462008</v>
      </c>
      <c r="CH80" s="18">
        <f t="shared" ref="CH80:CH143" si="145">2.5-CG80</f>
        <v>1.6703637885153799</v>
      </c>
      <c r="CJ80" s="1">
        <f t="shared" ref="CJ80:CJ143" si="146">CG80*SQRT(BW80)+CH80</f>
        <v>3.3296362114846199</v>
      </c>
      <c r="CK80" s="18">
        <f t="shared" ref="CK80:CK134" si="147">MOD(CJ80+BU80,12.5)</f>
        <v>2.730233804411796</v>
      </c>
      <c r="CL80">
        <f t="shared" ref="CL80:CL135" si="148">CK80/12.5*180/3.141</f>
        <v>12.516831195011099</v>
      </c>
      <c r="CN80" s="1">
        <v>3</v>
      </c>
      <c r="CO80">
        <v>4</v>
      </c>
      <c r="CP80" s="1">
        <f t="shared" ref="CP80:CP135" si="149">CN80*SQRT(CO80)</f>
        <v>6</v>
      </c>
      <c r="CR80" s="1">
        <f t="shared" ref="CR80:CR135" si="150">4-CN80</f>
        <v>1</v>
      </c>
      <c r="CT80" s="18">
        <f t="shared" si="128"/>
        <v>9.730233804411796</v>
      </c>
      <c r="CU80">
        <f t="shared" si="129"/>
        <v>280.2307335670597</v>
      </c>
    </row>
    <row r="81" spans="1:99" x14ac:dyDescent="0.2">
      <c r="A81" s="17">
        <f t="shared" ref="A81:A144" si="151">$D$5*$D$4+A80</f>
        <v>8.2444999999999951</v>
      </c>
      <c r="B81">
        <f t="shared" si="130"/>
        <v>8.2444999999999951</v>
      </c>
      <c r="C81" s="1">
        <f t="shared" si="131"/>
        <v>12.5</v>
      </c>
      <c r="D81" s="1">
        <f t="shared" si="87"/>
        <v>14.974036872199825</v>
      </c>
      <c r="E81">
        <f t="shared" si="88"/>
        <v>0.58306645293317294</v>
      </c>
      <c r="F81" s="1">
        <f t="shared" si="89"/>
        <v>33.424191569417552</v>
      </c>
      <c r="G81" s="1">
        <f t="shared" si="90"/>
        <v>4.4598700397661317E-3</v>
      </c>
      <c r="H81">
        <f t="shared" si="91"/>
        <v>0.55058632954927422</v>
      </c>
      <c r="I81">
        <f t="shared" si="92"/>
        <v>0.83477823025846698</v>
      </c>
      <c r="J81" s="18">
        <f t="shared" si="132"/>
        <v>1.2479747744428205</v>
      </c>
      <c r="K81" s="2">
        <f t="shared" si="93"/>
        <v>71.539955222836838</v>
      </c>
      <c r="L81">
        <f t="shared" si="116"/>
        <v>1.9944999999999951</v>
      </c>
      <c r="M81" s="1">
        <f t="shared" si="133"/>
        <v>12.5</v>
      </c>
      <c r="N81" s="1">
        <f t="shared" si="94"/>
        <v>12.65812111847568</v>
      </c>
      <c r="O81">
        <f t="shared" si="95"/>
        <v>0.15822621560110356</v>
      </c>
      <c r="P81" s="1">
        <f t="shared" si="117"/>
        <v>9.0702926140759992</v>
      </c>
      <c r="Q81" s="1">
        <f t="shared" si="96"/>
        <v>6.2411052450668195E-3</v>
      </c>
      <c r="R81">
        <f t="shared" si="97"/>
        <v>0.15756682854684023</v>
      </c>
      <c r="S81">
        <f t="shared" si="98"/>
        <v>0.98750832631512053</v>
      </c>
      <c r="T81" s="18">
        <f t="shared" si="134"/>
        <v>8.3682504925465209E-2</v>
      </c>
      <c r="U81" s="2">
        <f t="shared" si="99"/>
        <v>4.7970862696126551</v>
      </c>
      <c r="V81">
        <f t="shared" si="118"/>
        <v>14.494499999999995</v>
      </c>
      <c r="W81" s="1">
        <f t="shared" si="135"/>
        <v>12.5</v>
      </c>
      <c r="X81" s="1">
        <f t="shared" si="100"/>
        <v>19.140024301186241</v>
      </c>
      <c r="Y81">
        <f t="shared" si="101"/>
        <v>0.85914957496432709</v>
      </c>
      <c r="Z81" s="1">
        <f t="shared" si="102"/>
        <v>49.250612577572888</v>
      </c>
      <c r="AA81" s="1">
        <f t="shared" si="103"/>
        <v>2.7297006949178549E-3</v>
      </c>
      <c r="AB81">
        <f t="shared" si="104"/>
        <v>0.75728743976054769</v>
      </c>
      <c r="AC81">
        <f t="shared" si="105"/>
        <v>0.65308172044615886</v>
      </c>
      <c r="AD81" s="18">
        <f t="shared" si="136"/>
        <v>3.3423631176610744</v>
      </c>
      <c r="AE81" s="2">
        <f t="shared" si="106"/>
        <v>-168.3995665035053</v>
      </c>
      <c r="AF81" s="2"/>
      <c r="AG81" s="1">
        <f t="shared" si="107"/>
        <v>5.5061026861207693E-3</v>
      </c>
      <c r="AH81" s="1">
        <f t="shared" si="108"/>
        <v>1.1668863440031213E-2</v>
      </c>
      <c r="AI81">
        <f t="shared" si="109"/>
        <v>0.44088556018412411</v>
      </c>
      <c r="AJ81" s="2">
        <f t="shared" si="110"/>
        <v>25.273694532847877</v>
      </c>
      <c r="AK81" s="1">
        <f t="shared" si="111"/>
        <v>1.2902695097234664E-2</v>
      </c>
      <c r="AL81" s="1">
        <f t="shared" si="119"/>
        <v>0.84826840278090565</v>
      </c>
      <c r="AM81">
        <f t="shared" si="112"/>
        <v>0.70348792344058841</v>
      </c>
      <c r="AN81" s="17">
        <f t="shared" si="113"/>
        <v>1.4002546246826997</v>
      </c>
      <c r="AP81">
        <v>4</v>
      </c>
      <c r="AQ81">
        <f t="shared" si="114"/>
        <v>0.22044278009206203</v>
      </c>
      <c r="AR81" s="2">
        <f t="shared" si="137"/>
        <v>12.636847266423937</v>
      </c>
      <c r="AT81" s="1">
        <f>ATAN(A81/$G$8/$G$1)</f>
        <v>0.31854915262776939</v>
      </c>
      <c r="AU81" s="2">
        <f t="shared" si="138"/>
        <v>18.260779449999518</v>
      </c>
      <c r="AW81" s="2">
        <f>(AT81+AI81)/(SQRT(AP81)-1)</f>
        <v>0.75943471281189345</v>
      </c>
      <c r="AX81" s="2">
        <f t="shared" si="139"/>
        <v>43.534473982847395</v>
      </c>
      <c r="AZ81" s="18">
        <f>(A81-$A$77)</f>
        <v>0.49966666666666715</v>
      </c>
      <c r="BA81">
        <f t="shared" si="120"/>
        <v>14.794077288939452</v>
      </c>
      <c r="BB81" s="18">
        <f t="shared" si="121"/>
        <v>-0.45316622345758761</v>
      </c>
      <c r="BC81" s="18">
        <v>14.8</v>
      </c>
      <c r="BD81" s="18">
        <f t="shared" si="115"/>
        <v>-0.45334764555992763</v>
      </c>
      <c r="BE81" s="17">
        <f t="shared" ref="BE81:BE135" si="152">$D$5*$D$4+BE80</f>
        <v>8.2444999999999951</v>
      </c>
      <c r="BF81" s="17">
        <f>(A81-A80)</f>
        <v>0.12491666666666745</v>
      </c>
      <c r="BG81">
        <f t="shared" ref="BG81:BG135" si="153">BF81/(SIN(AW81)-SIN(AW80))</f>
        <v>15.066916208871712</v>
      </c>
      <c r="BH81" s="18">
        <f t="shared" ref="BH81:BH135" si="154">BG81*(COS(AW80)-COS(AW81))</f>
        <v>0.11724980506023729</v>
      </c>
      <c r="BI81" s="18">
        <f>SUM($BH$16:BH81)</f>
        <v>3.4866808944941861</v>
      </c>
      <c r="BJ81">
        <v>3</v>
      </c>
      <c r="BK81" s="17">
        <f t="shared" si="140"/>
        <v>1.5133191055058139</v>
      </c>
      <c r="BL81" s="17">
        <v>1.5132726920610162</v>
      </c>
      <c r="BM81">
        <v>1.3</v>
      </c>
      <c r="BO81" s="2">
        <f>BM81*SQRT(AP81)+(2-BM81)</f>
        <v>3.3</v>
      </c>
      <c r="BP81" s="1">
        <f>BO81+AN81</f>
        <v>4.7002546246826995</v>
      </c>
      <c r="BR81" s="1">
        <f t="shared" si="141"/>
        <v>2.0611249999999988</v>
      </c>
      <c r="BS81" s="1">
        <f t="shared" ref="BS81:BS135" si="155">BR81-BR80</f>
        <v>3.1229166666666863E-2</v>
      </c>
      <c r="BT81" s="1">
        <f t="shared" si="122"/>
        <v>19.7432678751676</v>
      </c>
      <c r="BU81" s="2">
        <f t="shared" si="142"/>
        <v>11.9435224998503</v>
      </c>
      <c r="BW81" s="1">
        <v>4</v>
      </c>
      <c r="BX81" s="1">
        <f t="shared" si="123"/>
        <v>0.1592745763138847</v>
      </c>
      <c r="BY81" s="2">
        <f t="shared" si="124"/>
        <v>9.130389724999759</v>
      </c>
      <c r="CA81" s="1">
        <f t="shared" si="143"/>
        <v>0.31854915262776939</v>
      </c>
      <c r="CB81" s="2">
        <f t="shared" si="125"/>
        <v>18.260779449999518</v>
      </c>
      <c r="CD81" s="1">
        <f t="shared" si="126"/>
        <v>7.2806263844333703</v>
      </c>
      <c r="CE81" s="1">
        <f t="shared" si="127"/>
        <v>-1.022067609324696E-2</v>
      </c>
      <c r="CF81" s="17">
        <f>SUM(CE$15:$CE81)</f>
        <v>-0.33985688757786708</v>
      </c>
      <c r="CG81" s="18">
        <f t="shared" si="144"/>
        <v>0.83985688757786714</v>
      </c>
      <c r="CH81" s="18">
        <f t="shared" si="145"/>
        <v>1.6601431124221329</v>
      </c>
      <c r="CJ81" s="1">
        <f t="shared" si="146"/>
        <v>3.3398568875778674</v>
      </c>
      <c r="CK81" s="18">
        <f t="shared" si="147"/>
        <v>2.783379387428166</v>
      </c>
      <c r="CL81">
        <f t="shared" si="148"/>
        <v>12.76047856700592</v>
      </c>
      <c r="CN81" s="1">
        <v>3</v>
      </c>
      <c r="CO81">
        <v>4</v>
      </c>
      <c r="CP81" s="1">
        <f t="shared" si="149"/>
        <v>6</v>
      </c>
      <c r="CR81" s="1">
        <f t="shared" si="150"/>
        <v>1</v>
      </c>
      <c r="CT81" s="18">
        <f t="shared" si="128"/>
        <v>9.783379387428166</v>
      </c>
      <c r="CU81">
        <f t="shared" si="129"/>
        <v>281.76132635793118</v>
      </c>
    </row>
    <row r="82" spans="1:99" x14ac:dyDescent="0.2">
      <c r="A82" s="17">
        <f t="shared" si="151"/>
        <v>8.3694166666666625</v>
      </c>
      <c r="B82">
        <f t="shared" si="130"/>
        <v>8.3694166666666625</v>
      </c>
      <c r="C82" s="1">
        <f t="shared" si="131"/>
        <v>12.5</v>
      </c>
      <c r="D82" s="1">
        <f t="shared" si="87"/>
        <v>15.043175706621183</v>
      </c>
      <c r="E82">
        <f t="shared" si="88"/>
        <v>0.58999840341307963</v>
      </c>
      <c r="F82" s="1">
        <f t="shared" si="89"/>
        <v>33.821564526864435</v>
      </c>
      <c r="G82" s="1">
        <f t="shared" si="90"/>
        <v>4.418968885736548E-3</v>
      </c>
      <c r="H82">
        <f t="shared" si="91"/>
        <v>0.55635969624305481</v>
      </c>
      <c r="I82">
        <f t="shared" si="92"/>
        <v>0.83094156737783664</v>
      </c>
      <c r="J82" s="18">
        <f t="shared" si="132"/>
        <v>1.2827332972046184</v>
      </c>
      <c r="K82" s="2">
        <f t="shared" si="93"/>
        <v>73.532482005360279</v>
      </c>
      <c r="L82">
        <f t="shared" si="116"/>
        <v>2.1194166666666625</v>
      </c>
      <c r="M82" s="1">
        <f t="shared" si="133"/>
        <v>12.5</v>
      </c>
      <c r="N82" s="1">
        <f t="shared" si="94"/>
        <v>12.678403961340893</v>
      </c>
      <c r="O82">
        <f t="shared" si="95"/>
        <v>0.16795600455227586</v>
      </c>
      <c r="P82" s="1">
        <f t="shared" si="117"/>
        <v>9.6280512163725014</v>
      </c>
      <c r="Q82" s="1">
        <f t="shared" si="96"/>
        <v>6.2211522445963811E-3</v>
      </c>
      <c r="R82">
        <f t="shared" si="97"/>
        <v>0.16716746627802739</v>
      </c>
      <c r="S82">
        <f t="shared" si="98"/>
        <v>0.98592851577494434</v>
      </c>
      <c r="T82" s="18">
        <f t="shared" si="134"/>
        <v>9.3879403113072885E-2</v>
      </c>
      <c r="U82" s="2">
        <f t="shared" si="99"/>
        <v>5.3816218345073628</v>
      </c>
      <c r="V82">
        <f t="shared" si="118"/>
        <v>14.619416666666663</v>
      </c>
      <c r="W82" s="1">
        <f t="shared" si="135"/>
        <v>12.5</v>
      </c>
      <c r="X82" s="1">
        <f t="shared" si="100"/>
        <v>19.234795129494128</v>
      </c>
      <c r="Y82">
        <f t="shared" si="101"/>
        <v>0.86339090093744342</v>
      </c>
      <c r="Z82" s="1">
        <f t="shared" si="102"/>
        <v>49.493745913611406</v>
      </c>
      <c r="AA82" s="1">
        <f t="shared" si="103"/>
        <v>2.7028682082819279E-3</v>
      </c>
      <c r="AB82">
        <f t="shared" si="104"/>
        <v>0.76005055256604392</v>
      </c>
      <c r="AC82">
        <f t="shared" si="105"/>
        <v>0.64986395310407186</v>
      </c>
      <c r="AD82" s="18">
        <f t="shared" si="136"/>
        <v>3.3900077448877748</v>
      </c>
      <c r="AE82" s="2">
        <f t="shared" si="106"/>
        <v>-165.66834583445879</v>
      </c>
      <c r="AF82" s="2"/>
      <c r="AG82" s="1">
        <f t="shared" si="107"/>
        <v>5.5528269202528091E-3</v>
      </c>
      <c r="AH82" s="1">
        <f t="shared" si="108"/>
        <v>1.1562012949586108E-2</v>
      </c>
      <c r="AI82">
        <f t="shared" si="109"/>
        <v>0.44773510307132031</v>
      </c>
      <c r="AJ82" s="2">
        <f t="shared" si="110"/>
        <v>25.666343488164856</v>
      </c>
      <c r="AK82" s="1">
        <f t="shared" si="111"/>
        <v>1.2826302282913855E-2</v>
      </c>
      <c r="AL82" s="1">
        <f t="shared" si="119"/>
        <v>0.86048671795137988</v>
      </c>
      <c r="AM82">
        <f t="shared" si="112"/>
        <v>0.71055072745347092</v>
      </c>
      <c r="AN82" s="17">
        <f t="shared" si="113"/>
        <v>1.4143127536892335</v>
      </c>
      <c r="AP82">
        <v>4</v>
      </c>
      <c r="AQ82">
        <f t="shared" si="114"/>
        <v>0.22386755153566013</v>
      </c>
      <c r="AR82" s="2">
        <f t="shared" si="137"/>
        <v>12.833171744082426</v>
      </c>
      <c r="AT82" s="1">
        <f>ATAN(A82/$G$8/$G$1)</f>
        <v>0.32304899144338922</v>
      </c>
      <c r="AU82" s="2">
        <f t="shared" si="138"/>
        <v>18.518731993570082</v>
      </c>
      <c r="AW82" s="2">
        <f>(AT82+AI82)/(SQRT(AP82)-1)</f>
        <v>0.77078409451470953</v>
      </c>
      <c r="AX82" s="2">
        <f t="shared" si="139"/>
        <v>44.185075481734941</v>
      </c>
      <c r="AZ82" s="18">
        <f>(A82-$A$77)</f>
        <v>0.6245833333333346</v>
      </c>
      <c r="BA82">
        <f t="shared" si="120"/>
        <v>14.884811819995067</v>
      </c>
      <c r="BB82" s="18">
        <f t="shared" si="121"/>
        <v>-0.57295090833199791</v>
      </c>
      <c r="BC82" s="18">
        <v>14.8</v>
      </c>
      <c r="BD82" s="18">
        <f t="shared" si="115"/>
        <v>-0.56968630479578208</v>
      </c>
      <c r="BE82" s="17">
        <f t="shared" si="152"/>
        <v>8.3694166666666625</v>
      </c>
      <c r="BF82" s="17">
        <f>(A82-A81)</f>
        <v>0.12491666666666745</v>
      </c>
      <c r="BG82">
        <f t="shared" si="153"/>
        <v>15.25915965350231</v>
      </c>
      <c r="BH82" s="18">
        <f t="shared" si="154"/>
        <v>0.1199479848077233</v>
      </c>
      <c r="BI82" s="18">
        <f>SUM($BH$16:BH82)</f>
        <v>3.6066288793019092</v>
      </c>
      <c r="BJ82">
        <v>3</v>
      </c>
      <c r="BK82" s="17">
        <f t="shared" si="140"/>
        <v>1.3933711206980908</v>
      </c>
      <c r="BL82" s="17">
        <v>1.3933211456567034</v>
      </c>
      <c r="BM82">
        <v>1.3</v>
      </c>
      <c r="BO82" s="2">
        <f>BM82*SQRT(AP82)+(2-BM82)</f>
        <v>3.3</v>
      </c>
      <c r="BP82" s="1">
        <f>BO82+AN82</f>
        <v>4.7143127536892333</v>
      </c>
      <c r="BR82" s="1">
        <f t="shared" si="141"/>
        <v>2.0923541666666656</v>
      </c>
      <c r="BS82" s="1">
        <f t="shared" si="155"/>
        <v>3.1229166666666863E-2</v>
      </c>
      <c r="BT82" s="1">
        <f t="shared" si="122"/>
        <v>19.77280995784125</v>
      </c>
      <c r="BU82" s="2">
        <f t="shared" si="142"/>
        <v>11.987122711530482</v>
      </c>
      <c r="BW82" s="1">
        <v>4</v>
      </c>
      <c r="BX82" s="1">
        <f t="shared" si="123"/>
        <v>0.16152449572169461</v>
      </c>
      <c r="BY82" s="2">
        <f t="shared" si="124"/>
        <v>9.259365996785041</v>
      </c>
      <c r="CA82" s="1">
        <f t="shared" si="143"/>
        <v>0.32304899144338922</v>
      </c>
      <c r="CB82" s="2">
        <f t="shared" si="125"/>
        <v>18.518731993570082</v>
      </c>
      <c r="CD82" s="1">
        <f t="shared" si="126"/>
        <v>7.3131591845527009</v>
      </c>
      <c r="CE82" s="1">
        <f t="shared" si="127"/>
        <v>-1.0376717123258026E-2</v>
      </c>
      <c r="CF82" s="17">
        <f>SUM(CE$15:$CE82)</f>
        <v>-0.35023360470112513</v>
      </c>
      <c r="CG82" s="18">
        <f t="shared" si="144"/>
        <v>0.85023360470112519</v>
      </c>
      <c r="CH82" s="18">
        <f t="shared" si="145"/>
        <v>1.6497663952988748</v>
      </c>
      <c r="CJ82" s="1">
        <f t="shared" si="146"/>
        <v>3.350233604701125</v>
      </c>
      <c r="CK82" s="18">
        <f t="shared" si="147"/>
        <v>2.837356316231606</v>
      </c>
      <c r="CL82">
        <f t="shared" si="148"/>
        <v>13.007937266391318</v>
      </c>
      <c r="CN82" s="1">
        <v>3</v>
      </c>
      <c r="CO82">
        <v>4</v>
      </c>
      <c r="CP82" s="1">
        <f t="shared" si="149"/>
        <v>6</v>
      </c>
      <c r="CR82" s="1">
        <f t="shared" si="150"/>
        <v>1</v>
      </c>
      <c r="CT82" s="18">
        <f t="shared" si="128"/>
        <v>9.837356316231606</v>
      </c>
      <c r="CU82">
        <f t="shared" si="129"/>
        <v>283.31586190747026</v>
      </c>
    </row>
    <row r="83" spans="1:99" x14ac:dyDescent="0.2">
      <c r="A83" s="17">
        <f t="shared" si="151"/>
        <v>8.49433333333333</v>
      </c>
      <c r="B83">
        <f t="shared" si="130"/>
        <v>8.49433333333333</v>
      </c>
      <c r="C83" s="1">
        <f t="shared" si="131"/>
        <v>12.5</v>
      </c>
      <c r="D83" s="1">
        <f t="shared" si="87"/>
        <v>15.113030760829467</v>
      </c>
      <c r="E83">
        <f t="shared" si="88"/>
        <v>0.59686660003785708</v>
      </c>
      <c r="F83" s="1">
        <f t="shared" si="89"/>
        <v>34.215282804717923</v>
      </c>
      <c r="G83" s="1">
        <f t="shared" si="90"/>
        <v>4.3782128106994297E-3</v>
      </c>
      <c r="H83">
        <f t="shared" si="91"/>
        <v>0.56205359915955888</v>
      </c>
      <c r="I83">
        <f t="shared" si="92"/>
        <v>0.82710081106947653</v>
      </c>
      <c r="J83" s="18">
        <f t="shared" si="132"/>
        <v>1.3178518888332795</v>
      </c>
      <c r="K83" s="2">
        <f t="shared" si="93"/>
        <v>75.545649678340865</v>
      </c>
      <c r="L83">
        <f t="shared" si="116"/>
        <v>2.24433333333333</v>
      </c>
      <c r="M83" s="1">
        <f t="shared" si="133"/>
        <v>12.5</v>
      </c>
      <c r="N83" s="1">
        <f t="shared" si="94"/>
        <v>12.699883153443228</v>
      </c>
      <c r="O83">
        <f t="shared" si="95"/>
        <v>0.17765379726055069</v>
      </c>
      <c r="P83" s="1">
        <f t="shared" si="117"/>
        <v>10.183975639139849</v>
      </c>
      <c r="Q83" s="1">
        <f t="shared" si="96"/>
        <v>6.2001264882293652E-3</v>
      </c>
      <c r="R83">
        <f t="shared" si="97"/>
        <v>0.1767207860274557</v>
      </c>
      <c r="S83">
        <f t="shared" si="98"/>
        <v>0.98426102421351536</v>
      </c>
      <c r="T83" s="18">
        <f t="shared" si="134"/>
        <v>0.10467774812195867</v>
      </c>
      <c r="U83" s="2">
        <f t="shared" si="99"/>
        <v>6.0006352426600502</v>
      </c>
      <c r="V83">
        <f t="shared" si="118"/>
        <v>14.74433333333333</v>
      </c>
      <c r="W83" s="1">
        <f t="shared" si="135"/>
        <v>12.5</v>
      </c>
      <c r="X83" s="1">
        <f t="shared" si="100"/>
        <v>19.329908573101022</v>
      </c>
      <c r="Y83">
        <f t="shared" si="101"/>
        <v>0.86759056267559487</v>
      </c>
      <c r="Z83" s="1">
        <f t="shared" si="102"/>
        <v>49.734490854014986</v>
      </c>
      <c r="AA83" s="1">
        <f t="shared" si="103"/>
        <v>2.6763345473602169E-3</v>
      </c>
      <c r="AB83">
        <f t="shared" si="104"/>
        <v>0.76277305076606239</v>
      </c>
      <c r="AC83">
        <f t="shared" si="105"/>
        <v>0.64666627639380891</v>
      </c>
      <c r="AD83" s="18">
        <f t="shared" si="136"/>
        <v>3.4378246168705338</v>
      </c>
      <c r="AE83" s="2">
        <f t="shared" si="106"/>
        <v>-162.92725126219872</v>
      </c>
      <c r="AF83" s="2"/>
      <c r="AG83" s="1">
        <f t="shared" si="107"/>
        <v>5.5979173621702061E-3</v>
      </c>
      <c r="AH83" s="1">
        <f t="shared" si="108"/>
        <v>1.1454461510447794E-2</v>
      </c>
      <c r="AI83">
        <f t="shared" si="109"/>
        <v>0.45457541133922325</v>
      </c>
      <c r="AJ83" s="2">
        <f t="shared" si="110"/>
        <v>26.058463070401331</v>
      </c>
      <c r="AK83" s="1">
        <f t="shared" si="111"/>
        <v>1.2749171239261657E-2</v>
      </c>
      <c r="AL83" s="1">
        <f t="shared" si="119"/>
        <v>0.87311130174223295</v>
      </c>
      <c r="AM83">
        <f t="shared" si="112"/>
        <v>0.71775929264923899</v>
      </c>
      <c r="AN83" s="17">
        <f t="shared" si="113"/>
        <v>1.428661012438772</v>
      </c>
      <c r="AP83">
        <v>4</v>
      </c>
      <c r="AQ83">
        <f t="shared" si="114"/>
        <v>0.22728770566961162</v>
      </c>
      <c r="AR83" s="2">
        <f t="shared" si="137"/>
        <v>13.029231535200665</v>
      </c>
      <c r="AT83" s="1">
        <f>ATAN(A83/$G$8/$G$1)</f>
        <v>0.32753531359037152</v>
      </c>
      <c r="AU83" s="2">
        <f t="shared" si="138"/>
        <v>18.775909696263334</v>
      </c>
      <c r="AW83" s="2">
        <f>(AT83+AI83)/(SQRT(AP83)-1)</f>
        <v>0.78211072492959477</v>
      </c>
      <c r="AX83" s="2">
        <f t="shared" si="139"/>
        <v>44.834372766664664</v>
      </c>
      <c r="AZ83" s="18">
        <f>(A83-$A$77)</f>
        <v>0.74950000000000205</v>
      </c>
      <c r="BA83">
        <f t="shared" si="120"/>
        <v>14.977545508148498</v>
      </c>
      <c r="BB83" s="18">
        <f t="shared" si="121"/>
        <v>-0.69539852560436843</v>
      </c>
      <c r="BC83" s="18">
        <v>14.8</v>
      </c>
      <c r="BD83" s="18">
        <f t="shared" si="115"/>
        <v>-0.68715519330890162</v>
      </c>
      <c r="BE83" s="17">
        <f t="shared" si="152"/>
        <v>8.49433333333333</v>
      </c>
      <c r="BF83" s="17">
        <f>(A83-A82)</f>
        <v>0.12491666666666745</v>
      </c>
      <c r="BG83">
        <f t="shared" si="153"/>
        <v>15.459103383946704</v>
      </c>
      <c r="BH83" s="18">
        <f t="shared" si="154"/>
        <v>0.12270024945416384</v>
      </c>
      <c r="BI83" s="18">
        <f>SUM($BH$16:BH83)</f>
        <v>3.7293291287560733</v>
      </c>
      <c r="BJ83">
        <v>3</v>
      </c>
      <c r="BK83" s="17">
        <f t="shared" si="140"/>
        <v>1.2706708712439267</v>
      </c>
      <c r="BL83" s="17">
        <v>1.2706170990350176</v>
      </c>
      <c r="BM83">
        <v>1.3</v>
      </c>
      <c r="BO83" s="2">
        <f>BM83*SQRT(AP83)+(2-BM83)</f>
        <v>3.3</v>
      </c>
      <c r="BP83" s="1">
        <f>BO83+AN83</f>
        <v>4.7286610124387716</v>
      </c>
      <c r="BR83" s="1">
        <f t="shared" si="141"/>
        <v>2.1235833333333325</v>
      </c>
      <c r="BS83" s="1">
        <f t="shared" si="155"/>
        <v>3.1229166666666863E-2</v>
      </c>
      <c r="BT83" s="1">
        <f t="shared" si="122"/>
        <v>19.802751211952845</v>
      </c>
      <c r="BU83" s="2">
        <f t="shared" si="142"/>
        <v>12.031412224391616</v>
      </c>
      <c r="BW83" s="1">
        <v>4</v>
      </c>
      <c r="BX83" s="1">
        <f t="shared" si="123"/>
        <v>0.16376765679518576</v>
      </c>
      <c r="BY83" s="2">
        <f t="shared" si="124"/>
        <v>9.3879548481316668</v>
      </c>
      <c r="CA83" s="1">
        <f t="shared" si="143"/>
        <v>0.32753531359037152</v>
      </c>
      <c r="CB83" s="2">
        <f t="shared" si="125"/>
        <v>18.775909696263334</v>
      </c>
      <c r="CD83" s="1">
        <f t="shared" si="126"/>
        <v>7.3462343235118928</v>
      </c>
      <c r="CE83" s="1">
        <f t="shared" si="127"/>
        <v>-1.0532758160095886E-2</v>
      </c>
      <c r="CF83" s="17">
        <f>SUM(CE$15:$CE83)</f>
        <v>-0.36076636286122105</v>
      </c>
      <c r="CG83" s="18">
        <f t="shared" si="144"/>
        <v>0.86076636286122099</v>
      </c>
      <c r="CH83" s="18">
        <f t="shared" si="145"/>
        <v>1.639233637138779</v>
      </c>
      <c r="CJ83" s="1">
        <f t="shared" si="146"/>
        <v>3.360766362861221</v>
      </c>
      <c r="CK83" s="18">
        <f t="shared" si="147"/>
        <v>2.8921785872528361</v>
      </c>
      <c r="CL83">
        <f t="shared" si="148"/>
        <v>13.259271460184921</v>
      </c>
      <c r="CN83" s="1">
        <v>3</v>
      </c>
      <c r="CO83">
        <v>4</v>
      </c>
      <c r="CP83" s="1">
        <f t="shared" si="149"/>
        <v>6</v>
      </c>
      <c r="CR83" s="1">
        <f t="shared" si="150"/>
        <v>1</v>
      </c>
      <c r="CT83" s="18">
        <f t="shared" si="128"/>
        <v>9.8921785872528361</v>
      </c>
      <c r="CU83">
        <f t="shared" si="129"/>
        <v>284.8947433128817</v>
      </c>
    </row>
    <row r="84" spans="1:99" x14ac:dyDescent="0.2">
      <c r="A84" s="17">
        <f t="shared" si="151"/>
        <v>8.6192499999999974</v>
      </c>
      <c r="B84">
        <f t="shared" si="130"/>
        <v>8.6192499999999974</v>
      </c>
      <c r="C84" s="1">
        <f t="shared" si="131"/>
        <v>12.5</v>
      </c>
      <c r="D84" s="1">
        <f t="shared" si="87"/>
        <v>15.183592149504674</v>
      </c>
      <c r="E84">
        <f t="shared" si="88"/>
        <v>0.60367127923641994</v>
      </c>
      <c r="F84" s="1">
        <f t="shared" si="89"/>
        <v>34.605359956227893</v>
      </c>
      <c r="G84" s="1">
        <f t="shared" si="90"/>
        <v>4.3376143891165958E-3</v>
      </c>
      <c r="H84">
        <f t="shared" si="91"/>
        <v>0.56766869889093929</v>
      </c>
      <c r="I84">
        <f t="shared" si="92"/>
        <v>0.82325709732711572</v>
      </c>
      <c r="J84" s="18">
        <f t="shared" si="132"/>
        <v>1.3533255796309021</v>
      </c>
      <c r="K84" s="2">
        <f t="shared" si="93"/>
        <v>77.579173354637689</v>
      </c>
      <c r="L84">
        <f t="shared" si="116"/>
        <v>2.3692499999999974</v>
      </c>
      <c r="M84" s="1">
        <f t="shared" si="133"/>
        <v>12.5</v>
      </c>
      <c r="N84" s="1">
        <f t="shared" si="94"/>
        <v>12.722552635477678</v>
      </c>
      <c r="O84">
        <f t="shared" si="95"/>
        <v>0.18731793649887804</v>
      </c>
      <c r="P84" s="1">
        <f t="shared" si="117"/>
        <v>10.737970882101289</v>
      </c>
      <c r="Q84" s="1">
        <f t="shared" si="96"/>
        <v>6.1780509758083049E-3</v>
      </c>
      <c r="R84">
        <f t="shared" si="97"/>
        <v>0.1862244211427499</v>
      </c>
      <c r="S84">
        <f t="shared" si="98"/>
        <v>0.98250723405481744</v>
      </c>
      <c r="T84" s="18">
        <f t="shared" si="134"/>
        <v>0.11607449372646944</v>
      </c>
      <c r="U84" s="2">
        <f t="shared" si="99"/>
        <v>6.6539518696702222</v>
      </c>
      <c r="V84">
        <f t="shared" si="118"/>
        <v>14.869249999999997</v>
      </c>
      <c r="W84" s="1">
        <f t="shared" si="135"/>
        <v>12.5</v>
      </c>
      <c r="X84" s="1">
        <f t="shared" si="100"/>
        <v>19.425359599309864</v>
      </c>
      <c r="Y84">
        <f t="shared" si="101"/>
        <v>0.87174902512760144</v>
      </c>
      <c r="Z84" s="1">
        <f t="shared" si="102"/>
        <v>49.972874051900718</v>
      </c>
      <c r="AA84" s="1">
        <f t="shared" si="103"/>
        <v>2.650097581255458E-3</v>
      </c>
      <c r="AB84">
        <f t="shared" si="104"/>
        <v>0.76545558520977208</v>
      </c>
      <c r="AC84">
        <f t="shared" si="105"/>
        <v>0.643488731114357</v>
      </c>
      <c r="AD84" s="18">
        <f t="shared" si="136"/>
        <v>3.4858112034956061</v>
      </c>
      <c r="AE84" s="2">
        <f t="shared" si="106"/>
        <v>-160.17642782509265</v>
      </c>
      <c r="AF84" s="2"/>
      <c r="AG84" s="1">
        <f t="shared" si="107"/>
        <v>5.6413638782436357E-3</v>
      </c>
      <c r="AH84" s="1">
        <f t="shared" si="108"/>
        <v>1.1346259537290843E-2</v>
      </c>
      <c r="AI84">
        <f t="shared" si="109"/>
        <v>0.46140535810859223</v>
      </c>
      <c r="AJ84" s="2">
        <f t="shared" si="110"/>
        <v>26.449988681384266</v>
      </c>
      <c r="AK84" s="1">
        <f t="shared" si="111"/>
        <v>1.2671329523547065E-2</v>
      </c>
      <c r="AL84" s="1">
        <f t="shared" si="119"/>
        <v>0.88617135253397339</v>
      </c>
      <c r="AM84">
        <f t="shared" si="112"/>
        <v>0.72512221856951686</v>
      </c>
      <c r="AN84" s="17">
        <f t="shared" si="113"/>
        <v>1.4433165178533376</v>
      </c>
      <c r="AP84">
        <v>4</v>
      </c>
      <c r="AQ84">
        <f t="shared" si="114"/>
        <v>0.23070267905429612</v>
      </c>
      <c r="AR84" s="2">
        <f t="shared" si="137"/>
        <v>13.224994340692133</v>
      </c>
      <c r="AT84" s="1">
        <f>ATAN(A84/$G$8/$G$1)</f>
        <v>0.33200800010456077</v>
      </c>
      <c r="AU84" s="2">
        <f t="shared" si="138"/>
        <v>19.032305738478005</v>
      </c>
      <c r="AW84" s="2">
        <f>(AT84+AI84)/(SQRT(AP84)-1)</f>
        <v>0.79341335821315306</v>
      </c>
      <c r="AX84" s="2">
        <f t="shared" si="139"/>
        <v>45.482294419862278</v>
      </c>
      <c r="AZ84" s="18">
        <f>(A84-$A$77)</f>
        <v>0.87441666666666951</v>
      </c>
      <c r="BA84">
        <f t="shared" si="120"/>
        <v>15.072306354452332</v>
      </c>
      <c r="BB84" s="18">
        <f t="shared" si="121"/>
        <v>-0.82054240369674436</v>
      </c>
      <c r="BC84" s="18">
        <v>14.8</v>
      </c>
      <c r="BD84" s="18">
        <f t="shared" si="115"/>
        <v>-0.80571793653361445</v>
      </c>
      <c r="BE84" s="17">
        <f t="shared" si="152"/>
        <v>8.6192499999999974</v>
      </c>
      <c r="BF84" s="17">
        <f>(A84-A83)</f>
        <v>0.12491666666666745</v>
      </c>
      <c r="BG84">
        <f t="shared" si="153"/>
        <v>15.667045661430322</v>
      </c>
      <c r="BH84" s="18">
        <f t="shared" si="154"/>
        <v>0.12550864269229817</v>
      </c>
      <c r="BI84" s="18">
        <f>SUM($BH$16:BH84)</f>
        <v>3.8548377714483713</v>
      </c>
      <c r="BJ84">
        <v>3</v>
      </c>
      <c r="BK84" s="17">
        <f t="shared" si="140"/>
        <v>1.1451622285516287</v>
      </c>
      <c r="BL84" s="17">
        <v>1.145104409627363</v>
      </c>
      <c r="BM84">
        <v>1.3</v>
      </c>
      <c r="BO84" s="2">
        <f>BM84*SQRT(AP84)+(2-BM84)</f>
        <v>3.3</v>
      </c>
      <c r="BP84" s="1">
        <f>BO84+AN84</f>
        <v>4.7433165178533372</v>
      </c>
      <c r="BR84" s="1">
        <f t="shared" si="141"/>
        <v>2.1548124999999994</v>
      </c>
      <c r="BS84" s="1">
        <f t="shared" si="155"/>
        <v>3.1229166666666863E-2</v>
      </c>
      <c r="BT84" s="1">
        <f t="shared" si="122"/>
        <v>19.833089829661091</v>
      </c>
      <c r="BU84" s="2">
        <f t="shared" si="142"/>
        <v>12.076406347514428</v>
      </c>
      <c r="BW84" s="1">
        <v>4</v>
      </c>
      <c r="BX84" s="1">
        <f t="shared" si="123"/>
        <v>0.16600400005228039</v>
      </c>
      <c r="BY84" s="2">
        <f t="shared" si="124"/>
        <v>9.5161528692390025</v>
      </c>
      <c r="CA84" s="1">
        <f t="shared" si="143"/>
        <v>0.33200800010456077</v>
      </c>
      <c r="CB84" s="2">
        <f t="shared" si="125"/>
        <v>19.032305738478005</v>
      </c>
      <c r="CD84" s="1">
        <f t="shared" si="126"/>
        <v>7.3798539541558847</v>
      </c>
      <c r="CE84" s="1">
        <f t="shared" si="127"/>
        <v>-1.0688799203792097E-2</v>
      </c>
      <c r="CF84" s="17">
        <f>SUM(CE$15:$CE84)</f>
        <v>-0.37145516206501317</v>
      </c>
      <c r="CG84" s="18">
        <f t="shared" si="144"/>
        <v>0.87145516206501317</v>
      </c>
      <c r="CH84" s="18">
        <f t="shared" si="145"/>
        <v>1.6285448379349869</v>
      </c>
      <c r="CJ84" s="1">
        <f t="shared" si="146"/>
        <v>3.3714551620650131</v>
      </c>
      <c r="CK84" s="18">
        <f t="shared" si="147"/>
        <v>2.9478615095794414</v>
      </c>
      <c r="CL84">
        <f t="shared" si="148"/>
        <v>13.51455133331549</v>
      </c>
      <c r="CN84" s="1">
        <v>3</v>
      </c>
      <c r="CO84">
        <v>4</v>
      </c>
      <c r="CP84" s="1">
        <f t="shared" si="149"/>
        <v>6</v>
      </c>
      <c r="CR84" s="1">
        <f t="shared" si="150"/>
        <v>1</v>
      </c>
      <c r="CT84" s="18">
        <f t="shared" si="128"/>
        <v>9.9478615095794414</v>
      </c>
      <c r="CU84">
        <f t="shared" si="129"/>
        <v>286.49841147588791</v>
      </c>
    </row>
    <row r="85" spans="1:99" x14ac:dyDescent="0.2">
      <c r="A85" s="17">
        <f t="shared" si="151"/>
        <v>8.7441666666666649</v>
      </c>
      <c r="B85">
        <f t="shared" si="130"/>
        <v>8.7441666666666649</v>
      </c>
      <c r="C85" s="1">
        <f t="shared" si="131"/>
        <v>12.5</v>
      </c>
      <c r="D85" s="1">
        <f t="shared" si="87"/>
        <v>15.254850071188653</v>
      </c>
      <c r="E85">
        <f t="shared" si="88"/>
        <v>0.6104126966136777</v>
      </c>
      <c r="F85" s="1">
        <f t="shared" si="89"/>
        <v>34.991810633905089</v>
      </c>
      <c r="G85" s="1">
        <f t="shared" si="90"/>
        <v>4.2971856099106994E-3</v>
      </c>
      <c r="H85">
        <f t="shared" si="91"/>
        <v>0.57320567726729044</v>
      </c>
      <c r="I85">
        <f t="shared" si="92"/>
        <v>0.81941152759071367</v>
      </c>
      <c r="J85" s="18">
        <f t="shared" si="132"/>
        <v>1.3891494420598856</v>
      </c>
      <c r="K85" s="2">
        <f t="shared" si="93"/>
        <v>79.632770563942472</v>
      </c>
      <c r="L85">
        <f t="shared" si="116"/>
        <v>2.4941666666666649</v>
      </c>
      <c r="M85" s="1">
        <f t="shared" si="133"/>
        <v>12.5</v>
      </c>
      <c r="N85" s="1">
        <f t="shared" si="94"/>
        <v>12.746406056654209</v>
      </c>
      <c r="O85">
        <f t="shared" si="95"/>
        <v>0.19694680165811315</v>
      </c>
      <c r="P85" s="1">
        <f t="shared" si="117"/>
        <v>11.289944044095657</v>
      </c>
      <c r="Q85" s="1">
        <f t="shared" si="96"/>
        <v>6.1549495995326924E-3</v>
      </c>
      <c r="R85">
        <f t="shared" si="97"/>
        <v>0.19567607179473115</v>
      </c>
      <c r="S85">
        <f t="shared" si="98"/>
        <v>0.98066858567356141</v>
      </c>
      <c r="T85" s="18">
        <f t="shared" si="134"/>
        <v>0.12806644716118171</v>
      </c>
      <c r="U85" s="2">
        <f t="shared" si="99"/>
        <v>7.3413886907683779</v>
      </c>
      <c r="V85">
        <f t="shared" si="118"/>
        <v>14.994166666666665</v>
      </c>
      <c r="W85" s="1">
        <f t="shared" si="135"/>
        <v>12.5</v>
      </c>
      <c r="X85" s="1">
        <f t="shared" si="100"/>
        <v>19.521143256166575</v>
      </c>
      <c r="Y85">
        <f t="shared" si="101"/>
        <v>0.87586674986483892</v>
      </c>
      <c r="Z85" s="1">
        <f t="shared" si="102"/>
        <v>50.208921966774206</v>
      </c>
      <c r="AA85" s="1">
        <f t="shared" si="103"/>
        <v>2.6241551156749535E-3</v>
      </c>
      <c r="AB85">
        <f t="shared" si="104"/>
        <v>0.76809879779608325</v>
      </c>
      <c r="AC85">
        <f t="shared" si="105"/>
        <v>0.64033134924366431</v>
      </c>
      <c r="AD85" s="18">
        <f t="shared" si="136"/>
        <v>3.5339650152415816</v>
      </c>
      <c r="AE85" s="2">
        <f t="shared" si="106"/>
        <v>-157.41601823455903</v>
      </c>
      <c r="AF85" s="2"/>
      <c r="AG85" s="1">
        <f t="shared" si="107"/>
        <v>5.683157937183601E-3</v>
      </c>
      <c r="AH85" s="1">
        <f t="shared" si="108"/>
        <v>1.1237457929468345E-2</v>
      </c>
      <c r="AI85">
        <f t="shared" si="109"/>
        <v>0.46822381141906055</v>
      </c>
      <c r="AJ85" s="2">
        <f t="shared" si="110"/>
        <v>26.84085543166589</v>
      </c>
      <c r="AK85" s="1">
        <f t="shared" si="111"/>
        <v>1.2592805281411445E-2</v>
      </c>
      <c r="AL85" s="1">
        <f t="shared" si="119"/>
        <v>0.89969898256060754</v>
      </c>
      <c r="AM85">
        <f t="shared" si="112"/>
        <v>0.73264876891424024</v>
      </c>
      <c r="AN85" s="17">
        <f t="shared" si="113"/>
        <v>1.4582977088261151</v>
      </c>
      <c r="AP85">
        <v>4</v>
      </c>
      <c r="AQ85">
        <f t="shared" si="114"/>
        <v>0.23411190570953028</v>
      </c>
      <c r="AR85" s="2">
        <f t="shared" si="137"/>
        <v>13.420427715832945</v>
      </c>
      <c r="AT85" s="1">
        <f>ATAN(A85/$G$8/$G$1)</f>
        <v>0.33646693492596719</v>
      </c>
      <c r="AU85" s="2">
        <f t="shared" si="138"/>
        <v>19.287913467093659</v>
      </c>
      <c r="AW85" s="2">
        <f>(AT85+AI85)/(SQRT(AP85)-1)</f>
        <v>0.80469074634502769</v>
      </c>
      <c r="AX85" s="2">
        <f t="shared" si="139"/>
        <v>46.128768898759546</v>
      </c>
      <c r="AZ85" s="18">
        <f>(A85-$A$77)</f>
        <v>0.99933333333333696</v>
      </c>
      <c r="BA85">
        <f>AZ85/(SIN(AW85)-SIN($AW$77))</f>
        <v>15.169122115083351</v>
      </c>
      <c r="BB85" s="18">
        <f>BA85*(COS(AW85)-COS($AW$77))</f>
        <v>-0.94841613476689901</v>
      </c>
      <c r="BC85" s="18">
        <v>14.8</v>
      </c>
      <c r="BD85" s="18">
        <f>BC85*(COS(AW85)-COS($AW$77))</f>
        <v>-0.9253375830228775</v>
      </c>
      <c r="BE85" s="17">
        <f t="shared" si="152"/>
        <v>8.7441666666666649</v>
      </c>
      <c r="BF85" s="17">
        <f>(A85-A84)</f>
        <v>0.12491666666666745</v>
      </c>
      <c r="BG85">
        <f t="shared" si="153"/>
        <v>15.883297813261047</v>
      </c>
      <c r="BH85" s="18">
        <f t="shared" si="154"/>
        <v>0.12837530199364672</v>
      </c>
      <c r="BI85" s="18">
        <f>SUM($BH$16:BH85)</f>
        <v>3.9832130734420179</v>
      </c>
      <c r="BJ85">
        <v>3</v>
      </c>
      <c r="BK85" s="17">
        <f t="shared" si="140"/>
        <v>1.0167869265579821</v>
      </c>
      <c r="BL85" s="17">
        <v>1.0167247965692714</v>
      </c>
      <c r="BM85">
        <v>1.3</v>
      </c>
      <c r="BO85" s="2">
        <f>BM85*SQRT(AP85)+(2-BM85)</f>
        <v>3.3</v>
      </c>
      <c r="BP85" s="1">
        <f>BO85+AN85</f>
        <v>4.7582977088261149</v>
      </c>
      <c r="BR85" s="1">
        <f t="shared" si="141"/>
        <v>2.1860416666666667</v>
      </c>
      <c r="BS85" s="1">
        <f t="shared" si="155"/>
        <v>3.1229166666667307E-2</v>
      </c>
      <c r="BT85" s="1">
        <f t="shared" si="122"/>
        <v>19.863823990249838</v>
      </c>
      <c r="BU85" s="2">
        <f t="shared" si="142"/>
        <v>12.122121699075954</v>
      </c>
      <c r="BW85" s="1">
        <v>4</v>
      </c>
      <c r="BX85" s="1">
        <f t="shared" si="123"/>
        <v>0.16823346746298359</v>
      </c>
      <c r="BY85" s="2">
        <f t="shared" si="124"/>
        <v>9.6439567335468297</v>
      </c>
      <c r="CA85" s="1">
        <f t="shared" si="143"/>
        <v>0.33646693492596719</v>
      </c>
      <c r="CB85" s="2">
        <f t="shared" si="125"/>
        <v>19.287913467093659</v>
      </c>
      <c r="CD85" s="1">
        <f t="shared" si="126"/>
        <v>7.4140202561127726</v>
      </c>
      <c r="CE85" s="1">
        <f t="shared" si="127"/>
        <v>-1.0844840254374278E-2</v>
      </c>
      <c r="CF85" s="17">
        <f>SUM(CE$15:$CE85)</f>
        <v>-0.38230000231938743</v>
      </c>
      <c r="CG85" s="18">
        <f t="shared" si="144"/>
        <v>0.88230000231938743</v>
      </c>
      <c r="CH85" s="18">
        <f t="shared" si="145"/>
        <v>1.6176999976806126</v>
      </c>
      <c r="CJ85" s="1">
        <f t="shared" si="146"/>
        <v>3.3823000023193872</v>
      </c>
      <c r="CK85" s="18">
        <f t="shared" si="147"/>
        <v>3.0044217013953407</v>
      </c>
      <c r="CL85">
        <f t="shared" si="148"/>
        <v>13.773853072299556</v>
      </c>
      <c r="CN85" s="1">
        <v>3</v>
      </c>
      <c r="CO85">
        <v>4</v>
      </c>
      <c r="CP85" s="1">
        <f t="shared" si="149"/>
        <v>6</v>
      </c>
      <c r="CR85" s="1">
        <f t="shared" si="150"/>
        <v>1</v>
      </c>
      <c r="CT85" s="18">
        <f t="shared" si="128"/>
        <v>10.004421701395341</v>
      </c>
      <c r="CU85">
        <f t="shared" si="129"/>
        <v>288.12734500018581</v>
      </c>
    </row>
    <row r="86" spans="1:99" x14ac:dyDescent="0.2">
      <c r="A86" s="17">
        <f t="shared" si="151"/>
        <v>8.8690833333333323</v>
      </c>
      <c r="B86">
        <f t="shared" si="130"/>
        <v>8.8690833333333323</v>
      </c>
      <c r="C86" s="1">
        <f t="shared" si="131"/>
        <v>12.5</v>
      </c>
      <c r="D86" s="1">
        <f t="shared" si="87"/>
        <v>15.326794810840624</v>
      </c>
      <c r="E86">
        <f t="shared" si="88"/>
        <v>0.61709112604452987</v>
      </c>
      <c r="F86" s="1">
        <f t="shared" si="89"/>
        <v>35.374650537584515</v>
      </c>
      <c r="G86" s="1">
        <f t="shared" si="90"/>
        <v>4.256937887180786E-3</v>
      </c>
      <c r="H86">
        <f t="shared" si="91"/>
        <v>0.57866523580391649</v>
      </c>
      <c r="I86">
        <f t="shared" si="92"/>
        <v>0.81556516899141651</v>
      </c>
      <c r="J86" s="18">
        <f t="shared" si="132"/>
        <v>1.4253185920276814</v>
      </c>
      <c r="K86" s="2">
        <f t="shared" si="93"/>
        <v>81.706161326427591</v>
      </c>
      <c r="L86">
        <f t="shared" si="116"/>
        <v>2.6190833333333323</v>
      </c>
      <c r="M86" s="1">
        <f t="shared" si="133"/>
        <v>12.5</v>
      </c>
      <c r="N86" s="1">
        <f t="shared" si="94"/>
        <v>12.771436783187101</v>
      </c>
      <c r="O86">
        <f t="shared" si="95"/>
        <v>0.20653881009255035</v>
      </c>
      <c r="P86" s="1">
        <f t="shared" si="117"/>
        <v>11.839804400209891</v>
      </c>
      <c r="Q86" s="1">
        <f t="shared" si="96"/>
        <v>6.1308470824803819E-3</v>
      </c>
      <c r="R86">
        <f t="shared" si="97"/>
        <v>0.20507350721738785</v>
      </c>
      <c r="S86">
        <f t="shared" si="98"/>
        <v>0.97874657426606604</v>
      </c>
      <c r="T86" s="18">
        <f t="shared" si="134"/>
        <v>0.14065027338879157</v>
      </c>
      <c r="U86" s="2">
        <f t="shared" si="99"/>
        <v>8.062754525472128</v>
      </c>
      <c r="V86">
        <f t="shared" si="118"/>
        <v>15.119083333333332</v>
      </c>
      <c r="W86" s="1">
        <f t="shared" si="135"/>
        <v>12.5</v>
      </c>
      <c r="X86" s="1">
        <f t="shared" si="100"/>
        <v>19.617254671341698</v>
      </c>
      <c r="Y86">
        <f t="shared" si="101"/>
        <v>0.87994419498604637</v>
      </c>
      <c r="Z86" s="1">
        <f t="shared" si="102"/>
        <v>50.442660859072717</v>
      </c>
      <c r="AA86" s="1">
        <f t="shared" si="103"/>
        <v>2.5985048977569766E-3</v>
      </c>
      <c r="AB86">
        <f t="shared" si="104"/>
        <v>0.77070332147037779</v>
      </c>
      <c r="AC86">
        <f t="shared" si="105"/>
        <v>0.63719415430034154</v>
      </c>
      <c r="AD86" s="18">
        <f t="shared" si="136"/>
        <v>3.5822836026171467</v>
      </c>
      <c r="AE86" s="2">
        <f t="shared" si="106"/>
        <v>-154.64616290729734</v>
      </c>
      <c r="AF86" s="2"/>
      <c r="AG86" s="1">
        <f t="shared" si="107"/>
        <v>5.7232926352641838E-3</v>
      </c>
      <c r="AH86" s="1">
        <f t="shared" si="108"/>
        <v>1.1128107977442894E-2</v>
      </c>
      <c r="AI86">
        <f t="shared" si="109"/>
        <v>0.47502963663616576</v>
      </c>
      <c r="AJ86" s="2">
        <f t="shared" si="110"/>
        <v>27.230998278506316</v>
      </c>
      <c r="AK86" s="1">
        <f t="shared" si="111"/>
        <v>1.2513627201834703E-2</v>
      </c>
      <c r="AL86" s="1">
        <f t="shared" si="119"/>
        <v>0.9137294595164317</v>
      </c>
      <c r="AM86">
        <f t="shared" si="112"/>
        <v>0.7403488635191976</v>
      </c>
      <c r="AN86" s="17">
        <f t="shared" si="113"/>
        <v>1.47362433025318</v>
      </c>
      <c r="AP86">
        <v>4</v>
      </c>
      <c r="AQ86">
        <f t="shared" si="114"/>
        <v>0.23751481831808288</v>
      </c>
      <c r="AR86" s="2">
        <f t="shared" si="137"/>
        <v>13.615499139253158</v>
      </c>
      <c r="AT86" s="1">
        <f>ATAN(A86/$G$8/$G$1)</f>
        <v>0.34091200489435247</v>
      </c>
      <c r="AU86" s="2">
        <f t="shared" si="138"/>
        <v>19.542726395217656</v>
      </c>
      <c r="AW86" s="2">
        <f>(AT86+AI86)/(SQRT(AP86)-1)</f>
        <v>0.81594164153051829</v>
      </c>
      <c r="AX86" s="2">
        <f t="shared" si="139"/>
        <v>46.773724673723976</v>
      </c>
      <c r="BB86" s="18"/>
      <c r="BC86" s="18"/>
      <c r="BD86">
        <v>0</v>
      </c>
      <c r="BE86" s="17">
        <f t="shared" si="152"/>
        <v>8.8690833333333323</v>
      </c>
      <c r="BF86" s="17">
        <f>(A86-A85)</f>
        <v>0.12491666666666745</v>
      </c>
      <c r="BG86">
        <f t="shared" si="153"/>
        <v>16.108185070441795</v>
      </c>
      <c r="BH86" s="18">
        <f t="shared" si="154"/>
        <v>0.13130246452220903</v>
      </c>
      <c r="BI86" s="18">
        <f>SUM($BH$16:BH86)</f>
        <v>4.1145155379642269</v>
      </c>
      <c r="BJ86">
        <v>3</v>
      </c>
      <c r="BK86" s="17">
        <f t="shared" si="140"/>
        <v>0.88548446203577313</v>
      </c>
      <c r="BL86" s="17">
        <v>0.88541774095106707</v>
      </c>
      <c r="BM86">
        <v>1.3</v>
      </c>
      <c r="BO86" s="2">
        <f>BM86*SQRT(AP86)+(2-BM86)</f>
        <v>3.3</v>
      </c>
      <c r="BP86" s="1">
        <f>BO86+AN86</f>
        <v>4.7736243302531793</v>
      </c>
      <c r="BR86" s="1">
        <f t="shared" si="141"/>
        <v>2.2172708333333335</v>
      </c>
      <c r="BS86" s="1">
        <f t="shared" si="155"/>
        <v>3.1229166666666863E-2</v>
      </c>
      <c r="BT86" s="1">
        <f t="shared" si="122"/>
        <v>19.894951860589064</v>
      </c>
      <c r="BU86" s="2">
        <f t="shared" si="142"/>
        <v>12.168576190842245</v>
      </c>
      <c r="BW86" s="1">
        <v>4</v>
      </c>
      <c r="BX86" s="1">
        <f t="shared" si="123"/>
        <v>0.17045600244717624</v>
      </c>
      <c r="BY86" s="2">
        <f t="shared" si="124"/>
        <v>9.771363197608828</v>
      </c>
      <c r="CA86" s="1">
        <f t="shared" si="143"/>
        <v>0.34091200489435247</v>
      </c>
      <c r="CB86" s="2">
        <f t="shared" si="125"/>
        <v>19.542726395217656</v>
      </c>
      <c r="CD86" s="1">
        <f t="shared" si="126"/>
        <v>7.4487354355917885</v>
      </c>
      <c r="CE86" s="1">
        <f t="shared" si="127"/>
        <v>-1.1000881311873434E-2</v>
      </c>
      <c r="CF86" s="17">
        <f>SUM(CE$15:$CE86)</f>
        <v>-0.39330088363126087</v>
      </c>
      <c r="CG86" s="18">
        <f t="shared" si="144"/>
        <v>0.89330088363126081</v>
      </c>
      <c r="CH86" s="18">
        <f t="shared" si="145"/>
        <v>1.6066991163687392</v>
      </c>
      <c r="CJ86" s="1">
        <f t="shared" si="146"/>
        <v>3.3933008836312606</v>
      </c>
      <c r="CK86" s="18">
        <f t="shared" si="147"/>
        <v>3.0618770744735055</v>
      </c>
      <c r="CL86">
        <f t="shared" si="148"/>
        <v>14.037258794147878</v>
      </c>
      <c r="CN86" s="1">
        <v>3</v>
      </c>
      <c r="CO86">
        <v>3</v>
      </c>
      <c r="CP86" s="1">
        <f t="shared" si="149"/>
        <v>5.196152422706632</v>
      </c>
      <c r="CR86" s="1">
        <f t="shared" si="150"/>
        <v>1</v>
      </c>
      <c r="CT86" s="18">
        <f t="shared" si="128"/>
        <v>9.2580294971801376</v>
      </c>
      <c r="CU86">
        <f t="shared" si="129"/>
        <v>266.63124951878797</v>
      </c>
    </row>
    <row r="87" spans="1:99" x14ac:dyDescent="0.2">
      <c r="A87" s="17">
        <f t="shared" si="151"/>
        <v>8.9939999999999998</v>
      </c>
      <c r="B87">
        <f t="shared" si="130"/>
        <v>8.9939999999999998</v>
      </c>
      <c r="C87" s="1">
        <f t="shared" si="131"/>
        <v>12.5</v>
      </c>
      <c r="D87" s="1">
        <f t="shared" si="87"/>
        <v>15.399416742201634</v>
      </c>
      <c r="E87">
        <f t="shared" si="88"/>
        <v>0.62370685878503129</v>
      </c>
      <c r="F87" s="1">
        <f t="shared" si="89"/>
        <v>35.753896363473132</v>
      </c>
      <c r="G87" s="1">
        <f t="shared" si="90"/>
        <v>4.216882071468764E-3</v>
      </c>
      <c r="H87">
        <f t="shared" si="91"/>
        <v>0.58404809419516623</v>
      </c>
      <c r="I87">
        <f t="shared" si="92"/>
        <v>0.81171905464082472</v>
      </c>
      <c r="J87" s="18">
        <f t="shared" si="132"/>
        <v>1.4618281900754844</v>
      </c>
      <c r="K87" s="2">
        <f t="shared" si="93"/>
        <v>83.799068220887634</v>
      </c>
      <c r="L87">
        <f t="shared" si="116"/>
        <v>2.7439999999999998</v>
      </c>
      <c r="M87" s="1">
        <f t="shared" si="133"/>
        <v>12.5</v>
      </c>
      <c r="N87" s="1">
        <f t="shared" si="94"/>
        <v>12.797637907051442</v>
      </c>
      <c r="O87">
        <f t="shared" si="95"/>
        <v>0.21609241836861109</v>
      </c>
      <c r="P87" s="1">
        <f t="shared" si="117"/>
        <v>12.387463473359871</v>
      </c>
      <c r="Q87" s="1">
        <f t="shared" si="96"/>
        <v>6.1057689160872938E-3</v>
      </c>
      <c r="R87">
        <f t="shared" si="97"/>
        <v>0.21441456774519838</v>
      </c>
      <c r="S87">
        <f t="shared" si="98"/>
        <v>0.97674274665268934</v>
      </c>
      <c r="T87" s="18">
        <f t="shared" si="134"/>
        <v>0.15382249950231239</v>
      </c>
      <c r="U87" s="2">
        <f t="shared" si="99"/>
        <v>8.8178502899414735</v>
      </c>
      <c r="V87">
        <f t="shared" si="118"/>
        <v>15.244</v>
      </c>
      <c r="W87" s="1">
        <f t="shared" si="135"/>
        <v>12.5</v>
      </c>
      <c r="X87" s="1">
        <f t="shared" si="100"/>
        <v>19.713689051012246</v>
      </c>
      <c r="Y87">
        <f t="shared" si="101"/>
        <v>0.88398181502950457</v>
      </c>
      <c r="Z87" s="1">
        <f t="shared" si="102"/>
        <v>50.674116785130835</v>
      </c>
      <c r="AA87" s="1">
        <f t="shared" si="103"/>
        <v>2.5731446206908983E-3</v>
      </c>
      <c r="AB87">
        <f t="shared" si="104"/>
        <v>0.7732697802300611</v>
      </c>
      <c r="AC87">
        <f t="shared" si="105"/>
        <v>0.63407716169481532</v>
      </c>
      <c r="AD87" s="18">
        <f t="shared" si="136"/>
        <v>3.6307645555989509</v>
      </c>
      <c r="AE87" s="2">
        <f t="shared" si="106"/>
        <v>-151.86699999751238</v>
      </c>
      <c r="AF87" s="2"/>
      <c r="AG87" s="1">
        <f t="shared" si="107"/>
        <v>5.7617627155238365E-3</v>
      </c>
      <c r="AH87" s="1">
        <f t="shared" si="108"/>
        <v>1.1018261267828152E-2</v>
      </c>
      <c r="AI87">
        <f t="shared" si="109"/>
        <v>0.48182169881459924</v>
      </c>
      <c r="AJ87" s="2">
        <f t="shared" si="110"/>
        <v>27.620352161346453</v>
      </c>
      <c r="AK87" s="1">
        <f t="shared" si="111"/>
        <v>1.2433824470215214E-2</v>
      </c>
      <c r="AL87" s="1">
        <f t="shared" si="119"/>
        <v>0.92830147010857877</v>
      </c>
      <c r="AM87">
        <f t="shared" si="112"/>
        <v>0.7482330640118976</v>
      </c>
      <c r="AN87" s="17">
        <f t="shared" si="113"/>
        <v>1.4893174044822801</v>
      </c>
      <c r="AP87">
        <v>4</v>
      </c>
      <c r="AQ87">
        <f t="shared" si="114"/>
        <v>0.24091084940729962</v>
      </c>
      <c r="AR87" s="2">
        <f t="shared" si="137"/>
        <v>13.810176080673227</v>
      </c>
      <c r="AT87" s="1">
        <f>ATAN(A87/$G$8/$G$1)</f>
        <v>0.345343099743599</v>
      </c>
      <c r="AU87" s="2">
        <f t="shared" si="138"/>
        <v>19.796738201862361</v>
      </c>
      <c r="AW87" s="2">
        <f>(AT87+AI87)/(SQRT(AP87)-1)</f>
        <v>0.82716479855819824</v>
      </c>
      <c r="AX87" s="2">
        <f t="shared" si="139"/>
        <v>47.417090363208814</v>
      </c>
      <c r="AZ87" s="18">
        <f>(A87-$A$86)</f>
        <v>0.12491666666666745</v>
      </c>
      <c r="BA87">
        <f>AZ87/(SIN(AW87)-SIN($AW$86))</f>
        <v>16.342047470582866</v>
      </c>
      <c r="BB87" s="18">
        <f>BA87*(COS(AW87)-COS($AW$86))</f>
        <v>-0.13429247348265777</v>
      </c>
      <c r="BC87" s="18">
        <v>16.7</v>
      </c>
      <c r="BD87" s="18">
        <f>BC87*(COS(AW87)-COS($AW$86))</f>
        <v>-0.13723398559436417</v>
      </c>
      <c r="BE87" s="17">
        <f t="shared" si="152"/>
        <v>8.9939999999999998</v>
      </c>
      <c r="BF87" s="17">
        <f>(A87-A86)</f>
        <v>0.12491666666666745</v>
      </c>
      <c r="BG87">
        <f t="shared" si="153"/>
        <v>16.342047470582866</v>
      </c>
      <c r="BH87" s="18">
        <f t="shared" si="154"/>
        <v>0.13429247348265777</v>
      </c>
      <c r="BI87" s="18">
        <f>SUM($BH$16:BH87)</f>
        <v>4.2488080114468847</v>
      </c>
      <c r="BJ87">
        <v>3</v>
      </c>
      <c r="BK87" s="17">
        <f t="shared" si="140"/>
        <v>0.75119198855311531</v>
      </c>
      <c r="BL87" s="17">
        <v>0.75112037971534651</v>
      </c>
      <c r="BM87">
        <v>1.3</v>
      </c>
      <c r="BO87" s="2">
        <f>BM87*SQRT(AP87)+(2-BM87)</f>
        <v>3.3</v>
      </c>
      <c r="BP87" s="1">
        <f>BO87+AN87</f>
        <v>4.7893174044822802</v>
      </c>
      <c r="BR87" s="1">
        <f t="shared" si="141"/>
        <v>2.2484999999999999</v>
      </c>
      <c r="BS87" s="1">
        <f t="shared" si="155"/>
        <v>3.1229166666666419E-2</v>
      </c>
      <c r="BT87" s="1">
        <f t="shared" si="122"/>
        <v>19.926471595593636</v>
      </c>
      <c r="BU87" s="2">
        <f t="shared" si="142"/>
        <v>12.215789000075915</v>
      </c>
      <c r="BW87" s="1">
        <v>4</v>
      </c>
      <c r="BX87" s="1">
        <f t="shared" si="123"/>
        <v>0.1726715498717995</v>
      </c>
      <c r="BY87" s="2">
        <f t="shared" si="124"/>
        <v>9.8983691009311805</v>
      </c>
      <c r="CA87" s="1">
        <f t="shared" si="143"/>
        <v>0.345343099743599</v>
      </c>
      <c r="CB87" s="2">
        <f t="shared" si="125"/>
        <v>19.796738201862361</v>
      </c>
      <c r="CD87" s="1">
        <f t="shared" si="126"/>
        <v>7.4840017251785085</v>
      </c>
      <c r="CE87" s="1">
        <f t="shared" si="127"/>
        <v>-1.1156922376314524E-2</v>
      </c>
      <c r="CF87" s="17">
        <f>SUM(CE$15:$CE87)</f>
        <v>-0.40445780600757542</v>
      </c>
      <c r="CG87" s="18">
        <f t="shared" si="144"/>
        <v>0.90445780600757542</v>
      </c>
      <c r="CH87" s="18">
        <f t="shared" si="145"/>
        <v>1.5955421939924246</v>
      </c>
      <c r="CJ87" s="1">
        <f t="shared" si="146"/>
        <v>3.4044578060075752</v>
      </c>
      <c r="CK87" s="18">
        <f t="shared" si="147"/>
        <v>3.1202468060834896</v>
      </c>
      <c r="CL87">
        <f t="shared" si="148"/>
        <v>14.304856417574738</v>
      </c>
      <c r="CN87" s="1">
        <v>3</v>
      </c>
      <c r="CO87">
        <v>3</v>
      </c>
      <c r="CP87" s="1">
        <f t="shared" si="149"/>
        <v>5.196152422706632</v>
      </c>
      <c r="CR87" s="1">
        <f t="shared" si="150"/>
        <v>1</v>
      </c>
      <c r="CT87" s="18">
        <f t="shared" si="128"/>
        <v>9.3163992287901216</v>
      </c>
      <c r="CU87">
        <f t="shared" si="129"/>
        <v>268.31229778915548</v>
      </c>
    </row>
    <row r="88" spans="1:99" x14ac:dyDescent="0.2">
      <c r="A88" s="17">
        <f t="shared" si="151"/>
        <v>9.1189166666666672</v>
      </c>
      <c r="B88">
        <f t="shared" si="130"/>
        <v>9.1189166666666672</v>
      </c>
      <c r="C88" s="1">
        <f t="shared" si="131"/>
        <v>12.5</v>
      </c>
      <c r="D88" s="1">
        <f t="shared" si="87"/>
        <v>15.472706329973795</v>
      </c>
      <c r="E88">
        <f t="shared" si="88"/>
        <v>0.63026020260153737</v>
      </c>
      <c r="F88" s="1">
        <f t="shared" si="89"/>
        <v>36.129565754228253</v>
      </c>
      <c r="G88" s="1">
        <f t="shared" si="90"/>
        <v>4.1770284615109919E-3</v>
      </c>
      <c r="H88">
        <f t="shared" si="91"/>
        <v>0.58935498885553472</v>
      </c>
      <c r="I88">
        <f t="shared" si="92"/>
        <v>0.80787418396127286</v>
      </c>
      <c r="J88" s="18">
        <f t="shared" si="132"/>
        <v>1.4986734424738166</v>
      </c>
      <c r="K88" s="2">
        <f t="shared" si="93"/>
        <v>85.911216447543623</v>
      </c>
      <c r="L88">
        <f t="shared" si="116"/>
        <v>2.8689166666666672</v>
      </c>
      <c r="M88" s="1">
        <f t="shared" si="133"/>
        <v>12.5</v>
      </c>
      <c r="N88" s="1">
        <f t="shared" si="94"/>
        <v>12.825002254981392</v>
      </c>
      <c r="O88">
        <f t="shared" si="95"/>
        <v>0.22560612341527553</v>
      </c>
      <c r="P88" s="1">
        <f t="shared" si="117"/>
        <v>12.932835100238723</v>
      </c>
      <c r="Q88" s="1">
        <f t="shared" si="96"/>
        <v>6.0797412968614057E-3</v>
      </c>
      <c r="R88">
        <f t="shared" si="97"/>
        <v>0.22369716664590403</v>
      </c>
      <c r="S88">
        <f t="shared" si="98"/>
        <v>0.97465869802438776</v>
      </c>
      <c r="T88" s="18">
        <f t="shared" si="134"/>
        <v>0.16757951924881698</v>
      </c>
      <c r="U88" s="2">
        <f t="shared" si="99"/>
        <v>9.6064692563016099</v>
      </c>
      <c r="V88">
        <f t="shared" si="118"/>
        <v>15.368916666666667</v>
      </c>
      <c r="W88" s="1">
        <f t="shared" si="135"/>
        <v>12.5</v>
      </c>
      <c r="X88" s="1">
        <f t="shared" si="100"/>
        <v>19.810441678744684</v>
      </c>
      <c r="Y88">
        <f t="shared" si="101"/>
        <v>0.88798006089227566</v>
      </c>
      <c r="Z88" s="1">
        <f t="shared" si="102"/>
        <v>50.903315592550832</v>
      </c>
      <c r="AA88" s="1">
        <f t="shared" si="103"/>
        <v>2.5480719281370866E-3</v>
      </c>
      <c r="AB88">
        <f t="shared" si="104"/>
        <v>0.77579878913838229</v>
      </c>
      <c r="AC88">
        <f t="shared" si="105"/>
        <v>0.63098037907007831</v>
      </c>
      <c r="AD88" s="18">
        <f t="shared" si="136"/>
        <v>3.6794055030700425</v>
      </c>
      <c r="AE88" s="2">
        <f t="shared" si="106"/>
        <v>-149.07866542910585</v>
      </c>
      <c r="AF88" s="2"/>
      <c r="AG88" s="1">
        <f t="shared" si="107"/>
        <v>5.7985645809173073E-3</v>
      </c>
      <c r="AH88" s="1">
        <f t="shared" si="108"/>
        <v>1.0907969587564008E-2</v>
      </c>
      <c r="AI88">
        <f t="shared" si="109"/>
        <v>0.48859886500878996</v>
      </c>
      <c r="AJ88" s="2">
        <f t="shared" si="110"/>
        <v>28.008852134261844</v>
      </c>
      <c r="AK88" s="1">
        <f t="shared" si="111"/>
        <v>1.2353426719833248E-2</v>
      </c>
      <c r="AL88" s="1">
        <f t="shared" si="119"/>
        <v>0.94345740939096223</v>
      </c>
      <c r="AM88">
        <f t="shared" si="112"/>
        <v>0.75631255290767851</v>
      </c>
      <c r="AN88" s="17">
        <f t="shared" si="113"/>
        <v>1.505399189704774</v>
      </c>
      <c r="AP88">
        <v>4</v>
      </c>
      <c r="AQ88">
        <f t="shared" si="114"/>
        <v>0.24429943250439501</v>
      </c>
      <c r="AR88" s="2">
        <f t="shared" si="137"/>
        <v>14.004426067130924</v>
      </c>
      <c r="AT88" s="1">
        <f>ATAN(A88/$G$8/$G$1)</f>
        <v>0.34976011209488866</v>
      </c>
      <c r="AU88" s="2">
        <f t="shared" si="138"/>
        <v>20.049942731554125</v>
      </c>
      <c r="AW88" s="2">
        <f>(AT88+AI88)/(SQRT(AP88)-1)</f>
        <v>0.83835897710367857</v>
      </c>
      <c r="AX88" s="2">
        <f t="shared" si="139"/>
        <v>48.058794865815969</v>
      </c>
      <c r="AZ88" s="18">
        <f>(A88-$A$86)</f>
        <v>0.24983333333333491</v>
      </c>
      <c r="BA88">
        <f t="shared" ref="BA88:BA94" si="156">AZ88/(SIN(AW88)-SIN($AW$86))</f>
        <v>16.462746065822973</v>
      </c>
      <c r="BB88" s="18">
        <f t="shared" ref="BB88:BB94" si="157">BA88*(COS(AW88)-COS($AW$86))</f>
        <v>-0.27161769259703689</v>
      </c>
      <c r="BC88" s="18">
        <v>16.7</v>
      </c>
      <c r="BD88" s="18">
        <f t="shared" ref="BD88:BD94" si="158">BC88*(COS(AW88)-COS($AW$86))</f>
        <v>-0.27553212861537024</v>
      </c>
      <c r="BE88" s="17">
        <f t="shared" si="152"/>
        <v>9.1189166666666672</v>
      </c>
      <c r="BF88" s="17">
        <f>(A88-A87)</f>
        <v>0.12491666666666745</v>
      </c>
      <c r="BG88">
        <f t="shared" si="153"/>
        <v>16.585240831160263</v>
      </c>
      <c r="BH88" s="18">
        <f t="shared" si="154"/>
        <v>0.13734778494045699</v>
      </c>
      <c r="BI88" s="18">
        <f>SUM($BH$16:BH88)</f>
        <v>4.3861557963873414</v>
      </c>
      <c r="BJ88">
        <v>4</v>
      </c>
      <c r="BK88" s="17">
        <f t="shared" si="140"/>
        <v>1.6138442036126586</v>
      </c>
      <c r="BL88" s="17">
        <v>1.6137673927288381</v>
      </c>
      <c r="BM88">
        <v>1.3</v>
      </c>
      <c r="BO88" s="2">
        <f>BM88*SQRT(AP88)+(2-BM88)</f>
        <v>3.3</v>
      </c>
      <c r="BP88" s="1">
        <f>BO88+AN88</f>
        <v>4.8053991897047741</v>
      </c>
      <c r="BR88" s="1">
        <f t="shared" si="141"/>
        <v>2.2797291666666668</v>
      </c>
      <c r="BS88" s="1">
        <f t="shared" si="155"/>
        <v>3.1229166666666863E-2</v>
      </c>
      <c r="BT88" s="1">
        <f t="shared" si="122"/>
        <v>19.958381338679654</v>
      </c>
      <c r="BU88" s="2">
        <f t="shared" si="142"/>
        <v>12.26378052838443</v>
      </c>
      <c r="BW88" s="1">
        <v>4</v>
      </c>
      <c r="BX88" s="1">
        <f t="shared" si="123"/>
        <v>0.17488005604744433</v>
      </c>
      <c r="BY88" s="2">
        <f t="shared" si="124"/>
        <v>10.024971365777063</v>
      </c>
      <c r="CA88" s="1">
        <f t="shared" si="143"/>
        <v>0.34976011209488866</v>
      </c>
      <c r="CB88" s="2">
        <f t="shared" si="125"/>
        <v>20.049942731554125</v>
      </c>
      <c r="CD88" s="1">
        <f t="shared" si="126"/>
        <v>7.5198213836309664</v>
      </c>
      <c r="CE88" s="1">
        <f t="shared" si="127"/>
        <v>-1.1312963447721201E-2</v>
      </c>
      <c r="CF88" s="17">
        <f>SUM(CE$15:$CE88)</f>
        <v>-0.41577076945529662</v>
      </c>
      <c r="CG88" s="18">
        <f t="shared" si="144"/>
        <v>0.91577076945529656</v>
      </c>
      <c r="CH88" s="18">
        <f t="shared" si="145"/>
        <v>1.5842292305447034</v>
      </c>
      <c r="CJ88" s="1">
        <f t="shared" si="146"/>
        <v>3.4157707694552966</v>
      </c>
      <c r="CK88" s="18">
        <f t="shared" si="147"/>
        <v>3.1795512978397262</v>
      </c>
      <c r="CL88">
        <f t="shared" si="148"/>
        <v>14.576739474336854</v>
      </c>
      <c r="CN88" s="1">
        <v>3</v>
      </c>
      <c r="CO88">
        <v>3</v>
      </c>
      <c r="CP88" s="1">
        <f t="shared" si="149"/>
        <v>5.196152422706632</v>
      </c>
      <c r="CR88" s="1">
        <f t="shared" si="150"/>
        <v>1</v>
      </c>
      <c r="CT88" s="18">
        <f t="shared" si="128"/>
        <v>9.3757037205463583</v>
      </c>
      <c r="CU88">
        <f t="shared" si="129"/>
        <v>270.02026715173508</v>
      </c>
    </row>
    <row r="89" spans="1:99" x14ac:dyDescent="0.2">
      <c r="A89" s="17">
        <f t="shared" si="151"/>
        <v>9.2438333333333347</v>
      </c>
      <c r="B89">
        <f t="shared" si="130"/>
        <v>9.2438333333333347</v>
      </c>
      <c r="C89" s="1">
        <f t="shared" si="131"/>
        <v>12.5</v>
      </c>
      <c r="D89" s="1">
        <f t="shared" si="87"/>
        <v>15.546654131820276</v>
      </c>
      <c r="E89">
        <f t="shared" si="88"/>
        <v>0.63675148091853573</v>
      </c>
      <c r="F89" s="1">
        <f t="shared" si="89"/>
        <v>36.501677250107143</v>
      </c>
      <c r="G89" s="1">
        <f t="shared" si="90"/>
        <v>4.1373868164122163E-3</v>
      </c>
      <c r="H89">
        <f t="shared" si="91"/>
        <v>0.59458667150852884</v>
      </c>
      <c r="I89">
        <f t="shared" si="92"/>
        <v>0.80403152305392156</v>
      </c>
      <c r="J89" s="18">
        <f t="shared" si="132"/>
        <v>1.5358496022279917</v>
      </c>
      <c r="K89" s="2">
        <f t="shared" si="93"/>
        <v>88.042333885681046</v>
      </c>
      <c r="L89">
        <f t="shared" si="116"/>
        <v>2.9938333333333347</v>
      </c>
      <c r="M89" s="1">
        <f t="shared" si="133"/>
        <v>12.5</v>
      </c>
      <c r="N89" s="1">
        <f t="shared" si="94"/>
        <v>12.853522397684527</v>
      </c>
      <c r="O89">
        <f t="shared" si="95"/>
        <v>0.23507846357527534</v>
      </c>
      <c r="P89" s="1">
        <f t="shared" si="117"/>
        <v>13.475835491576293</v>
      </c>
      <c r="Q89" s="1">
        <f t="shared" si="96"/>
        <v>6.0527910626028605E-3</v>
      </c>
      <c r="R89">
        <f t="shared" si="97"/>
        <v>0.23291929174781326</v>
      </c>
      <c r="S89">
        <f t="shared" si="98"/>
        <v>0.97249606864588256</v>
      </c>
      <c r="T89" s="18">
        <f t="shared" si="134"/>
        <v>0.18191759766181398</v>
      </c>
      <c r="U89" s="2">
        <f t="shared" si="99"/>
        <v>10.428397318193158</v>
      </c>
      <c r="V89">
        <f t="shared" si="118"/>
        <v>15.493833333333335</v>
      </c>
      <c r="W89" s="1">
        <f t="shared" si="135"/>
        <v>12.5</v>
      </c>
      <c r="X89" s="1">
        <f t="shared" si="100"/>
        <v>19.907507914380222</v>
      </c>
      <c r="Y89">
        <f t="shared" si="101"/>
        <v>0.89193937975618764</v>
      </c>
      <c r="Z89" s="1">
        <f t="shared" si="102"/>
        <v>51.130282915959796</v>
      </c>
      <c r="AA89" s="1">
        <f t="shared" si="103"/>
        <v>2.5232844184525302E-3</v>
      </c>
      <c r="AB89">
        <f t="shared" si="104"/>
        <v>0.77829095434599016</v>
      </c>
      <c r="AC89">
        <f t="shared" si="105"/>
        <v>0.62790380663220047</v>
      </c>
      <c r="AD89" s="18">
        <f t="shared" si="136"/>
        <v>3.7282041122594629</v>
      </c>
      <c r="AE89" s="2">
        <f t="shared" si="106"/>
        <v>-146.2812929278015</v>
      </c>
      <c r="AF89" s="2"/>
      <c r="AG89" s="1">
        <f t="shared" si="107"/>
        <v>5.8336963014365469E-3</v>
      </c>
      <c r="AH89" s="1">
        <f t="shared" si="108"/>
        <v>1.0797284827741407E-2</v>
      </c>
      <c r="AI89">
        <f t="shared" si="109"/>
        <v>0.49536000652261003</v>
      </c>
      <c r="AJ89" s="2">
        <f t="shared" si="110"/>
        <v>28.396433494926686</v>
      </c>
      <c r="AK89" s="1">
        <f t="shared" si="111"/>
        <v>1.2272463981970745E-2</v>
      </c>
      <c r="AL89" s="1">
        <f t="shared" si="119"/>
        <v>0.95924370058242392</v>
      </c>
      <c r="AM89">
        <f t="shared" si="112"/>
        <v>0.76459910600256076</v>
      </c>
      <c r="AN89" s="17">
        <f t="shared" si="113"/>
        <v>1.5218931250050969</v>
      </c>
      <c r="AP89">
        <v>4</v>
      </c>
      <c r="AQ89">
        <f t="shared" si="114"/>
        <v>0.24768000326130502</v>
      </c>
      <c r="AR89" s="2">
        <f t="shared" si="137"/>
        <v>14.198216747463343</v>
      </c>
      <c r="AT89" s="1">
        <f>ATAN(A89/$G$8/$G$1)</f>
        <v>0.35416293744871735</v>
      </c>
      <c r="AU89" s="2">
        <f t="shared" si="138"/>
        <v>20.302333993875514</v>
      </c>
      <c r="AW89" s="2">
        <f>(AT89+AI89)/(SQRT(AP89)-1)</f>
        <v>0.84952294397132744</v>
      </c>
      <c r="AX89" s="2">
        <f t="shared" si="139"/>
        <v>48.698767488802204</v>
      </c>
      <c r="AZ89" s="18">
        <f>(A89-$A$86)</f>
        <v>0.37475000000000236</v>
      </c>
      <c r="BA89">
        <f t="shared" si="156"/>
        <v>16.586002933836852</v>
      </c>
      <c r="BB89" s="18">
        <f t="shared" si="157"/>
        <v>-0.4120188568714182</v>
      </c>
      <c r="BC89" s="18">
        <v>16.7</v>
      </c>
      <c r="BD89" s="18">
        <f t="shared" si="158"/>
        <v>-0.41485069894178311</v>
      </c>
      <c r="BE89" s="17">
        <f t="shared" si="152"/>
        <v>9.2438333333333347</v>
      </c>
      <c r="BF89" s="17">
        <f>(A89-A88)</f>
        <v>0.12491666666666745</v>
      </c>
      <c r="BG89">
        <f t="shared" si="153"/>
        <v>16.838137798818721</v>
      </c>
      <c r="BH89" s="18">
        <f t="shared" si="154"/>
        <v>0.14047097515512316</v>
      </c>
      <c r="BI89" s="18">
        <f>SUM($BH$16:BH89)</f>
        <v>4.5266267715424648</v>
      </c>
      <c r="BJ89">
        <v>4</v>
      </c>
      <c r="BK89" s="17">
        <f t="shared" si="140"/>
        <v>1.4733732284575352</v>
      </c>
      <c r="BL89" s="17">
        <v>1.4732908825149185</v>
      </c>
      <c r="BM89">
        <v>1.3</v>
      </c>
      <c r="BO89" s="2">
        <f>BM89*SQRT(AP89)+(2-BM89)</f>
        <v>3.3</v>
      </c>
      <c r="BP89" s="1">
        <f>BO89+AN89</f>
        <v>4.8218931250050971</v>
      </c>
      <c r="BR89" s="1">
        <f t="shared" si="141"/>
        <v>2.3109583333333337</v>
      </c>
      <c r="BS89" s="1">
        <f t="shared" si="155"/>
        <v>3.1229166666666863E-2</v>
      </c>
      <c r="BT89" s="1">
        <f t="shared" si="122"/>
        <v>19.990679222218162</v>
      </c>
      <c r="BU89" s="2">
        <f t="shared" si="142"/>
        <v>12.312572347223259</v>
      </c>
      <c r="BW89" s="1">
        <v>4</v>
      </c>
      <c r="BX89" s="1">
        <f t="shared" si="123"/>
        <v>0.17708146872435868</v>
      </c>
      <c r="BY89" s="2">
        <f t="shared" si="124"/>
        <v>10.151166996937757</v>
      </c>
      <c r="CA89" s="1">
        <f t="shared" si="143"/>
        <v>0.35416293744871735</v>
      </c>
      <c r="CB89" s="2">
        <f t="shared" si="125"/>
        <v>20.302333993875514</v>
      </c>
      <c r="CD89" s="1">
        <f t="shared" si="126"/>
        <v>7.5561966956737407</v>
      </c>
      <c r="CE89" s="1">
        <f t="shared" si="127"/>
        <v>-1.1469004526114971E-2</v>
      </c>
      <c r="CF89" s="17">
        <f>SUM(CE$15:$CE89)</f>
        <v>-0.42723977398141161</v>
      </c>
      <c r="CG89" s="18">
        <f t="shared" si="144"/>
        <v>0.92723977398141155</v>
      </c>
      <c r="CH89" s="18">
        <f t="shared" si="145"/>
        <v>1.5727602260185884</v>
      </c>
      <c r="CJ89" s="1">
        <f t="shared" si="146"/>
        <v>3.4272397739814116</v>
      </c>
      <c r="CK89" s="18">
        <f t="shared" si="147"/>
        <v>3.2398121212046718</v>
      </c>
      <c r="CL89">
        <f t="shared" si="148"/>
        <v>14.853006859391044</v>
      </c>
      <c r="CN89" s="1">
        <v>3</v>
      </c>
      <c r="CO89">
        <v>3</v>
      </c>
      <c r="CP89" s="1">
        <f t="shared" si="149"/>
        <v>5.196152422706632</v>
      </c>
      <c r="CR89" s="1">
        <f t="shared" si="150"/>
        <v>1</v>
      </c>
      <c r="CT89" s="18">
        <f t="shared" si="128"/>
        <v>9.4359645439113038</v>
      </c>
      <c r="CU89">
        <f t="shared" si="129"/>
        <v>271.75577886464555</v>
      </c>
    </row>
    <row r="90" spans="1:99" x14ac:dyDescent="0.2">
      <c r="A90" s="17">
        <f t="shared" si="151"/>
        <v>9.3687500000000021</v>
      </c>
      <c r="B90">
        <f t="shared" si="130"/>
        <v>9.3687500000000021</v>
      </c>
      <c r="C90" s="1">
        <f t="shared" si="131"/>
        <v>12.5</v>
      </c>
      <c r="D90" s="1">
        <f t="shared" si="87"/>
        <v>15.621250800192026</v>
      </c>
      <c r="E90">
        <f t="shared" si="88"/>
        <v>0.64318103198577858</v>
      </c>
      <c r="F90" s="1">
        <f t="shared" si="89"/>
        <v>36.870250241222976</v>
      </c>
      <c r="G90" s="1">
        <f t="shared" si="90"/>
        <v>4.0979663681821078E-3</v>
      </c>
      <c r="H90">
        <f t="shared" si="91"/>
        <v>0.59974390782361897</v>
      </c>
      <c r="I90">
        <f t="shared" si="92"/>
        <v>0.80019200510155963</v>
      </c>
      <c r="J90" s="18">
        <f t="shared" si="132"/>
        <v>1.5733519699964715</v>
      </c>
      <c r="K90" s="2">
        <f t="shared" si="93"/>
        <v>90.192151146294535</v>
      </c>
      <c r="L90">
        <f t="shared" si="116"/>
        <v>3.1187500000000021</v>
      </c>
      <c r="M90" s="1">
        <f t="shared" si="133"/>
        <v>12.5</v>
      </c>
      <c r="N90" s="1">
        <f t="shared" si="94"/>
        <v>12.883190659246646</v>
      </c>
      <c r="O90">
        <f t="shared" si="95"/>
        <v>0.24450801955648432</v>
      </c>
      <c r="P90" s="1">
        <f t="shared" si="117"/>
        <v>14.016383286677444</v>
      </c>
      <c r="Q90" s="1">
        <f t="shared" si="96"/>
        <v>6.024945628395945E-3</v>
      </c>
      <c r="R90">
        <f t="shared" si="97"/>
        <v>0.24207900686167239</v>
      </c>
      <c r="S90">
        <f t="shared" si="98"/>
        <v>0.97025654052774435</v>
      </c>
      <c r="T90" s="18">
        <f t="shared" si="134"/>
        <v>0.19683287578937414</v>
      </c>
      <c r="U90" s="2">
        <f t="shared" si="99"/>
        <v>11.283413261811255</v>
      </c>
      <c r="V90">
        <f t="shared" si="118"/>
        <v>15.618750000000002</v>
      </c>
      <c r="W90" s="1">
        <f t="shared" si="135"/>
        <v>12.5</v>
      </c>
      <c r="X90" s="1">
        <f t="shared" si="100"/>
        <v>20.004883192923174</v>
      </c>
      <c r="Y90">
        <f t="shared" si="101"/>
        <v>0.89586021502027247</v>
      </c>
      <c r="Z90" s="1">
        <f t="shared" si="102"/>
        <v>51.355044173136633</v>
      </c>
      <c r="AA90" s="1">
        <f t="shared" si="103"/>
        <v>2.4987796487281936E-3</v>
      </c>
      <c r="AB90">
        <f t="shared" si="104"/>
        <v>0.78074687311971969</v>
      </c>
      <c r="AC90">
        <f t="shared" si="105"/>
        <v>0.62484743747076399</v>
      </c>
      <c r="AD90" s="18">
        <f t="shared" si="136"/>
        <v>3.7771580881833917</v>
      </c>
      <c r="AE90" s="2">
        <f t="shared" si="106"/>
        <v>-143.47501405318138</v>
      </c>
      <c r="AF90" s="2"/>
      <c r="AG90" s="1">
        <f t="shared" si="107"/>
        <v>5.8671576152606944E-3</v>
      </c>
      <c r="AH90" s="1">
        <f t="shared" si="108"/>
        <v>1.0686258887581511E-2</v>
      </c>
      <c r="AI90">
        <f t="shared" si="109"/>
        <v>0.50210400109071962</v>
      </c>
      <c r="AJ90" s="2">
        <f t="shared" si="110"/>
        <v>28.783031909659083</v>
      </c>
      <c r="AK90" s="1">
        <f t="shared" si="111"/>
        <v>1.2190966634960757E-2</v>
      </c>
      <c r="AL90" s="1">
        <f t="shared" si="119"/>
        <v>0.97571115110744044</v>
      </c>
      <c r="AM90">
        <f t="shared" si="112"/>
        <v>0.77310505802484486</v>
      </c>
      <c r="AN90" s="17">
        <f t="shared" si="113"/>
        <v>1.5388237619921274</v>
      </c>
      <c r="AP90">
        <v>4</v>
      </c>
      <c r="AQ90">
        <f t="shared" si="114"/>
        <v>0.25105200054535981</v>
      </c>
      <c r="AR90" s="2">
        <f t="shared" si="137"/>
        <v>14.391515954829542</v>
      </c>
      <c r="AT90" s="1">
        <f>ATAN(A90/$G$8/$G$1)</f>
        <v>0.35855147417577343</v>
      </c>
      <c r="AU90" s="2">
        <f t="shared" si="138"/>
        <v>20.553906162942425</v>
      </c>
      <c r="AW90" s="2">
        <f>(AT90+AI90)/(SQRT(AP90)-1)</f>
        <v>0.860655475266493</v>
      </c>
      <c r="AX90" s="2">
        <f t="shared" si="139"/>
        <v>49.336938072601505</v>
      </c>
      <c r="AZ90" s="18">
        <f>(A90-$A$86)</f>
        <v>0.49966666666666981</v>
      </c>
      <c r="BA90">
        <f t="shared" si="156"/>
        <v>16.711852969375268</v>
      </c>
      <c r="BB90" s="18">
        <f t="shared" si="157"/>
        <v>-0.55553962530617118</v>
      </c>
      <c r="BC90" s="18">
        <v>16.7</v>
      </c>
      <c r="BD90" s="18">
        <f t="shared" si="158"/>
        <v>-0.55514560591301532</v>
      </c>
      <c r="BE90" s="17">
        <f t="shared" si="152"/>
        <v>9.3687500000000021</v>
      </c>
      <c r="BF90" s="17">
        <f>(A90-A89)</f>
        <v>0.12491666666666745</v>
      </c>
      <c r="BG90">
        <f t="shared" si="153"/>
        <v>17.101128980946793</v>
      </c>
      <c r="BH90" s="18">
        <f t="shared" si="154"/>
        <v>0.1436647484721541</v>
      </c>
      <c r="BI90" s="18">
        <f>SUM($BH$16:BH90)</f>
        <v>4.6702915200146187</v>
      </c>
      <c r="BJ90">
        <v>4</v>
      </c>
      <c r="BK90" s="17">
        <f t="shared" si="140"/>
        <v>1.3297084799853813</v>
      </c>
      <c r="BL90" s="17">
        <v>1.3296202460874627</v>
      </c>
      <c r="BM90">
        <v>1.3</v>
      </c>
      <c r="BO90" s="2">
        <f>BM90*SQRT(AP90)+(2-BM90)</f>
        <v>3.3</v>
      </c>
      <c r="BP90" s="1">
        <f>BO90+AN90</f>
        <v>4.8388237619921277</v>
      </c>
      <c r="BR90" s="1">
        <f t="shared" si="141"/>
        <v>2.342187500000001</v>
      </c>
      <c r="BS90" s="1">
        <f t="shared" si="155"/>
        <v>3.1229166666667307E-2</v>
      </c>
      <c r="BT90" s="1">
        <f t="shared" si="122"/>
        <v>20.023363367986065</v>
      </c>
      <c r="BU90" s="2">
        <f t="shared" si="142"/>
        <v>12.362187129978192</v>
      </c>
      <c r="BW90" s="1">
        <v>4</v>
      </c>
      <c r="BX90" s="1">
        <f t="shared" si="123"/>
        <v>0.17927573708788672</v>
      </c>
      <c r="BY90" s="2">
        <f t="shared" si="124"/>
        <v>10.276953081471213</v>
      </c>
      <c r="CA90" s="1">
        <f t="shared" si="143"/>
        <v>0.35855147417577343</v>
      </c>
      <c r="CB90" s="2">
        <f t="shared" si="125"/>
        <v>20.553906162942425</v>
      </c>
      <c r="CD90" s="1">
        <f t="shared" si="126"/>
        <v>7.5931299717932834</v>
      </c>
      <c r="CE90" s="1">
        <f t="shared" si="127"/>
        <v>-1.1625045611515481E-2</v>
      </c>
      <c r="CF90" s="17">
        <f>SUM(CE$15:$CE90)</f>
        <v>-0.43886481959292711</v>
      </c>
      <c r="CG90" s="18">
        <f t="shared" si="144"/>
        <v>0.93886481959292711</v>
      </c>
      <c r="CH90" s="18">
        <f t="shared" si="145"/>
        <v>1.561135180407073</v>
      </c>
      <c r="CJ90" s="1">
        <f t="shared" si="146"/>
        <v>3.4388648195929274</v>
      </c>
      <c r="CK90" s="18">
        <f t="shared" si="147"/>
        <v>3.3010519495711197</v>
      </c>
      <c r="CL90">
        <f t="shared" si="148"/>
        <v>15.133762519523758</v>
      </c>
      <c r="CN90" s="1">
        <v>3</v>
      </c>
      <c r="CO90">
        <v>3</v>
      </c>
      <c r="CP90" s="1">
        <f t="shared" si="149"/>
        <v>5.196152422706632</v>
      </c>
      <c r="CR90" s="1">
        <f t="shared" si="150"/>
        <v>1</v>
      </c>
      <c r="CT90" s="18">
        <f t="shared" si="128"/>
        <v>9.4972043722777517</v>
      </c>
      <c r="CU90">
        <f t="shared" si="129"/>
        <v>273.51948592159926</v>
      </c>
    </row>
    <row r="91" spans="1:99" x14ac:dyDescent="0.2">
      <c r="A91" s="17">
        <f t="shared" si="151"/>
        <v>9.4936666666666696</v>
      </c>
      <c r="B91">
        <f t="shared" si="130"/>
        <v>9.4936666666666696</v>
      </c>
      <c r="C91" s="1">
        <f t="shared" si="131"/>
        <v>12.5</v>
      </c>
      <c r="D91" s="1">
        <f t="shared" si="87"/>
        <v>15.696487083987225</v>
      </c>
      <c r="E91">
        <f t="shared" si="88"/>
        <v>0.64954920806523586</v>
      </c>
      <c r="F91" s="1">
        <f t="shared" si="89"/>
        <v>37.235304920937082</v>
      </c>
      <c r="G91" s="1">
        <f t="shared" si="90"/>
        <v>4.0587758345777642E-3</v>
      </c>
      <c r="H91">
        <f t="shared" si="91"/>
        <v>0.60482747610142873</v>
      </c>
      <c r="I91">
        <f t="shared" si="92"/>
        <v>0.79635653080311686</v>
      </c>
      <c r="J91" s="18">
        <f t="shared" si="132"/>
        <v>1.611175894925132</v>
      </c>
      <c r="K91" s="2">
        <f t="shared" si="93"/>
        <v>92.360401619912025</v>
      </c>
      <c r="L91">
        <f t="shared" si="116"/>
        <v>3.2436666666666696</v>
      </c>
      <c r="M91" s="1">
        <f t="shared" si="133"/>
        <v>12.5</v>
      </c>
      <c r="N91" s="1">
        <f t="shared" si="94"/>
        <v>12.913999126701398</v>
      </c>
      <c r="O91">
        <f t="shared" si="95"/>
        <v>0.2538934152833538</v>
      </c>
      <c r="P91" s="1">
        <f t="shared" si="117"/>
        <v>14.554399602230472</v>
      </c>
      <c r="Q91" s="1">
        <f t="shared" si="96"/>
        <v>5.9962329226311969E-3</v>
      </c>
      <c r="R91">
        <f t="shared" si="97"/>
        <v>0.25117445299806163</v>
      </c>
      <c r="S91">
        <f t="shared" si="98"/>
        <v>0.9679418340794681</v>
      </c>
      <c r="T91" s="18">
        <f t="shared" si="134"/>
        <v>0.21232137550511901</v>
      </c>
      <c r="U91" s="2">
        <f t="shared" si="99"/>
        <v>12.171289041694719</v>
      </c>
      <c r="V91">
        <f t="shared" si="118"/>
        <v>15.74366666666667</v>
      </c>
      <c r="W91" s="1">
        <f t="shared" si="135"/>
        <v>12.5</v>
      </c>
      <c r="X91" s="1">
        <f t="shared" si="100"/>
        <v>20.102563023433387</v>
      </c>
      <c r="Y91">
        <f t="shared" si="101"/>
        <v>0.89974300623936354</v>
      </c>
      <c r="Z91" s="1">
        <f t="shared" si="102"/>
        <v>51.577624561492172</v>
      </c>
      <c r="AA91" s="1">
        <f t="shared" si="103"/>
        <v>2.4745551386440019E-3</v>
      </c>
      <c r="AB91">
        <f t="shared" si="104"/>
        <v>0.78316713387812353</v>
      </c>
      <c r="AC91">
        <f t="shared" si="105"/>
        <v>0.62181125786939984</v>
      </c>
      <c r="AD91" s="18">
        <f t="shared" si="136"/>
        <v>3.8262651730883253</v>
      </c>
      <c r="AE91" s="2">
        <f t="shared" si="106"/>
        <v>-140.65995823060558</v>
      </c>
      <c r="AF91" s="2"/>
      <c r="AG91" s="1">
        <f t="shared" si="107"/>
        <v>5.8989499240352039E-3</v>
      </c>
      <c r="AH91" s="1">
        <f t="shared" si="108"/>
        <v>1.0574943579058619E-2</v>
      </c>
      <c r="AI91">
        <f t="shared" si="109"/>
        <v>0.50882973498478745</v>
      </c>
      <c r="AJ91" s="2">
        <f t="shared" si="110"/>
        <v>29.168583534159787</v>
      </c>
      <c r="AK91" s="1">
        <f t="shared" si="111"/>
        <v>1.2108965352438168E-2</v>
      </c>
      <c r="AL91" s="1">
        <f t="shared" si="119"/>
        <v>0.99291535183234769</v>
      </c>
      <c r="AM91">
        <f t="shared" si="112"/>
        <v>0.78184326162129292</v>
      </c>
      <c r="AN91" s="17">
        <f t="shared" si="113"/>
        <v>1.5562166831634014</v>
      </c>
      <c r="AP91">
        <v>4</v>
      </c>
      <c r="AQ91">
        <f t="shared" si="114"/>
        <v>0.25441486749239373</v>
      </c>
      <c r="AR91" s="2">
        <f t="shared" si="137"/>
        <v>14.584291767079893</v>
      </c>
      <c r="AT91" s="1">
        <f>ATAN(A91/$G$8/$G$1)</f>
        <v>0.36292562350670671</v>
      </c>
      <c r="AU91" s="2">
        <f t="shared" si="138"/>
        <v>20.804653576817582</v>
      </c>
      <c r="AW91" s="2">
        <f>(AT91+AI91)/(SQRT(AP91)-1)</f>
        <v>0.8717553584914941</v>
      </c>
      <c r="AX91" s="2">
        <f t="shared" si="139"/>
        <v>49.973237110977365</v>
      </c>
      <c r="AZ91" s="18">
        <f>(A91-$A$86)</f>
        <v>0.62458333333333727</v>
      </c>
      <c r="BA91">
        <f t="shared" si="156"/>
        <v>16.840330986755809</v>
      </c>
      <c r="BB91" s="18">
        <f t="shared" si="157"/>
        <v>-0.70222411378779648</v>
      </c>
      <c r="BC91" s="18">
        <v>16.7</v>
      </c>
      <c r="BD91" s="18">
        <f t="shared" si="158"/>
        <v>-0.69637245903771661</v>
      </c>
      <c r="BE91" s="17">
        <f t="shared" si="152"/>
        <v>9.4936666666666696</v>
      </c>
      <c r="BF91" s="17">
        <f>(A91-A90)</f>
        <v>0.12491666666666745</v>
      </c>
      <c r="BG91">
        <f t="shared" si="153"/>
        <v>17.374624166509314</v>
      </c>
      <c r="BH91" s="18">
        <f t="shared" si="154"/>
        <v>0.14693194582398184</v>
      </c>
      <c r="BI91" s="18">
        <f>SUM($BH$16:BH91)</f>
        <v>4.8172234658386008</v>
      </c>
      <c r="BJ91">
        <v>4</v>
      </c>
      <c r="BK91" s="17">
        <f>2-BI91+BJ91</f>
        <v>1.1827765341613992</v>
      </c>
      <c r="BL91" s="17">
        <v>1.1826820382763401</v>
      </c>
      <c r="BM91">
        <v>1.3</v>
      </c>
      <c r="BO91" s="2">
        <f>BM91*SQRT(AP91)+(2-BM91)</f>
        <v>3.3</v>
      </c>
      <c r="BP91" s="1">
        <f>BO91+AN91</f>
        <v>4.8562166831634013</v>
      </c>
      <c r="BR91" s="1">
        <f t="shared" si="141"/>
        <v>2.3734166666666674</v>
      </c>
      <c r="BS91" s="1">
        <f t="shared" si="155"/>
        <v>3.1229166666666419E-2</v>
      </c>
      <c r="BT91" s="1">
        <f t="shared" si="122"/>
        <v>20.056431887614011</v>
      </c>
      <c r="BU91" s="2">
        <f t="shared" si="142"/>
        <v>12.412648570777414</v>
      </c>
      <c r="BW91" s="1">
        <v>4</v>
      </c>
      <c r="BX91" s="1">
        <f t="shared" si="123"/>
        <v>0.18146281175335335</v>
      </c>
      <c r="BY91" s="2">
        <f t="shared" si="124"/>
        <v>10.402326788408791</v>
      </c>
      <c r="CA91" s="1">
        <f t="shared" si="143"/>
        <v>0.36292562350670671</v>
      </c>
      <c r="CB91" s="2">
        <f t="shared" si="125"/>
        <v>20.804653576817582</v>
      </c>
      <c r="CD91" s="1">
        <f t="shared" si="126"/>
        <v>7.6306235480297993</v>
      </c>
      <c r="CE91" s="1">
        <f t="shared" si="127"/>
        <v>-1.1781086703939301E-2</v>
      </c>
      <c r="CF91" s="17">
        <f>SUM(CE$15:$CE91)</f>
        <v>-0.45064590629686641</v>
      </c>
      <c r="CG91" s="18">
        <f t="shared" si="144"/>
        <v>0.95064590629686641</v>
      </c>
      <c r="CH91" s="18">
        <f t="shared" si="145"/>
        <v>1.5493540937031336</v>
      </c>
      <c r="CJ91" s="1">
        <f t="shared" si="146"/>
        <v>3.4506459062968666</v>
      </c>
      <c r="CK91" s="18">
        <f t="shared" si="147"/>
        <v>3.3632944770742803</v>
      </c>
      <c r="CL91">
        <f t="shared" si="148"/>
        <v>15.419115081142833</v>
      </c>
      <c r="CN91" s="1">
        <v>3</v>
      </c>
      <c r="CO91">
        <v>3</v>
      </c>
      <c r="CP91" s="1">
        <f t="shared" si="149"/>
        <v>5.196152422706632</v>
      </c>
      <c r="CR91" s="1">
        <f t="shared" si="150"/>
        <v>1</v>
      </c>
      <c r="CT91" s="18">
        <f t="shared" si="128"/>
        <v>9.5594468997809123</v>
      </c>
      <c r="CU91">
        <f t="shared" si="129"/>
        <v>275.31207071369028</v>
      </c>
    </row>
    <row r="92" spans="1:99" x14ac:dyDescent="0.2">
      <c r="A92" s="17">
        <f t="shared" si="151"/>
        <v>9.618583333333337</v>
      </c>
      <c r="B92">
        <f t="shared" si="130"/>
        <v>9.618583333333337</v>
      </c>
      <c r="C92" s="1">
        <f t="shared" si="131"/>
        <v>12.5</v>
      </c>
      <c r="D92" s="1">
        <f t="shared" si="87"/>
        <v>15.772353830049523</v>
      </c>
      <c r="E92">
        <f t="shared" si="88"/>
        <v>0.65585637463830526</v>
      </c>
      <c r="F92" s="1">
        <f t="shared" si="89"/>
        <v>37.596862240412399</v>
      </c>
      <c r="G92" s="1">
        <f t="shared" si="90"/>
        <v>4.0198234321985847E-3</v>
      </c>
      <c r="H92">
        <f t="shared" si="91"/>
        <v>0.60983816600715557</v>
      </c>
      <c r="I92">
        <f t="shared" si="92"/>
        <v>0.79252596883700221</v>
      </c>
      <c r="J92" s="18">
        <f t="shared" si="132"/>
        <v>1.6493167754004807</v>
      </c>
      <c r="K92" s="2">
        <f t="shared" si="93"/>
        <v>94.546821519772777</v>
      </c>
      <c r="L92">
        <f t="shared" si="116"/>
        <v>3.368583333333337</v>
      </c>
      <c r="M92" s="1">
        <f t="shared" si="133"/>
        <v>12.5</v>
      </c>
      <c r="N92" s="1">
        <f t="shared" si="94"/>
        <v>12.945939659739309</v>
      </c>
      <c r="O92">
        <f t="shared" si="95"/>
        <v>0.26323331864863558</v>
      </c>
      <c r="P92" s="1">
        <f t="shared" si="117"/>
        <v>15.089808075399491</v>
      </c>
      <c r="Q92" s="1">
        <f t="shared" si="96"/>
        <v>5.96668132330692E-3</v>
      </c>
      <c r="R92">
        <f t="shared" si="97"/>
        <v>0.2602038493821599</v>
      </c>
      <c r="S92">
        <f t="shared" si="98"/>
        <v>0.96555370475531099</v>
      </c>
      <c r="T92" s="18">
        <f t="shared" si="134"/>
        <v>0.22837900438928838</v>
      </c>
      <c r="U92" s="2">
        <f t="shared" si="99"/>
        <v>13.091790060532453</v>
      </c>
      <c r="V92">
        <f t="shared" si="118"/>
        <v>15.868583333333337</v>
      </c>
      <c r="W92" s="1">
        <f t="shared" si="135"/>
        <v>12.5</v>
      </c>
      <c r="X92" s="1">
        <f t="shared" si="100"/>
        <v>20.20054298792348</v>
      </c>
      <c r="Y92">
        <f t="shared" si="101"/>
        <v>0.9035881890685743</v>
      </c>
      <c r="Z92" s="1">
        <f t="shared" si="102"/>
        <v>51.79804905488642</v>
      </c>
      <c r="AA92" s="1">
        <f t="shared" si="103"/>
        <v>2.4506083741473337E-3</v>
      </c>
      <c r="AB92">
        <f t="shared" si="104"/>
        <v>0.78555231623328514</v>
      </c>
      <c r="AC92">
        <f t="shared" si="105"/>
        <v>0.61879524760660598</v>
      </c>
      <c r="AD92" s="18">
        <f t="shared" si="136"/>
        <v>3.8755231458966874</v>
      </c>
      <c r="AE92" s="2">
        <f t="shared" si="106"/>
        <v>-137.83625278299246</v>
      </c>
      <c r="AF92" s="2"/>
      <c r="AG92" s="1">
        <f t="shared" si="107"/>
        <v>5.9290762824177976E-3</v>
      </c>
      <c r="AH92" s="1">
        <f t="shared" si="108"/>
        <v>1.0463390532637507E-2</v>
      </c>
      <c r="AI92">
        <f t="shared" si="109"/>
        <v>0.51553610503855907</v>
      </c>
      <c r="AJ92" s="2">
        <f t="shared" si="110"/>
        <v>29.553025129598925</v>
      </c>
      <c r="AK92" s="1">
        <f t="shared" si="111"/>
        <v>1.2026491051059634E-2</v>
      </c>
      <c r="AL92" s="1">
        <f t="shared" si="119"/>
        <v>1.0109171279440743</v>
      </c>
      <c r="AM92">
        <f t="shared" si="112"/>
        <v>0.79082703987363279</v>
      </c>
      <c r="AN92" s="17">
        <f t="shared" si="113"/>
        <v>1.574098407391785</v>
      </c>
      <c r="AP92">
        <v>4</v>
      </c>
      <c r="AQ92">
        <f t="shared" si="114"/>
        <v>0.25776805251927953</v>
      </c>
      <c r="AR92" s="2">
        <f t="shared" si="137"/>
        <v>14.776512564799463</v>
      </c>
      <c r="AT92" s="1">
        <f>ATAN(A92/$G$8/$G$1)</f>
        <v>0.36728528952081663</v>
      </c>
      <c r="AU92" s="2">
        <f t="shared" si="138"/>
        <v>21.054570736862097</v>
      </c>
      <c r="AW92" s="2">
        <f>(AT92+AI92)/(SQRT(AP92)-1)</f>
        <v>0.88282139455937569</v>
      </c>
      <c r="AX92" s="2">
        <f t="shared" si="139"/>
        <v>50.607595866461025</v>
      </c>
      <c r="AZ92" s="18">
        <f>(A92-$A$86)</f>
        <v>0.74950000000000472</v>
      </c>
      <c r="BA92">
        <f t="shared" si="156"/>
        <v>16.971471729151784</v>
      </c>
      <c r="BB92" s="18">
        <f t="shared" si="157"/>
        <v>-0.85211689332427054</v>
      </c>
      <c r="BC92" s="18">
        <v>16.7</v>
      </c>
      <c r="BD92" s="18">
        <f t="shared" si="158"/>
        <v>-0.8384866289510966</v>
      </c>
      <c r="BE92" s="17">
        <f t="shared" si="152"/>
        <v>9.618583333333337</v>
      </c>
      <c r="BF92" s="17">
        <f>(A92-A91)</f>
        <v>0.12491666666666745</v>
      </c>
      <c r="BG92">
        <f t="shared" si="153"/>
        <v>17.659053643868472</v>
      </c>
      <c r="BH92" s="18">
        <f t="shared" si="154"/>
        <v>0.15027555389546204</v>
      </c>
      <c r="BI92" s="18">
        <f>SUM($BH$16:BH92)</f>
        <v>4.9674990197340625</v>
      </c>
      <c r="BJ92">
        <v>4</v>
      </c>
      <c r="BK92" s="17">
        <f t="shared" si="140"/>
        <v>1.0325009802659375</v>
      </c>
      <c r="BL92" s="17">
        <v>1.0323998258791542</v>
      </c>
      <c r="BM92">
        <v>1.3</v>
      </c>
      <c r="BO92" s="2">
        <f>BM92*SQRT(AP92)+(2-BM92)</f>
        <v>3.3</v>
      </c>
      <c r="BP92" s="1">
        <f>BO92+AN92</f>
        <v>4.8740984073917843</v>
      </c>
      <c r="BR92" s="1">
        <f t="shared" si="141"/>
        <v>2.4046458333333343</v>
      </c>
      <c r="BS92" s="1">
        <f t="shared" si="155"/>
        <v>3.1229166666666863E-2</v>
      </c>
      <c r="BT92" s="1">
        <f t="shared" si="122"/>
        <v>20.089882883031109</v>
      </c>
      <c r="BU92" s="2">
        <f t="shared" si="142"/>
        <v>12.463981290422893</v>
      </c>
      <c r="BW92" s="1">
        <v>4</v>
      </c>
      <c r="BX92" s="1">
        <f t="shared" si="123"/>
        <v>0.18364264476040831</v>
      </c>
      <c r="BY92" s="2">
        <f t="shared" si="124"/>
        <v>10.527285368431048</v>
      </c>
      <c r="CA92" s="1">
        <f t="shared" si="143"/>
        <v>0.36728528952081663</v>
      </c>
      <c r="CB92" s="2">
        <f t="shared" si="125"/>
        <v>21.054570736862097</v>
      </c>
      <c r="CD92" s="1">
        <f t="shared" si="126"/>
        <v>7.6686797857724844</v>
      </c>
      <c r="CE92" s="1">
        <f t="shared" si="127"/>
        <v>-1.1937127803402123E-2</v>
      </c>
      <c r="CF92" s="17">
        <f>SUM(CE$15:$CE92)</f>
        <v>-0.46258303410026852</v>
      </c>
      <c r="CG92" s="18">
        <f t="shared" si="144"/>
        <v>0.96258303410026858</v>
      </c>
      <c r="CH92" s="18">
        <f t="shared" si="145"/>
        <v>1.5374169658997314</v>
      </c>
      <c r="CJ92" s="1">
        <f t="shared" si="146"/>
        <v>3.4625830341002688</v>
      </c>
      <c r="CK92" s="18">
        <f t="shared" si="147"/>
        <v>3.426564324523163</v>
      </c>
      <c r="CL92">
        <f t="shared" si="148"/>
        <v>15.709177419017367</v>
      </c>
      <c r="CN92" s="1">
        <v>3</v>
      </c>
      <c r="CO92">
        <v>3</v>
      </c>
      <c r="CP92" s="1">
        <f t="shared" si="149"/>
        <v>5.196152422706632</v>
      </c>
      <c r="CR92" s="1">
        <f t="shared" si="150"/>
        <v>1</v>
      </c>
      <c r="CT92" s="18">
        <f t="shared" si="128"/>
        <v>9.622716747229795</v>
      </c>
      <c r="CU92">
        <f t="shared" si="129"/>
        <v>277.13424232021811</v>
      </c>
    </row>
    <row r="93" spans="1:99" x14ac:dyDescent="0.2">
      <c r="A93" s="17">
        <f t="shared" si="151"/>
        <v>9.7435000000000045</v>
      </c>
      <c r="B93">
        <f t="shared" si="130"/>
        <v>9.7435000000000045</v>
      </c>
      <c r="C93" s="1">
        <f t="shared" si="131"/>
        <v>12.5</v>
      </c>
      <c r="D93" s="1">
        <f t="shared" si="87"/>
        <v>15.848841984511047</v>
      </c>
      <c r="E93">
        <f t="shared" si="88"/>
        <v>0.6621029096336335</v>
      </c>
      <c r="F93" s="1">
        <f t="shared" si="89"/>
        <v>37.954943864348415</v>
      </c>
      <c r="G93" s="1">
        <f t="shared" si="90"/>
        <v>3.981116889783004E-3</v>
      </c>
      <c r="H93">
        <f t="shared" si="91"/>
        <v>0.61477677735207736</v>
      </c>
      <c r="I93">
        <f t="shared" si="92"/>
        <v>0.78870115635048632</v>
      </c>
      <c r="J93" s="18">
        <f t="shared" si="132"/>
        <v>1.6877700597248331</v>
      </c>
      <c r="K93" s="2">
        <f t="shared" si="93"/>
        <v>96.75114992053183</v>
      </c>
      <c r="L93">
        <f t="shared" si="116"/>
        <v>3.4935000000000045</v>
      </c>
      <c r="M93" s="1">
        <f t="shared" si="133"/>
        <v>12.5</v>
      </c>
      <c r="N93" s="1">
        <f t="shared" si="94"/>
        <v>12.979003900531042</v>
      </c>
      <c r="O93">
        <f t="shared" si="95"/>
        <v>0.2725264421660164</v>
      </c>
      <c r="P93" s="1">
        <f t="shared" si="117"/>
        <v>15.622534901236609</v>
      </c>
      <c r="Q93" s="1">
        <f t="shared" si="96"/>
        <v>5.936319594849037E-3</v>
      </c>
      <c r="R93">
        <f t="shared" si="97"/>
        <v>0.26916549426855985</v>
      </c>
      <c r="S93">
        <f t="shared" si="98"/>
        <v>0.96309393970430623</v>
      </c>
      <c r="T93" s="18">
        <f t="shared" si="134"/>
        <v>0.24500156066724024</v>
      </c>
      <c r="U93" s="2">
        <f t="shared" si="99"/>
        <v>14.044675452262178</v>
      </c>
      <c r="V93">
        <f t="shared" si="118"/>
        <v>15.993500000000004</v>
      </c>
      <c r="W93" s="1">
        <f t="shared" si="135"/>
        <v>12.5</v>
      </c>
      <c r="X93" s="1">
        <f t="shared" si="100"/>
        <v>20.298818740261712</v>
      </c>
      <c r="Y93">
        <f t="shared" si="101"/>
        <v>0.90739619521338699</v>
      </c>
      <c r="Z93" s="1">
        <f t="shared" si="102"/>
        <v>52.016342400767407</v>
      </c>
      <c r="AA93" s="1">
        <f t="shared" si="103"/>
        <v>2.426936810960823E-3</v>
      </c>
      <c r="AB93">
        <f t="shared" si="104"/>
        <v>0.78790299103847261</v>
      </c>
      <c r="AC93">
        <f t="shared" si="105"/>
        <v>0.61579938024703185</v>
      </c>
      <c r="AD93" s="18">
        <f t="shared" si="136"/>
        <v>3.9249298216552542</v>
      </c>
      <c r="AE93" s="2">
        <f t="shared" si="106"/>
        <v>-135.00402296243769</v>
      </c>
      <c r="AF93" s="2"/>
      <c r="AG93" s="1">
        <f t="shared" si="107"/>
        <v>5.9575413820638027E-3</v>
      </c>
      <c r="AH93" s="1">
        <f t="shared" si="108"/>
        <v>1.0351651104573719E-2</v>
      </c>
      <c r="AI93">
        <f t="shared" si="109"/>
        <v>0.52222202058648204</v>
      </c>
      <c r="AJ93" s="2">
        <f t="shared" si="110"/>
        <v>29.936294173747378</v>
      </c>
      <c r="AK93" s="1">
        <f t="shared" si="111"/>
        <v>1.1943574837954715E-2</v>
      </c>
      <c r="AL93" s="1">
        <f t="shared" si="119"/>
        <v>1.0297830516818498</v>
      </c>
      <c r="AM93">
        <f t="shared" si="112"/>
        <v>0.80007013266378446</v>
      </c>
      <c r="AN93" s="17">
        <f t="shared" si="113"/>
        <v>1.5924962831683609</v>
      </c>
      <c r="AP93">
        <v>4</v>
      </c>
      <c r="AQ93">
        <f t="shared" si="114"/>
        <v>0.26111101029324107</v>
      </c>
      <c r="AR93" s="2">
        <f t="shared" si="137"/>
        <v>14.968147086873691</v>
      </c>
      <c r="AT93" s="1">
        <f>ATAN(A93/$G$8/$G$1)</f>
        <v>0.37163037913368735</v>
      </c>
      <c r="AU93" s="2">
        <f t="shared" si="138"/>
        <v>21.303652307026663</v>
      </c>
      <c r="AW93" s="2">
        <f>(AT93+AI93)/(SQRT(AP93)-1)</f>
        <v>0.89385239972016939</v>
      </c>
      <c r="AX93" s="2">
        <f t="shared" si="139"/>
        <v>51.239946480774037</v>
      </c>
      <c r="AZ93" s="18">
        <f>(A93-$A$86)</f>
        <v>0.87441666666667217</v>
      </c>
      <c r="BA93">
        <f t="shared" si="156"/>
        <v>17.105309879080519</v>
      </c>
      <c r="BB93" s="18">
        <f t="shared" si="157"/>
        <v>-1.0052629891204936</v>
      </c>
      <c r="BC93" s="18">
        <v>16.7</v>
      </c>
      <c r="BD93" s="18">
        <f t="shared" si="158"/>
        <v>-0.9814433083637687</v>
      </c>
      <c r="BE93" s="17">
        <f t="shared" si="152"/>
        <v>9.7435000000000045</v>
      </c>
      <c r="BF93" s="17">
        <f>(A93-A92)</f>
        <v>0.12491666666666745</v>
      </c>
      <c r="BG93">
        <f t="shared" si="153"/>
        <v>17.954869624185573</v>
      </c>
      <c r="BH93" s="18">
        <f t="shared" si="154"/>
        <v>0.15369871501563001</v>
      </c>
      <c r="BI93" s="18">
        <f>SUM($BH$16:BH93)</f>
        <v>5.1211977347496926</v>
      </c>
      <c r="BJ93">
        <v>4</v>
      </c>
      <c r="BK93" s="17">
        <f t="shared" si="140"/>
        <v>0.87880226525030736</v>
      </c>
      <c r="BL93" s="17">
        <v>0.87869403191213191</v>
      </c>
      <c r="BM93">
        <v>1.3</v>
      </c>
      <c r="BO93" s="2">
        <f>BM93*SQRT(AP93)+(2-BM93)</f>
        <v>3.3</v>
      </c>
      <c r="BP93" s="1">
        <f>BO93+AN93</f>
        <v>4.8924962831683612</v>
      </c>
      <c r="BR93" s="1">
        <f t="shared" si="141"/>
        <v>2.4358750000000011</v>
      </c>
      <c r="BS93" s="1">
        <f t="shared" si="155"/>
        <v>3.1229166666666863E-2</v>
      </c>
      <c r="BT93" s="1">
        <f t="shared" si="122"/>
        <v>20.123714446906295</v>
      </c>
      <c r="BU93" s="2">
        <f t="shared" si="142"/>
        <v>1.6210730074654123E-2</v>
      </c>
      <c r="BW93" s="1">
        <v>4</v>
      </c>
      <c r="BX93" s="1">
        <f t="shared" si="123"/>
        <v>0.18581518956684367</v>
      </c>
      <c r="BY93" s="2">
        <f t="shared" si="124"/>
        <v>10.651826153513332</v>
      </c>
      <c r="CA93" s="1">
        <f t="shared" si="143"/>
        <v>0.37163037913368735</v>
      </c>
      <c r="CB93" s="2">
        <f t="shared" si="125"/>
        <v>21.303652307026663</v>
      </c>
      <c r="CD93" s="1">
        <f t="shared" si="126"/>
        <v>7.7073010715505088</v>
      </c>
      <c r="CE93" s="1">
        <f t="shared" si="127"/>
        <v>-1.2093168909918439E-2</v>
      </c>
      <c r="CF93" s="17">
        <f>SUM(CE$15:$CE93)</f>
        <v>-0.47467620301018698</v>
      </c>
      <c r="CG93" s="18">
        <f t="shared" si="144"/>
        <v>0.97467620301018698</v>
      </c>
      <c r="CH93" s="18">
        <f t="shared" si="145"/>
        <v>1.525323796989813</v>
      </c>
      <c r="CJ93" s="1">
        <f t="shared" si="146"/>
        <v>3.474676203010187</v>
      </c>
      <c r="CK93" s="18">
        <f t="shared" si="147"/>
        <v>3.4908869330848411</v>
      </c>
      <c r="CL93">
        <f t="shared" si="148"/>
        <v>16.004066168870331</v>
      </c>
      <c r="CN93" s="1">
        <v>3</v>
      </c>
      <c r="CO93">
        <v>3</v>
      </c>
      <c r="CP93" s="1">
        <f t="shared" si="149"/>
        <v>5.196152422706632</v>
      </c>
      <c r="CR93" s="1">
        <f t="shared" si="150"/>
        <v>1</v>
      </c>
      <c r="CT93" s="18">
        <f t="shared" si="128"/>
        <v>9.6870393557914731</v>
      </c>
      <c r="CU93">
        <f t="shared" si="129"/>
        <v>278.9867334467944</v>
      </c>
    </row>
    <row r="94" spans="1:99" x14ac:dyDescent="0.2">
      <c r="A94" s="17">
        <f t="shared" si="151"/>
        <v>9.8684166666666719</v>
      </c>
      <c r="B94">
        <f t="shared" si="130"/>
        <v>9.8684166666666719</v>
      </c>
      <c r="C94" s="1">
        <f t="shared" si="131"/>
        <v>12.5</v>
      </c>
      <c r="D94" s="1">
        <f t="shared" si="87"/>
        <v>15.925942593986221</v>
      </c>
      <c r="E94">
        <f t="shared" si="88"/>
        <v>0.66828920267582614</v>
      </c>
      <c r="F94" s="1">
        <f t="shared" si="89"/>
        <v>38.309572127913597</v>
      </c>
      <c r="G94" s="1">
        <f t="shared" si="90"/>
        <v>3.9426634616595837E-3</v>
      </c>
      <c r="H94">
        <f t="shared" si="91"/>
        <v>0.61964411892286209</v>
      </c>
      <c r="I94">
        <f t="shared" si="92"/>
        <v>0.78488289947246903</v>
      </c>
      <c r="J94" s="18">
        <f t="shared" si="132"/>
        <v>1.7265312467164882</v>
      </c>
      <c r="K94" s="2">
        <f t="shared" si="93"/>
        <v>98.973128792664923</v>
      </c>
      <c r="L94">
        <f t="shared" si="116"/>
        <v>3.6184166666666719</v>
      </c>
      <c r="M94" s="1">
        <f t="shared" si="133"/>
        <v>12.5</v>
      </c>
      <c r="N94" s="1">
        <f t="shared" si="94"/>
        <v>13.013183283640139</v>
      </c>
      <c r="O94">
        <f t="shared" si="95"/>
        <v>0.28177154352465339</v>
      </c>
      <c r="P94" s="1">
        <f t="shared" si="117"/>
        <v>16.152508864470576</v>
      </c>
      <c r="Q94" s="1">
        <f t="shared" si="96"/>
        <v>5.9051768256767742E-3</v>
      </c>
      <c r="R94">
        <f t="shared" si="97"/>
        <v>0.27805776555961204</v>
      </c>
      <c r="S94">
        <f t="shared" si="98"/>
        <v>0.96056435443545163</v>
      </c>
      <c r="T94" s="18">
        <f t="shared" si="134"/>
        <v>0.26218473819293403</v>
      </c>
      <c r="U94" s="2">
        <f t="shared" si="99"/>
        <v>15.029698367747809</v>
      </c>
      <c r="V94">
        <f t="shared" si="118"/>
        <v>16.118416666666672</v>
      </c>
      <c r="W94" s="1">
        <f t="shared" si="135"/>
        <v>12.5</v>
      </c>
      <c r="X94" s="1">
        <f t="shared" si="100"/>
        <v>20.397386005081092</v>
      </c>
      <c r="Y94">
        <f t="shared" si="101"/>
        <v>0.91116745238508856</v>
      </c>
      <c r="Z94" s="1">
        <f t="shared" si="102"/>
        <v>52.232529117616536</v>
      </c>
      <c r="AA94" s="1">
        <f t="shared" si="103"/>
        <v>2.4035378779252003E-3</v>
      </c>
      <c r="AB94">
        <f t="shared" si="104"/>
        <v>0.79021972044121214</v>
      </c>
      <c r="AC94">
        <f t="shared" si="105"/>
        <v>0.61282362342342234</v>
      </c>
      <c r="AD94" s="18">
        <f t="shared" si="136"/>
        <v>3.9744830509867315</v>
      </c>
      <c r="AE94" s="2">
        <f t="shared" si="106"/>
        <v>-132.16339198165235</v>
      </c>
      <c r="AF94" s="2"/>
      <c r="AG94" s="1">
        <f t="shared" si="107"/>
        <v>5.9843515302554166E-3</v>
      </c>
      <c r="AH94" s="1">
        <f t="shared" si="108"/>
        <v>1.02397762862005E-2</v>
      </c>
      <c r="AI94">
        <f t="shared" si="109"/>
        <v>0.52888640531131881</v>
      </c>
      <c r="AJ94" s="2">
        <f t="shared" si="110"/>
        <v>30.318328966890885</v>
      </c>
      <c r="AK94" s="1">
        <f t="shared" si="111"/>
        <v>1.1860247958162781E-2</v>
      </c>
      <c r="AL94" s="1">
        <f t="shared" si="119"/>
        <v>1.0495860292504706</v>
      </c>
      <c r="AM94">
        <f t="shared" si="112"/>
        <v>0.80958663732836955</v>
      </c>
      <c r="AN94" s="17">
        <f t="shared" si="113"/>
        <v>1.6114383704784425</v>
      </c>
      <c r="AP94">
        <v>4</v>
      </c>
      <c r="AQ94">
        <f t="shared" si="114"/>
        <v>0.2644432026556594</v>
      </c>
      <c r="AR94" s="2">
        <f t="shared" si="137"/>
        <v>15.159164483445442</v>
      </c>
      <c r="AT94" s="1">
        <f>ATAN(A94/$G$8/$G$1)</f>
        <v>0.37596080208379923</v>
      </c>
      <c r="AU94" s="2">
        <f t="shared" si="138"/>
        <v>21.551893113084031</v>
      </c>
      <c r="AW94" s="2">
        <f>(AT94+AI94)/(SQRT(AP94)-1)</f>
        <v>0.90484720739511804</v>
      </c>
      <c r="AX94" s="2">
        <f t="shared" si="139"/>
        <v>51.870222079974916</v>
      </c>
      <c r="AZ94" s="18">
        <f>(A94-$A$86)</f>
        <v>0.99933333333333962</v>
      </c>
      <c r="BA94">
        <f t="shared" si="156"/>
        <v>17.241880070028074</v>
      </c>
      <c r="BB94" s="18">
        <f t="shared" si="157"/>
        <v>-1.16170788050902</v>
      </c>
      <c r="BC94" s="18">
        <v>16.7</v>
      </c>
      <c r="BD94" s="18">
        <f t="shared" si="158"/>
        <v>-1.1251975727533896</v>
      </c>
      <c r="BE94" s="17">
        <f t="shared" si="152"/>
        <v>9.8684166666666719</v>
      </c>
      <c r="BF94" s="17">
        <f>(A94-A93)</f>
        <v>0.12491666666666745</v>
      </c>
      <c r="BG94">
        <f t="shared" si="153"/>
        <v>18.262547779992733</v>
      </c>
      <c r="BH94" s="18">
        <f t="shared" si="154"/>
        <v>0.15720473784390188</v>
      </c>
      <c r="BI94" s="18">
        <f>SUM($BH$16:BH94)</f>
        <v>5.2784024725935943</v>
      </c>
      <c r="BJ94">
        <v>4</v>
      </c>
      <c r="BK94" s="17">
        <f t="shared" si="140"/>
        <v>0.7215975274064057</v>
      </c>
      <c r="BL94" s="17">
        <v>0.72148176916465889</v>
      </c>
      <c r="BM94">
        <v>1.3</v>
      </c>
      <c r="BO94" s="2">
        <f>BM94*SQRT(AP94)+(2-BM94)</f>
        <v>3.3</v>
      </c>
      <c r="BP94" s="1">
        <f>BO94+AN94</f>
        <v>4.9114383704784421</v>
      </c>
      <c r="BR94" s="1">
        <f t="shared" si="141"/>
        <v>2.467104166666668</v>
      </c>
      <c r="BS94" s="1">
        <f t="shared" si="155"/>
        <v>3.1229166666666863E-2</v>
      </c>
      <c r="BT94" s="1">
        <f t="shared" si="122"/>
        <v>20.157924663086135</v>
      </c>
      <c r="BU94" s="2">
        <f t="shared" si="142"/>
        <v>6.9363033564577847E-2</v>
      </c>
      <c r="BW94" s="1">
        <v>4</v>
      </c>
      <c r="BX94" s="1">
        <f t="shared" si="123"/>
        <v>0.18798040104189961</v>
      </c>
      <c r="BY94" s="2">
        <f t="shared" si="124"/>
        <v>10.775946556542015</v>
      </c>
      <c r="CA94" s="1">
        <f t="shared" si="143"/>
        <v>0.37596080208379923</v>
      </c>
      <c r="CB94" s="2">
        <f t="shared" si="125"/>
        <v>21.551893113084031</v>
      </c>
      <c r="CD94" s="1">
        <f t="shared" si="126"/>
        <v>7.7464898168263394</v>
      </c>
      <c r="CE94" s="1">
        <f t="shared" si="127"/>
        <v>-1.224921002349676E-2</v>
      </c>
      <c r="CF94" s="17">
        <f>SUM(CE$15:$CE94)</f>
        <v>-0.48692541303368375</v>
      </c>
      <c r="CG94" s="18">
        <f t="shared" si="144"/>
        <v>0.98692541303368375</v>
      </c>
      <c r="CH94" s="18">
        <f t="shared" si="145"/>
        <v>1.5130745869663162</v>
      </c>
      <c r="CJ94" s="1">
        <f t="shared" si="146"/>
        <v>3.486925413033684</v>
      </c>
      <c r="CK94" s="18">
        <f t="shared" si="147"/>
        <v>3.5562884465982618</v>
      </c>
      <c r="CL94">
        <f t="shared" si="148"/>
        <v>16.303901187843032</v>
      </c>
      <c r="CN94" s="1">
        <v>3</v>
      </c>
      <c r="CO94">
        <v>3</v>
      </c>
      <c r="CP94" s="1">
        <f t="shared" si="149"/>
        <v>5.196152422706632</v>
      </c>
      <c r="CR94" s="1">
        <f t="shared" si="150"/>
        <v>1</v>
      </c>
      <c r="CT94" s="18">
        <f t="shared" si="128"/>
        <v>9.7524408693048947</v>
      </c>
      <c r="CU94">
        <f t="shared" si="129"/>
        <v>280.87029703598097</v>
      </c>
    </row>
    <row r="95" spans="1:99" x14ac:dyDescent="0.2">
      <c r="A95" s="17">
        <f t="shared" si="151"/>
        <v>9.9933333333333394</v>
      </c>
      <c r="B95">
        <f t="shared" si="130"/>
        <v>9.9933333333333394</v>
      </c>
      <c r="C95" s="1">
        <f t="shared" si="131"/>
        <v>12.5</v>
      </c>
      <c r="D95" s="1">
        <f t="shared" si="87"/>
        <v>16.003646806622271</v>
      </c>
      <c r="E95">
        <f t="shared" si="88"/>
        <v>0.67441565435525241</v>
      </c>
      <c r="F95" s="1">
        <f t="shared" si="89"/>
        <v>38.660769994887076</v>
      </c>
      <c r="G95" s="1">
        <f t="shared" si="90"/>
        <v>3.9044699413080062E-3</v>
      </c>
      <c r="H95">
        <f t="shared" si="91"/>
        <v>0.62444100735828034</v>
      </c>
      <c r="I95">
        <f t="shared" si="92"/>
        <v>0.78107197384708149</v>
      </c>
      <c r="J95" s="18">
        <f t="shared" si="132"/>
        <v>1.7655958862378538</v>
      </c>
      <c r="K95" s="2">
        <f t="shared" si="93"/>
        <v>101.2125030327432</v>
      </c>
      <c r="L95">
        <f t="shared" si="116"/>
        <v>3.7433333333333394</v>
      </c>
      <c r="M95" s="1">
        <f t="shared" si="133"/>
        <v>12.5</v>
      </c>
      <c r="N95" s="1">
        <f t="shared" si="94"/>
        <v>13.048469046000934</v>
      </c>
      <c r="O95">
        <f t="shared" si="95"/>
        <v>0.29096742604694298</v>
      </c>
      <c r="P95" s="1">
        <f t="shared" si="117"/>
        <v>16.679661365748323</v>
      </c>
      <c r="Q95" s="1">
        <f t="shared" si="96"/>
        <v>5.873282366729184E-3</v>
      </c>
      <c r="R95">
        <f t="shared" si="97"/>
        <v>0.28687912123151249</v>
      </c>
      <c r="S95">
        <f t="shared" si="98"/>
        <v>0.95796678950861092</v>
      </c>
      <c r="T95" s="18">
        <f t="shared" si="134"/>
        <v>0.27992413146517892</v>
      </c>
      <c r="U95" s="2">
        <f t="shared" si="99"/>
        <v>16.046606262335096</v>
      </c>
      <c r="V95">
        <f t="shared" si="118"/>
        <v>16.243333333333339</v>
      </c>
      <c r="W95" s="1">
        <f t="shared" si="135"/>
        <v>12.5</v>
      </c>
      <c r="X95" s="1">
        <f t="shared" si="100"/>
        <v>20.496240576695474</v>
      </c>
      <c r="Y95">
        <f t="shared" si="101"/>
        <v>0.9149023842613021</v>
      </c>
      <c r="Z95" s="1">
        <f t="shared" si="102"/>
        <v>52.446633492686104</v>
      </c>
      <c r="AA95" s="1">
        <f t="shared" si="103"/>
        <v>2.3804089801828031E-3</v>
      </c>
      <c r="AB95">
        <f t="shared" si="104"/>
        <v>0.79250305794137921</v>
      </c>
      <c r="AC95">
        <f t="shared" si="105"/>
        <v>0.60986793910941328</v>
      </c>
      <c r="AD95" s="18">
        <f t="shared" si="136"/>
        <v>4.0241807195448356</v>
      </c>
      <c r="AE95" s="2">
        <f t="shared" si="106"/>
        <v>-129.31448104520052</v>
      </c>
      <c r="AF95" s="2"/>
      <c r="AG95" s="1">
        <f t="shared" si="107"/>
        <v>6.0095146234082943E-3</v>
      </c>
      <c r="AH95" s="1">
        <f t="shared" si="108"/>
        <v>1.0127816615598761E-2</v>
      </c>
      <c r="AI95">
        <f t="shared" si="109"/>
        <v>0.53552819899689763</v>
      </c>
      <c r="AJ95" s="2">
        <f t="shared" si="110"/>
        <v>30.69906873230623</v>
      </c>
      <c r="AK95" s="1">
        <f t="shared" si="111"/>
        <v>1.1776541742300941E-2</v>
      </c>
      <c r="AL95" s="1">
        <f t="shared" si="119"/>
        <v>1.0704059768000465</v>
      </c>
      <c r="AM95">
        <f t="shared" si="112"/>
        <v>0.81939094416094393</v>
      </c>
      <c r="AN95" s="17">
        <f t="shared" si="113"/>
        <v>1.6309533124222608</v>
      </c>
      <c r="AP95">
        <v>4</v>
      </c>
      <c r="AQ95">
        <f t="shared" si="114"/>
        <v>0.26776409949844882</v>
      </c>
      <c r="AR95" s="2">
        <f t="shared" si="137"/>
        <v>15.349534366153115</v>
      </c>
      <c r="AT95" s="1">
        <f>ATAN(A95/$G$8/$G$1)</f>
        <v>0.38027647091814465</v>
      </c>
      <c r="AU95" s="2">
        <f t="shared" si="138"/>
        <v>21.799288141804468</v>
      </c>
      <c r="AW95" s="2">
        <f>(AT95+AI95)/(SQRT(AP95)-1)</f>
        <v>0.91580466991504228</v>
      </c>
      <c r="AX95" s="2">
        <f t="shared" si="139"/>
        <v>52.498356874110698</v>
      </c>
      <c r="BB95" s="18"/>
      <c r="BC95" s="18"/>
      <c r="BD95" s="18">
        <v>0</v>
      </c>
      <c r="BE95" s="17">
        <f t="shared" si="152"/>
        <v>9.9933333333333394</v>
      </c>
      <c r="BF95" s="17">
        <f>(A95-A94)</f>
        <v>0.12491666666666745</v>
      </c>
      <c r="BG95">
        <f t="shared" si="153"/>
        <v>18.582588909593873</v>
      </c>
      <c r="BH95" s="18">
        <f t="shared" si="154"/>
        <v>0.16079710892665719</v>
      </c>
      <c r="BI95" s="18">
        <f>SUM($BH$16:BH95)</f>
        <v>5.4391995815202518</v>
      </c>
      <c r="BJ95">
        <v>4</v>
      </c>
      <c r="BK95" s="17">
        <f t="shared" si="140"/>
        <v>0.56080041847974815</v>
      </c>
      <c r="BL95" s="17">
        <v>0.56067666218601708</v>
      </c>
      <c r="BM95" s="1">
        <v>1.4</v>
      </c>
      <c r="BO95" s="2">
        <f>BM95*SQRT(AP95)+(2-BM95)</f>
        <v>3.4</v>
      </c>
      <c r="BP95" s="1">
        <f>BO95+AN95</f>
        <v>5.0309533124222607</v>
      </c>
      <c r="BR95" s="1">
        <f t="shared" si="141"/>
        <v>2.4983333333333344</v>
      </c>
      <c r="BS95" s="1">
        <f t="shared" si="155"/>
        <v>3.1229166666666419E-2</v>
      </c>
      <c r="BT95" s="1">
        <f t="shared" si="122"/>
        <v>20.19251160702898</v>
      </c>
      <c r="BU95" s="2">
        <f t="shared" si="142"/>
        <v>0.22346491945123859</v>
      </c>
      <c r="BW95" s="1">
        <v>4</v>
      </c>
      <c r="BX95" s="1">
        <f t="shared" si="123"/>
        <v>0.19013823545907232</v>
      </c>
      <c r="BY95" s="2">
        <f t="shared" si="124"/>
        <v>10.899644070902234</v>
      </c>
      <c r="CA95" s="1">
        <f t="shared" si="143"/>
        <v>0.38027647091814465</v>
      </c>
      <c r="CB95" s="2">
        <f t="shared" si="125"/>
        <v>21.799288141804468</v>
      </c>
      <c r="CD95" s="1">
        <f t="shared" si="126"/>
        <v>7.7862484577878313</v>
      </c>
      <c r="CE95" s="1">
        <f t="shared" si="127"/>
        <v>-1.2405251144148992E-2</v>
      </c>
      <c r="CF95" s="17">
        <f>SUM(CE$15:$CE95)</f>
        <v>-0.49933066417783273</v>
      </c>
      <c r="CG95" s="18">
        <f t="shared" si="144"/>
        <v>0.99933066417783278</v>
      </c>
      <c r="CH95" s="18">
        <f t="shared" si="145"/>
        <v>1.5006693358221672</v>
      </c>
      <c r="CJ95" s="1">
        <f t="shared" si="146"/>
        <v>3.4993306641778328</v>
      </c>
      <c r="CK95" s="18">
        <f t="shared" si="147"/>
        <v>3.7227955836290714</v>
      </c>
      <c r="CL95">
        <f t="shared" si="148"/>
        <v>17.067257689990011</v>
      </c>
      <c r="CN95" s="1">
        <v>3</v>
      </c>
      <c r="CO95">
        <v>3</v>
      </c>
      <c r="CP95" s="1">
        <f t="shared" si="149"/>
        <v>5.196152422706632</v>
      </c>
      <c r="CR95" s="1">
        <f t="shared" si="150"/>
        <v>1</v>
      </c>
      <c r="CT95" s="18">
        <f t="shared" si="128"/>
        <v>9.9189480063357038</v>
      </c>
      <c r="CU95">
        <f t="shared" si="129"/>
        <v>285.66570258246827</v>
      </c>
    </row>
    <row r="96" spans="1:99" x14ac:dyDescent="0.2">
      <c r="A96" s="17">
        <f t="shared" si="151"/>
        <v>10.118250000000007</v>
      </c>
      <c r="B96">
        <f t="shared" si="130"/>
        <v>10.118250000000007</v>
      </c>
      <c r="C96" s="1">
        <f t="shared" si="131"/>
        <v>12.5</v>
      </c>
      <c r="D96" s="1">
        <f t="shared" si="87"/>
        <v>16.081945873012387</v>
      </c>
      <c r="E96">
        <f t="shared" si="88"/>
        <v>0.6804826755190837</v>
      </c>
      <c r="F96" s="1">
        <f t="shared" si="89"/>
        <v>39.008561017017534</v>
      </c>
      <c r="G96" s="1">
        <f t="shared" si="90"/>
        <v>3.8665426749883657E-3</v>
      </c>
      <c r="H96">
        <f t="shared" si="91"/>
        <v>0.62916826607281129</v>
      </c>
      <c r="I96">
        <f t="shared" si="92"/>
        <v>0.7772691251856928</v>
      </c>
      <c r="J96" s="18">
        <f t="shared" si="132"/>
        <v>1.8049595796545259</v>
      </c>
      <c r="K96" s="2">
        <f t="shared" si="93"/>
        <v>103.46902048974988</v>
      </c>
      <c r="L96">
        <f t="shared" si="116"/>
        <v>3.8682500000000068</v>
      </c>
      <c r="M96" s="1">
        <f t="shared" si="133"/>
        <v>12.5</v>
      </c>
      <c r="N96" s="1">
        <f t="shared" si="94"/>
        <v>13.08485223693795</v>
      </c>
      <c r="O96">
        <f t="shared" si="95"/>
        <v>0.30011293905118452</v>
      </c>
      <c r="P96" s="1">
        <f t="shared" si="117"/>
        <v>17.203926442424589</v>
      </c>
      <c r="Q96" s="1">
        <f t="shared" si="96"/>
        <v>5.8406657711541294E-3</v>
      </c>
      <c r="R96">
        <f t="shared" si="97"/>
        <v>0.29562809957303998</v>
      </c>
      <c r="S96">
        <f t="shared" si="98"/>
        <v>0.95530310726116285</v>
      </c>
      <c r="T96" s="18">
        <f t="shared" si="134"/>
        <v>0.29821524066473559</v>
      </c>
      <c r="U96" s="2">
        <f t="shared" si="99"/>
        <v>17.095141184602674</v>
      </c>
      <c r="V96">
        <f t="shared" si="118"/>
        <v>16.368250000000007</v>
      </c>
      <c r="W96" s="1">
        <f t="shared" si="135"/>
        <v>12.5</v>
      </c>
      <c r="X96" s="1">
        <f t="shared" si="100"/>
        <v>20.595378318023201</v>
      </c>
      <c r="Y96">
        <f t="shared" si="101"/>
        <v>0.91860141045136734</v>
      </c>
      <c r="Z96" s="1">
        <f t="shared" si="102"/>
        <v>52.658679580014685</v>
      </c>
      <c r="AA96" s="1">
        <f t="shared" si="103"/>
        <v>2.3575475022073076E-3</v>
      </c>
      <c r="AB96">
        <f t="shared" si="104"/>
        <v>0.79475354845392687</v>
      </c>
      <c r="AC96">
        <f t="shared" si="105"/>
        <v>0.60693228388337672</v>
      </c>
      <c r="AD96" s="18">
        <f t="shared" si="136"/>
        <v>4.0740207474731713</v>
      </c>
      <c r="AE96" s="2">
        <f t="shared" si="106"/>
        <v>-126.45740938051887</v>
      </c>
      <c r="AF96" s="2"/>
      <c r="AG96" s="1">
        <f t="shared" si="107"/>
        <v>6.0330401157145091E-3</v>
      </c>
      <c r="AH96" s="1">
        <f t="shared" si="108"/>
        <v>1.0015822092017042E-2</v>
      </c>
      <c r="AI96">
        <f t="shared" si="109"/>
        <v>0.54214635918284826</v>
      </c>
      <c r="AJ96" s="2">
        <f t="shared" si="110"/>
        <v>31.078453711118687</v>
      </c>
      <c r="AK96" s="1">
        <f t="shared" si="111"/>
        <v>1.1692487554697553E-2</v>
      </c>
      <c r="AL96" s="1">
        <f t="shared" si="119"/>
        <v>1.0923306034613405</v>
      </c>
      <c r="AM96">
        <f t="shared" si="112"/>
        <v>0.82949766743048514</v>
      </c>
      <c r="AN96" s="17">
        <f t="shared" si="113"/>
        <v>1.6510701979109972</v>
      </c>
      <c r="AP96">
        <v>4</v>
      </c>
      <c r="AQ96">
        <f t="shared" si="114"/>
        <v>0.27107317959142413</v>
      </c>
      <c r="AR96" s="2">
        <f t="shared" si="137"/>
        <v>15.539226855559344</v>
      </c>
      <c r="AT96" s="1">
        <f>ATAN(A96/$G$8/$G$1)</f>
        <v>0.38457730097687848</v>
      </c>
      <c r="AU96" s="2">
        <f t="shared" si="138"/>
        <v>22.045832540075835</v>
      </c>
      <c r="AW96" s="2">
        <f>(AT96+AI96)/(SQRT(AP96)-1)</f>
        <v>0.92672366015972674</v>
      </c>
      <c r="AX96" s="2">
        <f t="shared" si="139"/>
        <v>53.124286251194526</v>
      </c>
      <c r="AZ96" s="18">
        <f>(A96-$A$95)</f>
        <v>0.12491666666666745</v>
      </c>
      <c r="BA96">
        <f>AZ96/(SIN(AW96)-SIN($AW$95))</f>
        <v>18.915520739180611</v>
      </c>
      <c r="BB96" s="18">
        <f>BA96*(COS(AW96)-COS($AW$95))</f>
        <v>-0.16447950520831428</v>
      </c>
      <c r="BC96" s="18">
        <v>19</v>
      </c>
      <c r="BD96" s="18">
        <f>BC96*(COS(AW96)-COS($AW$95))</f>
        <v>-0.16521409281029109</v>
      </c>
      <c r="BE96" s="17">
        <f t="shared" si="152"/>
        <v>10.118250000000007</v>
      </c>
      <c r="BF96" s="17">
        <f>(A96-A95)</f>
        <v>0.12491666666666745</v>
      </c>
      <c r="BG96">
        <f t="shared" si="153"/>
        <v>18.915520739180611</v>
      </c>
      <c r="BH96" s="18">
        <f t="shared" si="154"/>
        <v>0.16447950520831428</v>
      </c>
      <c r="BI96" s="18">
        <f>SUM($BH$16:BH96)</f>
        <v>5.6036790867285662</v>
      </c>
      <c r="BJ96">
        <v>5.5</v>
      </c>
      <c r="BK96" s="17">
        <f t="shared" si="140"/>
        <v>1.8963209132714338</v>
      </c>
      <c r="BL96" s="17">
        <v>1.8961886567484836</v>
      </c>
      <c r="BM96" s="1">
        <v>1.4</v>
      </c>
      <c r="BO96" s="2">
        <f>BM96*SQRT(AP96)+(2-BM96)</f>
        <v>3.4</v>
      </c>
      <c r="BP96" s="1">
        <f>BO96+AN96</f>
        <v>5.0510701979109971</v>
      </c>
      <c r="BR96" s="1">
        <f t="shared" si="141"/>
        <v>2.5295625000000017</v>
      </c>
      <c r="BS96" s="1">
        <f t="shared" si="155"/>
        <v>3.1229166666667307E-2</v>
      </c>
      <c r="BT96" s="1">
        <f t="shared" si="122"/>
        <v>20.227473346235222</v>
      </c>
      <c r="BU96" s="2">
        <f t="shared" si="142"/>
        <v>0.27854354414621696</v>
      </c>
      <c r="BW96" s="1">
        <v>4</v>
      </c>
      <c r="BX96" s="1">
        <f t="shared" si="123"/>
        <v>0.19228865048843924</v>
      </c>
      <c r="BY96" s="2">
        <f t="shared" si="124"/>
        <v>11.022916270037918</v>
      </c>
      <c r="CA96" s="1">
        <f t="shared" si="143"/>
        <v>0.38457730097687848</v>
      </c>
      <c r="CB96" s="2">
        <f t="shared" si="125"/>
        <v>22.045832540075835</v>
      </c>
      <c r="CD96" s="1">
        <f t="shared" si="126"/>
        <v>7.8265794551397638</v>
      </c>
      <c r="CE96" s="1">
        <f t="shared" si="127"/>
        <v>-1.2561292271881144E-2</v>
      </c>
      <c r="CF96" s="17">
        <f>SUM(CE$15:$CE96)</f>
        <v>-0.51189195644971386</v>
      </c>
      <c r="CG96" s="18">
        <f t="shared" si="144"/>
        <v>1.011891956449714</v>
      </c>
      <c r="CH96" s="18">
        <f t="shared" si="145"/>
        <v>1.488108043550286</v>
      </c>
      <c r="CJ96" s="1">
        <f t="shared" si="146"/>
        <v>3.511891956449714</v>
      </c>
      <c r="CK96" s="18">
        <f t="shared" si="147"/>
        <v>3.7904355005959309</v>
      </c>
      <c r="CL96">
        <f t="shared" si="148"/>
        <v>17.377354730525756</v>
      </c>
      <c r="CN96" s="1">
        <v>3</v>
      </c>
      <c r="CO96">
        <v>3</v>
      </c>
      <c r="CP96" s="1">
        <f t="shared" si="149"/>
        <v>5.196152422706632</v>
      </c>
      <c r="CR96" s="1">
        <f t="shared" si="150"/>
        <v>1</v>
      </c>
      <c r="CT96" s="18">
        <f t="shared" si="128"/>
        <v>9.9865879233025634</v>
      </c>
      <c r="CU96">
        <f t="shared" si="129"/>
        <v>287.6137321911138</v>
      </c>
    </row>
    <row r="97" spans="1:99" x14ac:dyDescent="0.2">
      <c r="A97" s="17">
        <f t="shared" si="151"/>
        <v>10.243166666666674</v>
      </c>
      <c r="B97">
        <f t="shared" si="130"/>
        <v>10.243166666666674</v>
      </c>
      <c r="C97" s="1">
        <f t="shared" si="131"/>
        <v>12.5</v>
      </c>
      <c r="D97" s="1">
        <f t="shared" si="87"/>
        <v>16.160831146977291</v>
      </c>
      <c r="E97">
        <f t="shared" si="88"/>
        <v>0.68649068658364032</v>
      </c>
      <c r="F97" s="1">
        <f t="shared" si="89"/>
        <v>39.352969294603582</v>
      </c>
      <c r="G97" s="1">
        <f t="shared" si="90"/>
        <v>3.8288875754001117E-3</v>
      </c>
      <c r="H97">
        <f t="shared" si="91"/>
        <v>0.63382672422652897</v>
      </c>
      <c r="I97">
        <f t="shared" si="92"/>
        <v>0.77347506983500613</v>
      </c>
      <c r="J97" s="18">
        <f t="shared" si="132"/>
        <v>1.8446179802282094</v>
      </c>
      <c r="K97" s="2">
        <f t="shared" si="93"/>
        <v>105.74243198760436</v>
      </c>
      <c r="L97">
        <f t="shared" si="116"/>
        <v>3.9931666666666743</v>
      </c>
      <c r="M97" s="1">
        <f t="shared" si="133"/>
        <v>12.5</v>
      </c>
      <c r="N97" s="1">
        <f t="shared" si="94"/>
        <v>13.1223237282037</v>
      </c>
      <c r="O97">
        <f t="shared" si="95"/>
        <v>0.30920697812110109</v>
      </c>
      <c r="P97" s="1">
        <f t="shared" si="117"/>
        <v>17.725240784012165</v>
      </c>
      <c r="Q97" s="1">
        <f t="shared" si="96"/>
        <v>5.8073567353472792E-3</v>
      </c>
      <c r="R97">
        <f t="shared" si="97"/>
        <v>0.30430331924247495</v>
      </c>
      <c r="S97">
        <f t="shared" si="98"/>
        <v>0.95257518857988965</v>
      </c>
      <c r="T97" s="18">
        <f t="shared" si="134"/>
        <v>0.3170534767006723</v>
      </c>
      <c r="U97" s="2">
        <f t="shared" si="99"/>
        <v>18.175040065643636</v>
      </c>
      <c r="V97">
        <f t="shared" si="118"/>
        <v>16.493166666666674</v>
      </c>
      <c r="W97" s="1">
        <f t="shared" si="135"/>
        <v>12.5</v>
      </c>
      <c r="X97" s="1">
        <f t="shared" si="100"/>
        <v>20.694795159518847</v>
      </c>
      <c r="Y97">
        <f t="shared" si="101"/>
        <v>0.92226494646633594</v>
      </c>
      <c r="Z97" s="1">
        <f t="shared" si="102"/>
        <v>52.868691198707154</v>
      </c>
      <c r="AA97" s="1">
        <f t="shared" si="103"/>
        <v>2.3349508106851294E-3</v>
      </c>
      <c r="AB97">
        <f t="shared" si="104"/>
        <v>0.79697172837588692</v>
      </c>
      <c r="AC97">
        <f t="shared" si="105"/>
        <v>0.6040166091835153</v>
      </c>
      <c r="AD97" s="18">
        <f t="shared" si="136"/>
        <v>4.1240010888681811</v>
      </c>
      <c r="AE97" s="2">
        <f t="shared" si="106"/>
        <v>-123.592294268703</v>
      </c>
      <c r="AF97" s="2"/>
      <c r="AG97" s="1">
        <f t="shared" si="107"/>
        <v>6.054938983203236E-3</v>
      </c>
      <c r="AH97" s="1">
        <f t="shared" si="108"/>
        <v>9.9038420933774476E-3</v>
      </c>
      <c r="AI97">
        <f t="shared" si="109"/>
        <v>0.54873986271884767</v>
      </c>
      <c r="AJ97" s="2">
        <f t="shared" si="110"/>
        <v>31.456425251398908</v>
      </c>
      <c r="AK97" s="1">
        <f t="shared" si="111"/>
        <v>1.1608116742214011E-2</v>
      </c>
      <c r="AL97" s="1">
        <f t="shared" si="119"/>
        <v>1.1154563232202976</v>
      </c>
      <c r="AM97">
        <f t="shared" si="112"/>
        <v>0.83992157268318723</v>
      </c>
      <c r="AN97" s="17">
        <f t="shared" si="113"/>
        <v>1.6718184169649426</v>
      </c>
      <c r="AP97">
        <v>4</v>
      </c>
      <c r="AQ97">
        <f t="shared" si="114"/>
        <v>0.27436993135942378</v>
      </c>
      <c r="AR97" s="2">
        <f t="shared" si="137"/>
        <v>15.728212625699451</v>
      </c>
      <c r="AT97" s="1">
        <f>ATAN(A97/$G$8/$G$1)</f>
        <v>0.38886321037703114</v>
      </c>
      <c r="AU97" s="2">
        <f t="shared" si="138"/>
        <v>22.291521613969937</v>
      </c>
      <c r="AW97" s="2">
        <f>(AT97+AI97)/(SQRT(AP97)-1)</f>
        <v>0.93760307309587887</v>
      </c>
      <c r="AX97" s="2">
        <f t="shared" si="139"/>
        <v>53.747946865368846</v>
      </c>
      <c r="AZ97" s="18">
        <f>(A97-$A$95)</f>
        <v>0.24983333333333491</v>
      </c>
      <c r="BA97">
        <f t="shared" ref="BA97:BA103" si="159">AZ97/(SIN(AW97)-SIN($AW$95))</f>
        <v>19.087138979477309</v>
      </c>
      <c r="BB97" s="18">
        <f t="shared" ref="BB97:BB103" si="160">BA97*(COS(AW97)-COS($AW$95))</f>
        <v>-0.33270105086276747</v>
      </c>
      <c r="BC97" s="18">
        <v>19</v>
      </c>
      <c r="BD97" s="18">
        <f t="shared" ref="BD97:BD103" si="161">BC97*(COS(AW97)-COS($AW$95))</f>
        <v>-0.33118216266928902</v>
      </c>
      <c r="BE97" s="17">
        <f t="shared" si="152"/>
        <v>10.243166666666674</v>
      </c>
      <c r="BF97" s="17">
        <f>(A97-A96)</f>
        <v>0.12491666666666745</v>
      </c>
      <c r="BG97">
        <f t="shared" si="153"/>
        <v>19.261899875942252</v>
      </c>
      <c r="BH97" s="18">
        <f t="shared" si="154"/>
        <v>0.16825580759091616</v>
      </c>
      <c r="BI97" s="18">
        <f>SUM($BH$16:BH97)</f>
        <v>5.7719348943194824</v>
      </c>
      <c r="BJ97">
        <v>5.5</v>
      </c>
      <c r="BK97" s="17">
        <f t="shared" si="140"/>
        <v>1.7280651056805176</v>
      </c>
      <c r="BL97" s="17">
        <v>1.7279238157369852</v>
      </c>
      <c r="BM97" s="1">
        <v>1.4</v>
      </c>
      <c r="BO97" s="2">
        <f>BM97*SQRT(AP97)+(2-BM97)</f>
        <v>3.4</v>
      </c>
      <c r="BP97" s="1">
        <f>BO97+AN97</f>
        <v>5.071818416964943</v>
      </c>
      <c r="BR97" s="1">
        <f t="shared" si="141"/>
        <v>2.5607916666666686</v>
      </c>
      <c r="BS97" s="1">
        <f t="shared" si="155"/>
        <v>3.1229166666666863E-2</v>
      </c>
      <c r="BT97" s="1">
        <f t="shared" si="122"/>
        <v>20.2628079406736</v>
      </c>
      <c r="BU97" s="2">
        <f t="shared" si="142"/>
        <v>0.33462635763854109</v>
      </c>
      <c r="BW97" s="1">
        <v>4</v>
      </c>
      <c r="BX97" s="1">
        <f t="shared" si="123"/>
        <v>0.19443160518851557</v>
      </c>
      <c r="BY97" s="2">
        <f t="shared" si="124"/>
        <v>11.145760806984969</v>
      </c>
      <c r="CA97" s="1">
        <f t="shared" si="143"/>
        <v>0.38886321037703114</v>
      </c>
      <c r="CB97" s="2">
        <f t="shared" si="125"/>
        <v>22.291521613969937</v>
      </c>
      <c r="CD97" s="1">
        <f t="shared" si="126"/>
        <v>7.8674852938956192</v>
      </c>
      <c r="CE97" s="1">
        <f t="shared" si="127"/>
        <v>-1.2717333406698977E-2</v>
      </c>
      <c r="CF97" s="17">
        <f>SUM(CE$15:$CE97)</f>
        <v>-0.52460928985641286</v>
      </c>
      <c r="CG97" s="18">
        <f t="shared" si="144"/>
        <v>1.024609289856413</v>
      </c>
      <c r="CH97" s="18">
        <f t="shared" si="145"/>
        <v>1.475390710143587</v>
      </c>
      <c r="CJ97" s="1">
        <f t="shared" si="146"/>
        <v>3.524609289856413</v>
      </c>
      <c r="CK97" s="18">
        <f t="shared" si="147"/>
        <v>3.8592356474949541</v>
      </c>
      <c r="CL97">
        <f t="shared" si="148"/>
        <v>17.692770876767696</v>
      </c>
      <c r="CN97" s="1">
        <v>2.5</v>
      </c>
      <c r="CO97">
        <v>3</v>
      </c>
      <c r="CP97" s="1">
        <f t="shared" si="149"/>
        <v>4.3301270189221928</v>
      </c>
      <c r="CR97" s="1">
        <f t="shared" si="150"/>
        <v>1.5</v>
      </c>
      <c r="CT97" s="18">
        <f t="shared" si="128"/>
        <v>9.6893626664171464</v>
      </c>
      <c r="CU97">
        <f t="shared" si="129"/>
        <v>279.05364479281383</v>
      </c>
    </row>
    <row r="98" spans="1:99" x14ac:dyDescent="0.2">
      <c r="A98" s="17">
        <f t="shared" si="151"/>
        <v>10.368083333333342</v>
      </c>
      <c r="B98">
        <f t="shared" si="130"/>
        <v>10.368083333333342</v>
      </c>
      <c r="C98" s="1">
        <f t="shared" si="131"/>
        <v>12.5</v>
      </c>
      <c r="D98" s="1">
        <f t="shared" si="87"/>
        <v>16.240294086220995</v>
      </c>
      <c r="E98">
        <f t="shared" si="88"/>
        <v>0.69244011686806783</v>
      </c>
      <c r="F98" s="1">
        <f t="shared" si="89"/>
        <v>39.694019438296877</v>
      </c>
      <c r="G98" s="1">
        <f t="shared" si="90"/>
        <v>3.7915101353347288E-3</v>
      </c>
      <c r="H98">
        <f t="shared" si="91"/>
        <v>0.63841721574057553</v>
      </c>
      <c r="I98">
        <f t="shared" si="92"/>
        <v>0.76969049535904466</v>
      </c>
      <c r="J98" s="18">
        <f t="shared" si="132"/>
        <v>1.8845667934463921</v>
      </c>
      <c r="K98" s="2">
        <f t="shared" si="93"/>
        <v>108.03249134406069</v>
      </c>
      <c r="L98">
        <f t="shared" si="116"/>
        <v>4.1180833333333418</v>
      </c>
      <c r="M98" s="1">
        <f t="shared" si="133"/>
        <v>12.5</v>
      </c>
      <c r="N98" s="1">
        <f t="shared" si="94"/>
        <v>13.160874224012547</v>
      </c>
      <c r="O98">
        <f t="shared" si="95"/>
        <v>0.31824848528446276</v>
      </c>
      <c r="P98" s="1">
        <f t="shared" si="117"/>
        <v>18.24354374242143</v>
      </c>
      <c r="Q98" s="1">
        <f t="shared" si="96"/>
        <v>5.7733850415140732E-3</v>
      </c>
      <c r="R98">
        <f t="shared" si="97"/>
        <v>0.31290347914880395</v>
      </c>
      <c r="S98">
        <f t="shared" si="98"/>
        <v>0.94978492972702722</v>
      </c>
      <c r="T98" s="18">
        <f t="shared" si="134"/>
        <v>0.33643416625473982</v>
      </c>
      <c r="U98" s="2">
        <f t="shared" si="99"/>
        <v>19.28603500823349</v>
      </c>
      <c r="V98">
        <f t="shared" si="118"/>
        <v>16.618083333333342</v>
      </c>
      <c r="W98" s="1">
        <f t="shared" si="135"/>
        <v>12.5</v>
      </c>
      <c r="X98" s="1">
        <f t="shared" si="100"/>
        <v>20.79448709811356</v>
      </c>
      <c r="Y98">
        <f t="shared" si="101"/>
        <v>0.92589340369335404</v>
      </c>
      <c r="Z98" s="1">
        <f t="shared" si="102"/>
        <v>53.076691931466151</v>
      </c>
      <c r="AA98" s="1">
        <f t="shared" si="103"/>
        <v>2.3126162572538315E-3</v>
      </c>
      <c r="AB98">
        <f t="shared" si="104"/>
        <v>0.79915812565730004</v>
      </c>
      <c r="AC98">
        <f t="shared" si="105"/>
        <v>0.60112086155440569</v>
      </c>
      <c r="AD98" s="18">
        <f t="shared" si="136"/>
        <v>4.1741197312464164</v>
      </c>
      <c r="AE98" s="2">
        <f t="shared" si="106"/>
        <v>-120.7192510750462</v>
      </c>
      <c r="AF98" s="2"/>
      <c r="AG98" s="1">
        <f t="shared" si="107"/>
        <v>6.075223683519558E-3</v>
      </c>
      <c r="AH98" s="1">
        <f t="shared" si="108"/>
        <v>9.7919252971712892E-3</v>
      </c>
      <c r="AI98">
        <f t="shared" si="109"/>
        <v>0.55530770721654898</v>
      </c>
      <c r="AJ98" s="2">
        <f t="shared" si="110"/>
        <v>31.832925891394524</v>
      </c>
      <c r="AK98" s="1">
        <f t="shared" si="111"/>
        <v>1.1523460583964348E-2</v>
      </c>
      <c r="AL98" s="1">
        <f t="shared" si="119"/>
        <v>1.1398893220879112</v>
      </c>
      <c r="AM98">
        <f t="shared" si="112"/>
        <v>0.85067750117833441</v>
      </c>
      <c r="AN98" s="17">
        <f t="shared" si="113"/>
        <v>1.6932275103071943</v>
      </c>
      <c r="AP98">
        <v>4</v>
      </c>
      <c r="AQ98">
        <f t="shared" si="114"/>
        <v>0.27765385360827444</v>
      </c>
      <c r="AR98" s="2">
        <f t="shared" si="137"/>
        <v>15.91646294569726</v>
      </c>
      <c r="AT98" s="1">
        <f>ATAN(A98/$G$8/$G$1)</f>
        <v>0.39313411999531539</v>
      </c>
      <c r="AU98" s="2">
        <f t="shared" si="138"/>
        <v>22.53635082775693</v>
      </c>
      <c r="AW98" s="2">
        <f>(AT98+AI98)/(SQRT(AP98)-1)</f>
        <v>0.94844182721186443</v>
      </c>
      <c r="AX98" s="2">
        <f t="shared" si="139"/>
        <v>54.369276719151458</v>
      </c>
      <c r="AZ98" s="18">
        <f>(A98-$A$95)</f>
        <v>0.37475000000000236</v>
      </c>
      <c r="BA98">
        <f t="shared" si="159"/>
        <v>19.262257258173143</v>
      </c>
      <c r="BB98" s="18">
        <f t="shared" si="160"/>
        <v>-0.50472511479647086</v>
      </c>
      <c r="BC98" s="18">
        <v>19</v>
      </c>
      <c r="BD98" s="18">
        <f t="shared" si="161"/>
        <v>-0.4978532397631602</v>
      </c>
      <c r="BE98" s="17">
        <f t="shared" si="152"/>
        <v>10.368083333333342</v>
      </c>
      <c r="BF98" s="17">
        <f>(A98-A97)</f>
        <v>0.12491666666666745</v>
      </c>
      <c r="BG98">
        <f t="shared" si="153"/>
        <v>19.622313926971458</v>
      </c>
      <c r="BH98" s="18">
        <f t="shared" si="154"/>
        <v>0.17213011564644223</v>
      </c>
      <c r="BI98" s="18">
        <f>SUM($BH$16:BH98)</f>
        <v>5.9440650099659242</v>
      </c>
      <c r="BJ98">
        <v>5.5</v>
      </c>
      <c r="BK98" s="17">
        <f t="shared" si="140"/>
        <v>1.5559349900340758</v>
      </c>
      <c r="BL98" s="17">
        <v>1.5557841003108015</v>
      </c>
      <c r="BM98" s="1">
        <v>1.4</v>
      </c>
      <c r="BO98" s="2">
        <f>BM98*SQRT(AP98)+(2-BM98)</f>
        <v>3.4</v>
      </c>
      <c r="BP98" s="1">
        <f>BO98+AN98</f>
        <v>5.0932275103071944</v>
      </c>
      <c r="BR98" s="1">
        <f t="shared" si="141"/>
        <v>2.592020833333335</v>
      </c>
      <c r="BS98" s="1">
        <f t="shared" si="155"/>
        <v>3.1229166666666419E-2</v>
      </c>
      <c r="BT98" s="1">
        <f t="shared" si="122"/>
        <v>20.29851344320333</v>
      </c>
      <c r="BU98" s="2">
        <f t="shared" si="142"/>
        <v>0.39174095351052429</v>
      </c>
      <c r="BW98" s="1">
        <v>4</v>
      </c>
      <c r="BX98" s="1">
        <f t="shared" si="123"/>
        <v>0.19656705999765769</v>
      </c>
      <c r="BY98" s="2">
        <f t="shared" si="124"/>
        <v>11.268175413878465</v>
      </c>
      <c r="CA98" s="1">
        <f t="shared" si="143"/>
        <v>0.39313411999531539</v>
      </c>
      <c r="CB98" s="2">
        <f t="shared" si="125"/>
        <v>22.53635082775693</v>
      </c>
      <c r="CD98" s="1">
        <f t="shared" si="126"/>
        <v>7.9089684831695592</v>
      </c>
      <c r="CE98" s="1">
        <f t="shared" si="127"/>
        <v>-1.2873374548605413E-2</v>
      </c>
      <c r="CF98" s="17">
        <f>SUM(CE$15:$CE98)</f>
        <v>-0.53748266440501824</v>
      </c>
      <c r="CG98" s="18">
        <f t="shared" si="144"/>
        <v>1.0374826644050184</v>
      </c>
      <c r="CH98" s="18">
        <f t="shared" si="145"/>
        <v>1.4625173355949816</v>
      </c>
      <c r="CJ98" s="1">
        <f t="shared" si="146"/>
        <v>3.5374826644050184</v>
      </c>
      <c r="CK98" s="18">
        <f t="shared" si="147"/>
        <v>3.9292236179155426</v>
      </c>
      <c r="CL98">
        <f t="shared" si="148"/>
        <v>18.01363263227756</v>
      </c>
      <c r="CN98" s="1">
        <v>2.5</v>
      </c>
      <c r="CO98">
        <v>3</v>
      </c>
      <c r="CP98" s="1">
        <f t="shared" si="149"/>
        <v>4.3301270189221928</v>
      </c>
      <c r="CR98" s="1">
        <f t="shared" si="150"/>
        <v>1.5</v>
      </c>
      <c r="CT98" s="18">
        <f t="shared" si="128"/>
        <v>9.7593506368377358</v>
      </c>
      <c r="CU98">
        <f t="shared" si="129"/>
        <v>281.06929834092676</v>
      </c>
    </row>
    <row r="99" spans="1:99" x14ac:dyDescent="0.2">
      <c r="A99" s="17">
        <f t="shared" si="151"/>
        <v>10.493000000000009</v>
      </c>
      <c r="B99">
        <f t="shared" si="130"/>
        <v>10.493000000000009</v>
      </c>
      <c r="C99" s="1">
        <f t="shared" si="131"/>
        <v>12.5</v>
      </c>
      <c r="D99" s="1">
        <f t="shared" si="87"/>
        <v>16.320326252866398</v>
      </c>
      <c r="E99">
        <f t="shared" si="88"/>
        <v>0.69833140394930293</v>
      </c>
      <c r="F99" s="1">
        <f t="shared" si="89"/>
        <v>40.031736532125642</v>
      </c>
      <c r="G99" s="1">
        <f t="shared" si="90"/>
        <v>3.7544154412889764E-3</v>
      </c>
      <c r="H99">
        <f t="shared" si="91"/>
        <v>0.64294057835743845</v>
      </c>
      <c r="I99">
        <f t="shared" si="92"/>
        <v>0.7659160611329433</v>
      </c>
      <c r="J99" s="18">
        <f t="shared" si="132"/>
        <v>1.9248017772916057</v>
      </c>
      <c r="K99" s="2">
        <f t="shared" si="93"/>
        <v>110.338955386143</v>
      </c>
      <c r="L99">
        <f t="shared" si="116"/>
        <v>4.2430000000000092</v>
      </c>
      <c r="M99" s="1">
        <f t="shared" si="133"/>
        <v>12.5</v>
      </c>
      <c r="N99" s="1">
        <f t="shared" si="94"/>
        <v>13.200494271049099</v>
      </c>
      <c r="O99">
        <f t="shared" si="95"/>
        <v>0.32723644910331501</v>
      </c>
      <c r="P99" s="1">
        <f t="shared" si="117"/>
        <v>18.758777337132706</v>
      </c>
      <c r="Q99" s="1">
        <f t="shared" si="96"/>
        <v>5.7387805019124783E-3</v>
      </c>
      <c r="R99">
        <f t="shared" si="97"/>
        <v>0.32142735816382428</v>
      </c>
      <c r="S99">
        <f t="shared" si="98"/>
        <v>0.94693423922879916</v>
      </c>
      <c r="T99" s="18">
        <f t="shared" si="134"/>
        <v>0.35635255681294226</v>
      </c>
      <c r="U99" s="2">
        <f t="shared" si="99"/>
        <v>20.427853575264205</v>
      </c>
      <c r="V99">
        <f t="shared" si="118"/>
        <v>16.743000000000009</v>
      </c>
      <c r="W99" s="1">
        <f t="shared" si="135"/>
        <v>12.5</v>
      </c>
      <c r="X99" s="1">
        <f t="shared" si="100"/>
        <v>20.894450196164538</v>
      </c>
      <c r="Y99">
        <f t="shared" si="101"/>
        <v>0.9294871893742116</v>
      </c>
      <c r="Z99" s="1">
        <f t="shared" si="102"/>
        <v>53.282705123362447</v>
      </c>
      <c r="AA99" s="1">
        <f t="shared" si="103"/>
        <v>2.2905411811027614E-3</v>
      </c>
      <c r="AB99">
        <f t="shared" si="104"/>
        <v>0.8013132598757452</v>
      </c>
      <c r="AC99">
        <f t="shared" si="105"/>
        <v>0.59824498288519434</v>
      </c>
      <c r="AD99" s="18">
        <f t="shared" si="136"/>
        <v>4.2243746950164081</v>
      </c>
      <c r="AE99" s="2">
        <f t="shared" si="106"/>
        <v>-117.8383932793142</v>
      </c>
      <c r="AF99" s="2"/>
      <c r="AG99" s="1">
        <f t="shared" si="107"/>
        <v>6.0939081117373194E-3</v>
      </c>
      <c r="AH99" s="1">
        <f t="shared" si="108"/>
        <v>9.6801196050149661E-3</v>
      </c>
      <c r="AI99">
        <f t="shared" si="109"/>
        <v>0.56184891239799373</v>
      </c>
      <c r="AJ99" s="2">
        <f t="shared" si="110"/>
        <v>32.207899436827667</v>
      </c>
      <c r="AK99" s="1">
        <f t="shared" si="111"/>
        <v>1.1438550242128283E-2</v>
      </c>
      <c r="AL99" s="1">
        <f t="shared" si="119"/>
        <v>1.1657468128195629</v>
      </c>
      <c r="AM99">
        <f t="shared" si="112"/>
        <v>0.86178029237497566</v>
      </c>
      <c r="AN99" s="17">
        <f t="shared" si="113"/>
        <v>1.715327015077579</v>
      </c>
      <c r="AP99">
        <v>4</v>
      </c>
      <c r="AQ99">
        <f t="shared" si="114"/>
        <v>0.28092445619899686</v>
      </c>
      <c r="AR99" s="2">
        <f t="shared" si="137"/>
        <v>16.103949718413833</v>
      </c>
      <c r="AT99" s="1">
        <f>ATAN(A99/$G$8/$G$1)</f>
        <v>0.39738995345005479</v>
      </c>
      <c r="AU99" s="2">
        <f t="shared" si="138"/>
        <v>22.780315802869382</v>
      </c>
      <c r="AW99" s="2">
        <f>(AT99+AI99)/(SQRT(AP99)-1)</f>
        <v>0.95923886584804852</v>
      </c>
      <c r="AX99" s="2">
        <f t="shared" si="139"/>
        <v>54.988215239697048</v>
      </c>
      <c r="AZ99" s="18">
        <f>(A99-$A$95)</f>
        <v>0.49966666666666981</v>
      </c>
      <c r="BA99">
        <f t="shared" si="159"/>
        <v>19.440924878261917</v>
      </c>
      <c r="BB99" s="18">
        <f t="shared" si="160"/>
        <v>-0.68061302066309415</v>
      </c>
      <c r="BC99" s="18">
        <v>19</v>
      </c>
      <c r="BD99" s="18">
        <f t="shared" si="161"/>
        <v>-0.66517655273996001</v>
      </c>
      <c r="BE99" s="17">
        <f t="shared" si="152"/>
        <v>10.493000000000009</v>
      </c>
      <c r="BF99" s="17">
        <f>(A99-A98)</f>
        <v>0.12491666666666745</v>
      </c>
      <c r="BG99">
        <f t="shared" si="153"/>
        <v>19.997383800561714</v>
      </c>
      <c r="BH99" s="18">
        <f t="shared" si="154"/>
        <v>0.17610676359887231</v>
      </c>
      <c r="BI99" s="18">
        <f>SUM($BH$16:BH99)</f>
        <v>6.1201717735647962</v>
      </c>
      <c r="BJ99">
        <v>5.5</v>
      </c>
      <c r="BK99" s="17">
        <f t="shared" si="140"/>
        <v>1.3798282264352038</v>
      </c>
      <c r="BL99" s="17">
        <v>1.3796671350659322</v>
      </c>
      <c r="BM99" s="1">
        <v>1.4</v>
      </c>
      <c r="BO99" s="2">
        <f>BM99*SQRT(AP99)+(2-BM99)</f>
        <v>3.4</v>
      </c>
      <c r="BP99" s="1">
        <f>BO99+AN99</f>
        <v>5.1153270150775789</v>
      </c>
      <c r="BR99" s="1">
        <f t="shared" si="141"/>
        <v>2.6232500000000019</v>
      </c>
      <c r="BS99" s="1">
        <f t="shared" si="155"/>
        <v>3.1229166666666863E-2</v>
      </c>
      <c r="BT99" s="1">
        <f t="shared" si="122"/>
        <v>20.334587899991977</v>
      </c>
      <c r="BU99" s="2">
        <f t="shared" si="142"/>
        <v>0.44991491506955583</v>
      </c>
      <c r="BW99" s="1">
        <v>4</v>
      </c>
      <c r="BX99" s="1">
        <f t="shared" si="123"/>
        <v>0.19869497672502739</v>
      </c>
      <c r="BY99" s="2">
        <f t="shared" si="124"/>
        <v>11.390157901434691</v>
      </c>
      <c r="CA99" s="1">
        <f t="shared" si="143"/>
        <v>0.39738995345005479</v>
      </c>
      <c r="CB99" s="2">
        <f t="shared" si="125"/>
        <v>22.780315802869382</v>
      </c>
      <c r="CD99" s="1">
        <f t="shared" si="126"/>
        <v>7.9510315559675666</v>
      </c>
      <c r="CE99" s="1">
        <f t="shared" si="127"/>
        <v>-1.3029415697604053E-2</v>
      </c>
      <c r="CF99" s="17">
        <f>SUM(CE$15:$CE99)</f>
        <v>-0.55051208010262231</v>
      </c>
      <c r="CG99" s="18">
        <f t="shared" si="144"/>
        <v>1.0505120801026222</v>
      </c>
      <c r="CH99" s="18">
        <f t="shared" si="145"/>
        <v>1.4494879198973778</v>
      </c>
      <c r="CJ99" s="1">
        <f t="shared" si="146"/>
        <v>3.5505120801026222</v>
      </c>
      <c r="CK99" s="18">
        <f t="shared" si="147"/>
        <v>4.0004269951721785</v>
      </c>
      <c r="CL99">
        <f t="shared" si="148"/>
        <v>18.340066453511422</v>
      </c>
      <c r="CN99" s="1">
        <v>2.5</v>
      </c>
      <c r="CO99">
        <v>3</v>
      </c>
      <c r="CP99" s="1">
        <f t="shared" si="149"/>
        <v>4.3301270189221928</v>
      </c>
      <c r="CR99" s="1">
        <f t="shared" si="150"/>
        <v>1.5</v>
      </c>
      <c r="CT99" s="18">
        <f t="shared" si="128"/>
        <v>9.8305540140943712</v>
      </c>
      <c r="CU99">
        <f t="shared" si="129"/>
        <v>283.11995560591788</v>
      </c>
    </row>
    <row r="100" spans="1:99" x14ac:dyDescent="0.2">
      <c r="A100" s="17">
        <f t="shared" si="151"/>
        <v>10.617916666666677</v>
      </c>
      <c r="B100">
        <f t="shared" si="130"/>
        <v>10.617916666666677</v>
      </c>
      <c r="C100" s="1">
        <f t="shared" si="131"/>
        <v>12.5</v>
      </c>
      <c r="D100" s="1">
        <f t="shared" si="87"/>
        <v>16.400919313876219</v>
      </c>
      <c r="E100">
        <f t="shared" si="88"/>
        <v>0.70416499303824598</v>
      </c>
      <c r="F100" s="1">
        <f t="shared" si="89"/>
        <v>40.366146097733846</v>
      </c>
      <c r="G100" s="1">
        <f t="shared" si="90"/>
        <v>3.7176081870081376E-3</v>
      </c>
      <c r="H100">
        <f t="shared" si="91"/>
        <v>0.64739765274518757</v>
      </c>
      <c r="I100">
        <f t="shared" si="92"/>
        <v>0.76215239894657649</v>
      </c>
      <c r="J100" s="18">
        <f t="shared" si="132"/>
        <v>1.9653187424530476</v>
      </c>
      <c r="K100" s="2">
        <f t="shared" si="93"/>
        <v>112.66158396227661</v>
      </c>
      <c r="L100">
        <f t="shared" si="116"/>
        <v>4.3679166666666767</v>
      </c>
      <c r="M100" s="1">
        <f t="shared" si="133"/>
        <v>12.5</v>
      </c>
      <c r="N100" s="1">
        <f t="shared" si="94"/>
        <v>13.241174268430445</v>
      </c>
      <c r="O100">
        <f t="shared" si="95"/>
        <v>0.3361699046785509</v>
      </c>
      <c r="P100" s="1">
        <f t="shared" si="117"/>
        <v>19.270886255458329</v>
      </c>
      <c r="Q100" s="1">
        <f t="shared" si="96"/>
        <v>5.7035729049190638E-3</v>
      </c>
      <c r="R100">
        <f t="shared" si="97"/>
        <v>0.32987381467221122</v>
      </c>
      <c r="S100">
        <f t="shared" si="98"/>
        <v>0.94402503483414235</v>
      </c>
      <c r="T100" s="18">
        <f t="shared" si="134"/>
        <v>0.37680382167390464</v>
      </c>
      <c r="U100" s="2">
        <f t="shared" si="99"/>
        <v>21.600219076848035</v>
      </c>
      <c r="V100">
        <f t="shared" si="118"/>
        <v>16.867916666666677</v>
      </c>
      <c r="W100" s="1">
        <f t="shared" si="135"/>
        <v>12.5</v>
      </c>
      <c r="X100" s="1">
        <f t="shared" si="100"/>
        <v>20.99468058041397</v>
      </c>
      <c r="Y100">
        <f t="shared" si="101"/>
        <v>0.93304670658784949</v>
      </c>
      <c r="Z100" s="1">
        <f t="shared" si="102"/>
        <v>53.486753880832133</v>
      </c>
      <c r="AA100" s="1">
        <f t="shared" si="103"/>
        <v>2.2687229114410506E-3</v>
      </c>
      <c r="AB100">
        <f t="shared" si="104"/>
        <v>0.80343764231415993</v>
      </c>
      <c r="AC100">
        <f t="shared" si="105"/>
        <v>0.59538891063964572</v>
      </c>
      <c r="AD100" s="18">
        <f t="shared" si="136"/>
        <v>4.2747640329552814</v>
      </c>
      <c r="AE100" s="2">
        <f t="shared" si="106"/>
        <v>-114.94983250574822</v>
      </c>
      <c r="AF100" s="2"/>
      <c r="AG100" s="1">
        <f t="shared" si="107"/>
        <v>6.1110075525343914E-3</v>
      </c>
      <c r="AH100" s="1">
        <f t="shared" si="108"/>
        <v>9.5684720711030676E-3</v>
      </c>
      <c r="AI100">
        <f t="shared" si="109"/>
        <v>0.56836252133989384</v>
      </c>
      <c r="AJ100" s="2">
        <f t="shared" si="110"/>
        <v>32.581291032223213</v>
      </c>
      <c r="AK100" s="1">
        <f t="shared" si="111"/>
        <v>1.1353416714038634E-2</v>
      </c>
      <c r="AL100" s="1">
        <f t="shared" si="119"/>
        <v>1.1931585166894552</v>
      </c>
      <c r="AM100">
        <f t="shared" si="112"/>
        <v>0.87324470543203525</v>
      </c>
      <c r="AN100" s="17">
        <f t="shared" si="113"/>
        <v>1.7381463085828726</v>
      </c>
      <c r="AP100">
        <v>4</v>
      </c>
      <c r="AQ100">
        <f t="shared" si="114"/>
        <v>0.28418126066994698</v>
      </c>
      <c r="AR100" s="2">
        <f t="shared" si="137"/>
        <v>16.29064551611161</v>
      </c>
      <c r="AT100" s="1">
        <f>ATAN(A100/$G$8/$G$1)</f>
        <v>0.4016306370822651</v>
      </c>
      <c r="AU100" s="2">
        <f t="shared" si="138"/>
        <v>23.023412316817744</v>
      </c>
      <c r="AW100" s="2">
        <f>(AT100+AI100)/(SQRT(AP100)-1)</f>
        <v>0.96999315842215894</v>
      </c>
      <c r="AX100" s="2">
        <f t="shared" si="139"/>
        <v>55.604703349040953</v>
      </c>
      <c r="AZ100" s="18">
        <f>(A100-$A$95)</f>
        <v>0.62458333333333727</v>
      </c>
      <c r="BA100">
        <f t="shared" si="159"/>
        <v>19.62319152360493</v>
      </c>
      <c r="BB100" s="18">
        <f t="shared" si="160"/>
        <v>-0.86042695130516311</v>
      </c>
      <c r="BC100" s="18">
        <v>19</v>
      </c>
      <c r="BD100" s="18">
        <f t="shared" si="161"/>
        <v>-0.83310159079540114</v>
      </c>
      <c r="BE100" s="17">
        <f t="shared" si="152"/>
        <v>10.617916666666677</v>
      </c>
      <c r="BF100" s="17">
        <f>(A100-A99)</f>
        <v>0.12491666666666745</v>
      </c>
      <c r="BG100">
        <f t="shared" si="153"/>
        <v>20.387766208424001</v>
      </c>
      <c r="BH100" s="18">
        <f t="shared" si="154"/>
        <v>0.18019033770605458</v>
      </c>
      <c r="BI100" s="18">
        <f>SUM($BH$16:BH100)</f>
        <v>6.300362111270851</v>
      </c>
      <c r="BJ100">
        <v>5.5</v>
      </c>
      <c r="BK100" s="17">
        <f t="shared" si="140"/>
        <v>1.199637888729149</v>
      </c>
      <c r="BL100" s="17">
        <v>1.1994659557961107</v>
      </c>
      <c r="BM100" s="1">
        <v>1.4</v>
      </c>
      <c r="BO100" s="2">
        <f>BM100*SQRT(AP100)+(2-BM100)</f>
        <v>3.4</v>
      </c>
      <c r="BP100" s="1">
        <f>BO100+AN100</f>
        <v>5.138146308582872</v>
      </c>
      <c r="BR100" s="1">
        <f t="shared" si="141"/>
        <v>2.6544791666666692</v>
      </c>
      <c r="BS100" s="1">
        <f t="shared" si="155"/>
        <v>3.1229166666667307E-2</v>
      </c>
      <c r="BT100" s="1">
        <f t="shared" si="122"/>
        <v>20.371029350928893</v>
      </c>
      <c r="BU100" s="2">
        <f t="shared" si="142"/>
        <v>0.50917565951176513</v>
      </c>
      <c r="BW100" s="1">
        <v>4</v>
      </c>
      <c r="BX100" s="1">
        <f t="shared" si="123"/>
        <v>0.20081531854113255</v>
      </c>
      <c r="BY100" s="2">
        <f t="shared" si="124"/>
        <v>11.511706158408872</v>
      </c>
      <c r="CA100" s="1">
        <f t="shared" si="143"/>
        <v>0.4016306370822651</v>
      </c>
      <c r="CB100" s="2">
        <f t="shared" si="125"/>
        <v>23.023412316817744</v>
      </c>
      <c r="CD100" s="1">
        <f t="shared" si="126"/>
        <v>7.9936770689787142</v>
      </c>
      <c r="CE100" s="1">
        <f t="shared" si="127"/>
        <v>-1.318545685369178E-2</v>
      </c>
      <c r="CF100" s="17">
        <f>SUM(CE$15:$CE100)</f>
        <v>-0.56369753695631408</v>
      </c>
      <c r="CG100" s="18">
        <f t="shared" si="144"/>
        <v>1.063697536956314</v>
      </c>
      <c r="CH100" s="18">
        <f t="shared" si="145"/>
        <v>1.436302463043686</v>
      </c>
      <c r="CJ100" s="1">
        <f t="shared" si="146"/>
        <v>3.563697536956314</v>
      </c>
      <c r="CK100" s="18">
        <f t="shared" si="147"/>
        <v>4.0728731964680787</v>
      </c>
      <c r="CL100">
        <f t="shared" si="148"/>
        <v>18.67219803538374</v>
      </c>
      <c r="CN100" s="1">
        <v>2.5</v>
      </c>
      <c r="CO100">
        <v>3</v>
      </c>
      <c r="CP100" s="1">
        <f t="shared" si="149"/>
        <v>4.3301270189221928</v>
      </c>
      <c r="CR100" s="1">
        <f t="shared" si="150"/>
        <v>1.5</v>
      </c>
      <c r="CT100" s="18">
        <f t="shared" si="128"/>
        <v>9.9030002153902714</v>
      </c>
      <c r="CU100">
        <f t="shared" si="129"/>
        <v>285.20640620323979</v>
      </c>
    </row>
    <row r="101" spans="1:99" x14ac:dyDescent="0.2">
      <c r="A101" s="17">
        <f t="shared" si="151"/>
        <v>10.742833333333344</v>
      </c>
      <c r="B101">
        <f t="shared" si="130"/>
        <v>10.742833333333344</v>
      </c>
      <c r="C101" s="1">
        <f t="shared" si="131"/>
        <v>12.5</v>
      </c>
      <c r="D101" s="1">
        <f t="shared" si="87"/>
        <v>16.482065041364748</v>
      </c>
      <c r="E101">
        <f t="shared" si="88"/>
        <v>0.70994133637700751</v>
      </c>
      <c r="F101" s="1">
        <f t="shared" si="89"/>
        <v>40.697274059828452</v>
      </c>
      <c r="G101" s="1">
        <f t="shared" si="90"/>
        <v>3.6810926869312493E-3</v>
      </c>
      <c r="H101">
        <f t="shared" si="91"/>
        <v>0.65178928164476013</v>
      </c>
      <c r="I101">
        <f t="shared" si="92"/>
        <v>0.75840011361616211</v>
      </c>
      <c r="J101" s="18">
        <f t="shared" si="132"/>
        <v>2.0061135524833049</v>
      </c>
      <c r="K101" s="2">
        <f>IF(180/$D$6*J101 &gt;180,180/$D$6*J101-360,180/$D$6*J101)</f>
        <v>115.00013995127225</v>
      </c>
      <c r="L101">
        <f t="shared" si="116"/>
        <v>4.4928333333333441</v>
      </c>
      <c r="M101" s="1">
        <f t="shared" si="133"/>
        <v>12.5</v>
      </c>
      <c r="N101" s="1">
        <f t="shared" si="94"/>
        <v>13.28290447760245</v>
      </c>
      <c r="O101">
        <f t="shared" si="95"/>
        <v>0.34504793357177505</v>
      </c>
      <c r="P101" s="1">
        <f t="shared" si="117"/>
        <v>19.779817848063537</v>
      </c>
      <c r="Q101" s="1">
        <f t="shared" si="96"/>
        <v>5.667791963045456E-3</v>
      </c>
      <c r="R101">
        <f t="shared" si="97"/>
        <v>0.33824178596700227</v>
      </c>
      <c r="S101">
        <f t="shared" si="98"/>
        <v>0.9410592405506959</v>
      </c>
      <c r="T101" s="18">
        <f t="shared" si="134"/>
        <v>0.39778306492408683</v>
      </c>
      <c r="U101" s="2">
        <f t="shared" si="99"/>
        <v>22.802850855520898</v>
      </c>
      <c r="V101">
        <f t="shared" si="118"/>
        <v>16.992833333333344</v>
      </c>
      <c r="W101" s="1">
        <f t="shared" si="135"/>
        <v>12.5</v>
      </c>
      <c r="X101" s="1">
        <f t="shared" si="100"/>
        <v>21.095174440957933</v>
      </c>
      <c r="Y101">
        <f t="shared" si="101"/>
        <v>0.93657235423661822</v>
      </c>
      <c r="Z101" s="1">
        <f t="shared" si="102"/>
        <v>53.68886107088894</v>
      </c>
      <c r="AA101" s="1">
        <f t="shared" si="103"/>
        <v>2.2471587698379447E-3</v>
      </c>
      <c r="AB101">
        <f t="shared" si="104"/>
        <v>0.80553177604165371</v>
      </c>
      <c r="AC101">
        <f t="shared" si="105"/>
        <v>0.59255257807824868</v>
      </c>
      <c r="AD101" s="18">
        <f t="shared" si="136"/>
        <v>4.325285829690392</v>
      </c>
      <c r="AE101" s="2">
        <f t="shared" si="106"/>
        <v>-112.0536785527801</v>
      </c>
      <c r="AF101" s="2"/>
      <c r="AG101" s="1">
        <f t="shared" si="107"/>
        <v>6.1265386290677536E-3</v>
      </c>
      <c r="AH101" s="1">
        <f t="shared" si="108"/>
        <v>9.4570288347617971E-3</v>
      </c>
      <c r="AI101">
        <f t="shared" si="109"/>
        <v>0.57484760161373272</v>
      </c>
      <c r="AJ101" s="2">
        <f t="shared" si="110"/>
        <v>32.953047226264928</v>
      </c>
      <c r="AK101" s="1">
        <f t="shared" si="111"/>
        <v>1.1268090785708795E-2</v>
      </c>
      <c r="AL101" s="1">
        <f t="shared" si="119"/>
        <v>1.2222684209672787</v>
      </c>
      <c r="AM101">
        <f t="shared" si="112"/>
        <v>0.88508534070852429</v>
      </c>
      <c r="AN101" s="17">
        <f t="shared" si="113"/>
        <v>1.7617144520472219</v>
      </c>
      <c r="AP101">
        <v>4</v>
      </c>
      <c r="AQ101">
        <f t="shared" si="114"/>
        <v>0.28742380080686636</v>
      </c>
      <c r="AR101" s="2">
        <f t="shared" si="137"/>
        <v>16.476523613132464</v>
      </c>
      <c r="AT101" s="1">
        <f>ATAN(A101/$G$8/$G$1)</f>
        <v>0.40585609993591659</v>
      </c>
      <c r="AU101" s="2">
        <f t="shared" si="138"/>
        <v>23.265636302058912</v>
      </c>
      <c r="AW101" s="2">
        <f>(AT101+AI101)/(SQRT(AP101)-1)</f>
        <v>0.98070370154964936</v>
      </c>
      <c r="AX101" s="2">
        <f t="shared" si="139"/>
        <v>56.218683528323844</v>
      </c>
      <c r="AZ101" s="18">
        <f>(A101-$A$95)</f>
        <v>0.74950000000000472</v>
      </c>
      <c r="BA101">
        <f t="shared" si="159"/>
        <v>19.809107286227857</v>
      </c>
      <c r="BB101" s="18">
        <f t="shared" si="160"/>
        <v>-1.0442299633527468</v>
      </c>
      <c r="BC101" s="18">
        <v>19</v>
      </c>
      <c r="BD101" s="18">
        <f t="shared" si="161"/>
        <v>-1.0015781638729406</v>
      </c>
      <c r="BE101" s="17">
        <f t="shared" si="152"/>
        <v>10.742833333333344</v>
      </c>
      <c r="BF101" s="17">
        <f>(A101-A100)</f>
        <v>0.12491666666666745</v>
      </c>
      <c r="BG101">
        <f t="shared" si="153"/>
        <v>20.794156389639454</v>
      </c>
      <c r="BH101" s="18">
        <f t="shared" si="154"/>
        <v>0.18438569518762507</v>
      </c>
      <c r="BI101" s="18">
        <f>SUM($BH$16:BH101)</f>
        <v>6.4847478064584765</v>
      </c>
      <c r="BJ101">
        <v>5.5</v>
      </c>
      <c r="BK101" s="17">
        <f t="shared" si="140"/>
        <v>1.0152521935415235</v>
      </c>
      <c r="BL101" s="17">
        <v>1.0150687383041834</v>
      </c>
      <c r="BM101" s="1">
        <v>1.4</v>
      </c>
      <c r="BO101" s="2">
        <f>BM101*SQRT(AP101)+(2-BM101)</f>
        <v>3.4</v>
      </c>
      <c r="BP101" s="1">
        <f>BO101+AN101</f>
        <v>5.1617144520472218</v>
      </c>
      <c r="BR101" s="1">
        <f t="shared" si="141"/>
        <v>2.685708333333336</v>
      </c>
      <c r="BS101" s="1">
        <f t="shared" si="155"/>
        <v>3.1229166666666863E-2</v>
      </c>
      <c r="BT101" s="1">
        <f t="shared" si="122"/>
        <v>20.407835830034138</v>
      </c>
      <c r="BU101" s="2">
        <f t="shared" si="142"/>
        <v>0.56955028208135872</v>
      </c>
      <c r="BW101" s="1">
        <v>4</v>
      </c>
      <c r="BX101" s="1">
        <f t="shared" si="123"/>
        <v>0.2029280499679583</v>
      </c>
      <c r="BY101" s="2">
        <f t="shared" si="124"/>
        <v>11.632818151029456</v>
      </c>
      <c r="CA101" s="1">
        <f t="shared" si="143"/>
        <v>0.40585609993591659</v>
      </c>
      <c r="CB101" s="2">
        <f t="shared" si="125"/>
        <v>23.265636302058912</v>
      </c>
      <c r="CD101" s="1">
        <f t="shared" si="126"/>
        <v>8.0369076023672665</v>
      </c>
      <c r="CE101" s="1">
        <f t="shared" si="127"/>
        <v>-1.3341498016868221E-2</v>
      </c>
      <c r="CF101" s="17">
        <f>SUM(CE$15:$CE101)</f>
        <v>-0.57703903497318232</v>
      </c>
      <c r="CG101" s="18">
        <f t="shared" si="144"/>
        <v>1.0770390349731822</v>
      </c>
      <c r="CH101" s="18">
        <f t="shared" si="145"/>
        <v>1.4229609650268178</v>
      </c>
      <c r="CJ101" s="1">
        <f t="shared" si="146"/>
        <v>3.5770390349731822</v>
      </c>
      <c r="CK101" s="18">
        <f t="shared" si="147"/>
        <v>4.1465893170545414</v>
      </c>
      <c r="CL101">
        <f t="shared" si="148"/>
        <v>19.010151596811653</v>
      </c>
      <c r="CN101" s="1">
        <v>2.5</v>
      </c>
      <c r="CO101">
        <v>3</v>
      </c>
      <c r="CP101" s="1">
        <f t="shared" si="149"/>
        <v>4.3301270189221928</v>
      </c>
      <c r="CR101" s="1">
        <f t="shared" si="150"/>
        <v>1.5</v>
      </c>
      <c r="CT101" s="18">
        <f t="shared" si="128"/>
        <v>9.9767163359767341</v>
      </c>
      <c r="CU101">
        <f t="shared" si="129"/>
        <v>287.32943047612997</v>
      </c>
    </row>
    <row r="102" spans="1:99" x14ac:dyDescent="0.2">
      <c r="A102" s="17">
        <f t="shared" si="151"/>
        <v>10.867750000000012</v>
      </c>
      <c r="B102">
        <f t="shared" si="130"/>
        <v>10.867750000000012</v>
      </c>
      <c r="C102" s="1">
        <f t="shared" si="131"/>
        <v>12.5</v>
      </c>
      <c r="D102" s="1">
        <f t="shared" si="87"/>
        <v>16.563755312805736</v>
      </c>
      <c r="E102">
        <f t="shared" si="88"/>
        <v>0.71566089265705579</v>
      </c>
      <c r="F102" s="1">
        <f t="shared" si="89"/>
        <v>41.025146712824849</v>
      </c>
      <c r="G102" s="1">
        <f t="shared" si="90"/>
        <v>3.6448728895126935E-3</v>
      </c>
      <c r="H102">
        <f t="shared" si="91"/>
        <v>0.6561163090593326</v>
      </c>
      <c r="I102">
        <f t="shared" si="92"/>
        <v>0.75465978360209329</v>
      </c>
      <c r="J102" s="18">
        <f t="shared" si="132"/>
        <v>2.04718212390287</v>
      </c>
      <c r="K102" s="2">
        <f t="shared" si="93"/>
        <v>117.35438926831738</v>
      </c>
      <c r="L102">
        <f t="shared" si="116"/>
        <v>4.6177500000000116</v>
      </c>
      <c r="M102" s="1">
        <f t="shared" si="133"/>
        <v>12.5</v>
      </c>
      <c r="N102" s="1">
        <f t="shared" si="94"/>
        <v>13.325675032151283</v>
      </c>
      <c r="O102">
        <f t="shared" si="95"/>
        <v>0.35386966364759315</v>
      </c>
      <c r="P102" s="1">
        <f t="shared" si="117"/>
        <v>20.285522119925719</v>
      </c>
      <c r="Q102" s="1">
        <f t="shared" si="96"/>
        <v>5.6314672630167085E-3</v>
      </c>
      <c r="R102">
        <f t="shared" si="97"/>
        <v>0.34653028749827819</v>
      </c>
      <c r="S102">
        <f t="shared" si="98"/>
        <v>0.93803878376448846</v>
      </c>
      <c r="T102" s="18">
        <f t="shared" si="134"/>
        <v>0.41928532637038457</v>
      </c>
      <c r="U102" s="2">
        <f t="shared" si="99"/>
        <v>24.035464569002936</v>
      </c>
      <c r="V102">
        <f t="shared" si="118"/>
        <v>17.117750000000012</v>
      </c>
      <c r="W102" s="1">
        <f t="shared" si="135"/>
        <v>12.5</v>
      </c>
      <c r="X102" s="1">
        <f t="shared" si="100"/>
        <v>21.195928030225531</v>
      </c>
      <c r="Y102">
        <f t="shared" si="101"/>
        <v>0.94006452703609666</v>
      </c>
      <c r="Z102" s="1">
        <f t="shared" si="102"/>
        <v>53.889049320540572</v>
      </c>
      <c r="AA102" s="1">
        <f t="shared" si="103"/>
        <v>2.2258460724403693E-3</v>
      </c>
      <c r="AB102">
        <f t="shared" si="104"/>
        <v>0.80759615599703816</v>
      </c>
      <c r="AC102">
        <f t="shared" si="105"/>
        <v>0.58973591447257789</v>
      </c>
      <c r="AD102" s="18">
        <f t="shared" si="136"/>
        <v>4.3759382011860977</v>
      </c>
      <c r="AE102" s="2">
        <f t="shared" si="106"/>
        <v>-109.15003942245301</v>
      </c>
      <c r="AF102" s="2"/>
      <c r="AG102" s="1">
        <f t="shared" si="107"/>
        <v>6.1405192488917619E-3</v>
      </c>
      <c r="AH102" s="1">
        <f t="shared" si="108"/>
        <v>9.3458350572723278E-3</v>
      </c>
      <c r="AI102">
        <f t="shared" si="109"/>
        <v>0.58130324632214758</v>
      </c>
      <c r="AJ102" s="2">
        <f t="shared" si="110"/>
        <v>33.323116031205913</v>
      </c>
      <c r="AK102" s="1">
        <f t="shared" si="111"/>
        <v>1.1182602986950341E-2</v>
      </c>
      <c r="AL102" s="1">
        <f t="shared" si="119"/>
        <v>1.2532368723620824</v>
      </c>
      <c r="AM102">
        <f t="shared" si="112"/>
        <v>0.89731656225210599</v>
      </c>
      <c r="AN102" s="17">
        <f t="shared" si="113"/>
        <v>1.7860600363298289</v>
      </c>
      <c r="AP102">
        <v>4</v>
      </c>
      <c r="AQ102">
        <f t="shared" si="114"/>
        <v>0.29065162316107379</v>
      </c>
      <c r="AR102" s="2">
        <f t="shared" si="137"/>
        <v>16.661558015602957</v>
      </c>
      <c r="AT102" s="1">
        <f>ATAN(A102/$G$8/$G$1)</f>
        <v>0.41006627373740889</v>
      </c>
      <c r="AU102" s="2">
        <f t="shared" si="138"/>
        <v>23.506983844819615</v>
      </c>
      <c r="AW102" s="2">
        <f>(AT102+AI102)/(SQRT(AP102)-1)</f>
        <v>0.99136952005955647</v>
      </c>
      <c r="AX102" s="2">
        <f t="shared" si="139"/>
        <v>56.830099876025528</v>
      </c>
      <c r="AZ102" s="18">
        <f>(A102-$A$95)</f>
        <v>0.87441666666667217</v>
      </c>
      <c r="BA102">
        <f t="shared" si="159"/>
        <v>19.99872269459927</v>
      </c>
      <c r="BB102" s="18">
        <f t="shared" si="160"/>
        <v>-1.2320860030646541</v>
      </c>
      <c r="BC102" s="18">
        <v>19</v>
      </c>
      <c r="BD102" s="18">
        <f t="shared" si="161"/>
        <v>-1.1705564608158845</v>
      </c>
      <c r="BE102" s="17">
        <f t="shared" si="152"/>
        <v>10.867750000000012</v>
      </c>
      <c r="BF102" s="17">
        <f>(A102-A101)</f>
        <v>0.12491666666666745</v>
      </c>
      <c r="BG102">
        <f t="shared" si="153"/>
        <v>21.217291079679054</v>
      </c>
      <c r="BH102" s="18">
        <f t="shared" si="154"/>
        <v>0.18869798486246731</v>
      </c>
      <c r="BI102" s="18">
        <f>SUM($BH$16:BH102)</f>
        <v>6.673445791320944</v>
      </c>
      <c r="BJ102">
        <v>5.5</v>
      </c>
      <c r="BK102" s="17">
        <f t="shared" si="140"/>
        <v>0.82655420867905605</v>
      </c>
      <c r="BL102" s="17">
        <v>0.82635850655161214</v>
      </c>
      <c r="BM102" s="1">
        <v>1.4</v>
      </c>
      <c r="BO102" s="2">
        <f>BM102*SQRT(AP102)+(2-BM102)</f>
        <v>3.4</v>
      </c>
      <c r="BP102" s="1">
        <f>BO102+AN102</f>
        <v>5.1860600363298293</v>
      </c>
      <c r="BR102" s="1">
        <f t="shared" si="141"/>
        <v>2.7169375000000029</v>
      </c>
      <c r="BS102" s="1">
        <f t="shared" si="155"/>
        <v>3.1229166666666863E-2</v>
      </c>
      <c r="BT102" s="1">
        <f t="shared" si="122"/>
        <v>20.445005365862745</v>
      </c>
      <c r="BU102" s="2">
        <f t="shared" si="142"/>
        <v>0.63106540219257568</v>
      </c>
      <c r="BW102" s="1">
        <v>4</v>
      </c>
      <c r="BX102" s="1">
        <f t="shared" si="123"/>
        <v>0.20503313686870445</v>
      </c>
      <c r="BY102" s="2">
        <f t="shared" si="124"/>
        <v>11.753491922409808</v>
      </c>
      <c r="CA102" s="1">
        <f t="shared" si="143"/>
        <v>0.41006627373740889</v>
      </c>
      <c r="CB102" s="2">
        <f t="shared" si="125"/>
        <v>23.506983844819615</v>
      </c>
      <c r="CD102" s="1">
        <f t="shared" si="126"/>
        <v>8.080725759564114</v>
      </c>
      <c r="CE102" s="1">
        <f t="shared" si="127"/>
        <v>-1.3497539187129412E-2</v>
      </c>
      <c r="CF102" s="17">
        <f>SUM(CE$15:$CE102)</f>
        <v>-0.59053657416031169</v>
      </c>
      <c r="CG102" s="18">
        <f t="shared" si="144"/>
        <v>1.0905365741603117</v>
      </c>
      <c r="CH102" s="18">
        <f t="shared" si="145"/>
        <v>1.4094634258396883</v>
      </c>
      <c r="CJ102" s="1">
        <f t="shared" si="146"/>
        <v>3.5905365741603115</v>
      </c>
      <c r="CK102" s="18">
        <f t="shared" si="147"/>
        <v>4.2216019763528871</v>
      </c>
      <c r="CL102">
        <f t="shared" si="148"/>
        <v>19.35404917525679</v>
      </c>
      <c r="CN102" s="1">
        <v>2.5</v>
      </c>
      <c r="CO102">
        <v>2</v>
      </c>
      <c r="CP102" s="1">
        <f t="shared" si="149"/>
        <v>3.5355339059327378</v>
      </c>
      <c r="CR102" s="1">
        <f t="shared" si="150"/>
        <v>1.5</v>
      </c>
      <c r="CT102" s="18">
        <f t="shared" si="128"/>
        <v>9.257135882285624</v>
      </c>
      <c r="CU102">
        <f t="shared" si="129"/>
        <v>266.60551340982596</v>
      </c>
    </row>
    <row r="103" spans="1:99" x14ac:dyDescent="0.2">
      <c r="A103" s="17">
        <f t="shared" si="151"/>
        <v>10.992666666666679</v>
      </c>
      <c r="B103">
        <f t="shared" si="130"/>
        <v>10.992666666666679</v>
      </c>
      <c r="C103" s="1">
        <f t="shared" si="131"/>
        <v>12.5</v>
      </c>
      <c r="D103" s="1">
        <f t="shared" si="87"/>
        <v>16.645982111141556</v>
      </c>
      <c r="E103">
        <f t="shared" si="88"/>
        <v>0.72132412645805299</v>
      </c>
      <c r="F103" s="1">
        <f t="shared" si="89"/>
        <v>41.349790688678198</v>
      </c>
      <c r="G103" s="1">
        <f t="shared" si="90"/>
        <v>3.6089523903969105E-3</v>
      </c>
      <c r="H103">
        <f t="shared" si="91"/>
        <v>0.66037957948477088</v>
      </c>
      <c r="I103">
        <f t="shared" si="92"/>
        <v>0.75093196163135667</v>
      </c>
      <c r="J103" s="18">
        <f t="shared" si="132"/>
        <v>2.088520426255021</v>
      </c>
      <c r="K103" s="2">
        <f t="shared" si="93"/>
        <v>119.72410086812222</v>
      </c>
      <c r="L103">
        <f t="shared" si="116"/>
        <v>4.742666666666679</v>
      </c>
      <c r="M103" s="1">
        <f t="shared" si="133"/>
        <v>12.5</v>
      </c>
      <c r="N103" s="1">
        <f t="shared" si="94"/>
        <v>13.369475947512349</v>
      </c>
      <c r="O103">
        <f t="shared" si="95"/>
        <v>0.36263426883962485</v>
      </c>
      <c r="P103" s="1">
        <f t="shared" si="117"/>
        <v>20.787951716921167</v>
      </c>
      <c r="Q103" s="1">
        <f t="shared" si="96"/>
        <v>5.5946282180077689E-3</v>
      </c>
      <c r="R103">
        <f t="shared" si="97"/>
        <v>0.35473841198309231</v>
      </c>
      <c r="S103">
        <f t="shared" si="98"/>
        <v>0.93496559244910926</v>
      </c>
      <c r="T103" s="18">
        <f t="shared" si="134"/>
        <v>0.44130558642115136</v>
      </c>
      <c r="U103" s="2">
        <f t="shared" si="99"/>
        <v>25.297772470002307</v>
      </c>
      <c r="V103">
        <f t="shared" si="118"/>
        <v>17.242666666666679</v>
      </c>
      <c r="W103" s="1">
        <f t="shared" si="135"/>
        <v>12.5</v>
      </c>
      <c r="X103" s="1">
        <f t="shared" si="100"/>
        <v>21.296937661968638</v>
      </c>
      <c r="Y103">
        <f t="shared" si="101"/>
        <v>0.94352361550827879</v>
      </c>
      <c r="Z103" s="1">
        <f t="shared" si="102"/>
        <v>54.087341016398142</v>
      </c>
      <c r="AA103" s="1">
        <f t="shared" si="103"/>
        <v>2.2047821320724525E-3</v>
      </c>
      <c r="AB103">
        <f t="shared" si="104"/>
        <v>0.80963126907480498</v>
      </c>
      <c r="AC103">
        <f t="shared" si="105"/>
        <v>0.5869388453121166</v>
      </c>
      <c r="AD103" s="18">
        <f t="shared" si="136"/>
        <v>4.4267192942358671</v>
      </c>
      <c r="AE103" s="2">
        <f t="shared" si="106"/>
        <v>-106.2390213495363</v>
      </c>
      <c r="AF103" s="2"/>
      <c r="AG103" s="1">
        <f t="shared" si="107"/>
        <v>6.1529685472660172E-3</v>
      </c>
      <c r="AH103" s="1">
        <f t="shared" si="108"/>
        <v>9.2349348631004559E-3</v>
      </c>
      <c r="AI103">
        <f t="shared" si="109"/>
        <v>0.58772857503254872</v>
      </c>
      <c r="AJ103" s="2">
        <f t="shared" si="110"/>
        <v>33.691446976388143</v>
      </c>
      <c r="AK103" s="1">
        <f t="shared" si="111"/>
        <v>1.1096983548214943E-2</v>
      </c>
      <c r="AL103" s="1">
        <f t="shared" si="119"/>
        <v>1.286243081581691</v>
      </c>
      <c r="AM103">
        <f t="shared" si="112"/>
        <v>0.90995242224298856</v>
      </c>
      <c r="AN103" s="17">
        <f t="shared" si="113"/>
        <v>1.8112110315346108</v>
      </c>
      <c r="AP103">
        <v>4</v>
      </c>
      <c r="AQ103">
        <f t="shared" si="114"/>
        <v>0.29386428751627441</v>
      </c>
      <c r="AR103" s="2">
        <f t="shared" si="137"/>
        <v>16.845723488194075</v>
      </c>
      <c r="AT103" s="1">
        <f>ATAN(A103/$G$8/$G$1)</f>
        <v>0.41426109287428631</v>
      </c>
      <c r="AU103" s="2">
        <f t="shared" si="138"/>
        <v>23.747451183876283</v>
      </c>
      <c r="AW103" s="2">
        <f>(AT103+AI103)/(SQRT(AP103)-1)</f>
        <v>1.001989667906835</v>
      </c>
      <c r="AX103" s="2">
        <f t="shared" si="139"/>
        <v>57.438898160264422</v>
      </c>
      <c r="AZ103" s="18">
        <f>(A103-$A$95)</f>
        <v>0.99933333333333962</v>
      </c>
      <c r="BA103">
        <f t="shared" si="159"/>
        <v>20.192088742850679</v>
      </c>
      <c r="BB103" s="18">
        <f t="shared" si="160"/>
        <v>-1.4240599234228337</v>
      </c>
      <c r="BC103" s="18">
        <v>19</v>
      </c>
      <c r="BD103" s="18">
        <f t="shared" si="161"/>
        <v>-1.3399871053267751</v>
      </c>
      <c r="BE103" s="17">
        <f t="shared" si="152"/>
        <v>10.992666666666679</v>
      </c>
      <c r="BF103" s="17">
        <f>(A103-A102)</f>
        <v>0.12491666666666745</v>
      </c>
      <c r="BG103">
        <f t="shared" si="153"/>
        <v>21.657951750727772</v>
      </c>
      <c r="BH103" s="18">
        <f t="shared" si="154"/>
        <v>0.19313266967955689</v>
      </c>
      <c r="BI103" s="18">
        <f>SUM($BH$16:BH103)</f>
        <v>6.8665784610005005</v>
      </c>
      <c r="BJ103">
        <v>5.5</v>
      </c>
      <c r="BK103" s="17">
        <f t="shared" si="140"/>
        <v>0.63342153899949949</v>
      </c>
      <c r="BL103" s="17">
        <v>0.63321281824968434</v>
      </c>
      <c r="BM103" s="1">
        <v>1.4</v>
      </c>
      <c r="BO103" s="2">
        <f>BM103*SQRT(AP103)+(2-BM103)</f>
        <v>3.4</v>
      </c>
      <c r="BP103" s="1">
        <f>BO103+AN103</f>
        <v>5.211211031534611</v>
      </c>
      <c r="BR103" s="1">
        <f t="shared" si="141"/>
        <v>2.7481666666666698</v>
      </c>
      <c r="BS103" s="1">
        <f t="shared" si="155"/>
        <v>3.1229166666666863E-2</v>
      </c>
      <c r="BT103" s="1">
        <f t="shared" si="122"/>
        <v>20.482535981904199</v>
      </c>
      <c r="BU103" s="2">
        <f t="shared" si="142"/>
        <v>0.69374701343880929</v>
      </c>
      <c r="BW103" s="1">
        <v>4</v>
      </c>
      <c r="BX103" s="1">
        <f t="shared" si="123"/>
        <v>0.20713054643714315</v>
      </c>
      <c r="BY103" s="2">
        <f t="shared" si="124"/>
        <v>11.873725591938141</v>
      </c>
      <c r="CA103" s="1">
        <f t="shared" si="143"/>
        <v>0.41426109287428631</v>
      </c>
      <c r="CB103" s="2">
        <f t="shared" si="125"/>
        <v>23.747451183876283</v>
      </c>
      <c r="CD103" s="1">
        <f t="shared" si="126"/>
        <v>8.1251341670586523</v>
      </c>
      <c r="CE103" s="1">
        <f t="shared" si="127"/>
        <v>-1.3653580364471396E-2</v>
      </c>
      <c r="CF103" s="17">
        <f>SUM(CE$15:$CE103)</f>
        <v>-0.60419015452478309</v>
      </c>
      <c r="CG103" s="18">
        <f t="shared" si="144"/>
        <v>1.1041901545247832</v>
      </c>
      <c r="CH103" s="18">
        <f t="shared" si="145"/>
        <v>1.3958098454752168</v>
      </c>
      <c r="CJ103" s="1">
        <f t="shared" si="146"/>
        <v>3.6041901545247832</v>
      </c>
      <c r="CK103" s="18">
        <f t="shared" si="147"/>
        <v>4.2979371679635925</v>
      </c>
      <c r="CL103">
        <f t="shared" si="148"/>
        <v>19.704009939088102</v>
      </c>
      <c r="CN103" s="1">
        <v>2.5</v>
      </c>
      <c r="CO103">
        <v>2</v>
      </c>
      <c r="CP103" s="1">
        <f t="shared" si="149"/>
        <v>3.5355339059327378</v>
      </c>
      <c r="CR103" s="1">
        <f t="shared" si="150"/>
        <v>1.5</v>
      </c>
      <c r="CT103" s="18">
        <f t="shared" si="128"/>
        <v>9.3334710738963302</v>
      </c>
      <c r="CU103">
        <f t="shared" si="129"/>
        <v>268.80396692821432</v>
      </c>
    </row>
    <row r="104" spans="1:99" x14ac:dyDescent="0.2">
      <c r="A104" s="17">
        <f t="shared" si="151"/>
        <v>11.117583333333346</v>
      </c>
      <c r="B104">
        <f t="shared" si="130"/>
        <v>11.117583333333346</v>
      </c>
      <c r="C104" s="1">
        <f t="shared" si="131"/>
        <v>12.5</v>
      </c>
      <c r="D104" s="1">
        <f t="shared" si="87"/>
        <v>16.728737524798799</v>
      </c>
      <c r="E104">
        <f t="shared" si="88"/>
        <v>0.72693150770713533</v>
      </c>
      <c r="F104" s="1">
        <f t="shared" si="89"/>
        <v>41.671232925886734</v>
      </c>
      <c r="G104" s="1">
        <f t="shared" si="90"/>
        <v>3.5733344454251517E-3</v>
      </c>
      <c r="H104">
        <f t="shared" si="91"/>
        <v>0.66457993718011077</v>
      </c>
      <c r="I104">
        <f t="shared" si="92"/>
        <v>0.74721717532299803</v>
      </c>
      <c r="J104" s="18">
        <f t="shared" si="132"/>
        <v>2.1301244821136587</v>
      </c>
      <c r="K104" s="2">
        <f t="shared" si="93"/>
        <v>122.10904674536896</v>
      </c>
      <c r="L104">
        <f t="shared" si="116"/>
        <v>4.8675833333333465</v>
      </c>
      <c r="M104" s="1">
        <f t="shared" si="133"/>
        <v>12.5</v>
      </c>
      <c r="N104" s="1">
        <f t="shared" si="94"/>
        <v>13.414297130559788</v>
      </c>
      <c r="O104">
        <f t="shared" si="95"/>
        <v>0.37134096884367424</v>
      </c>
      <c r="P104" s="1">
        <f t="shared" si="117"/>
        <v>21.287061908236101</v>
      </c>
      <c r="Q104" s="1">
        <f t="shared" si="96"/>
        <v>5.5573040221191085E-3</v>
      </c>
      <c r="R104">
        <f t="shared" si="97"/>
        <v>0.36286532838491098</v>
      </c>
      <c r="S104">
        <f t="shared" si="98"/>
        <v>0.93184159246950915</v>
      </c>
      <c r="T104" s="18">
        <f t="shared" si="134"/>
        <v>0.46383877090717551</v>
      </c>
      <c r="U104" s="2">
        <f t="shared" si="99"/>
        <v>26.589483682576937</v>
      </c>
      <c r="V104">
        <f t="shared" si="118"/>
        <v>17.367583333333346</v>
      </c>
      <c r="W104" s="1">
        <f t="shared" si="135"/>
        <v>12.5</v>
      </c>
      <c r="X104" s="1">
        <f t="shared" si="100"/>
        <v>21.398199710262503</v>
      </c>
      <c r="Y104">
        <f t="shared" si="101"/>
        <v>0.94695000597795065</v>
      </c>
      <c r="Z104" s="1">
        <f t="shared" si="102"/>
        <v>54.283758304468506</v>
      </c>
      <c r="AA104" s="1">
        <f t="shared" si="103"/>
        <v>2.1839642602216624E-3</v>
      </c>
      <c r="AB104">
        <f t="shared" si="104"/>
        <v>0.81163759421330728</v>
      </c>
      <c r="AC104">
        <f t="shared" si="105"/>
        <v>0.58416129250373539</v>
      </c>
      <c r="AD104" s="18">
        <f t="shared" si="136"/>
        <v>4.4776272859598549</v>
      </c>
      <c r="AE104" s="2">
        <f t="shared" si="106"/>
        <v>-103.3207288303268</v>
      </c>
      <c r="AF104" s="2"/>
      <c r="AG104" s="1">
        <f t="shared" si="107"/>
        <v>6.1639068281993652E-3</v>
      </c>
      <c r="AH104" s="1">
        <f t="shared" si="108"/>
        <v>9.1243712856366836E-3</v>
      </c>
      <c r="AI104">
        <f t="shared" si="109"/>
        <v>0.59412273460937015</v>
      </c>
      <c r="AJ104" s="2">
        <f t="shared" si="110"/>
        <v>34.05799115595115</v>
      </c>
      <c r="AK104" s="1">
        <f t="shared" si="111"/>
        <v>1.1011262359278975E-2</v>
      </c>
      <c r="AL104" s="1">
        <f t="shared" si="119"/>
        <v>1.3214881333796071</v>
      </c>
      <c r="AM104">
        <f t="shared" si="112"/>
        <v>0.92300658831707516</v>
      </c>
      <c r="AN104" s="17">
        <f t="shared" si="113"/>
        <v>1.8371946423508663</v>
      </c>
      <c r="AP104">
        <v>4</v>
      </c>
      <c r="AQ104">
        <f t="shared" si="114"/>
        <v>0.29706136730468502</v>
      </c>
      <c r="AR104" s="2">
        <f t="shared" si="137"/>
        <v>17.028995577975572</v>
      </c>
      <c r="AT104" s="1">
        <f>ATAN(A104/$G$8/$G$1)</f>
        <v>0.41844049437322434</v>
      </c>
      <c r="AU104" s="2">
        <f t="shared" si="138"/>
        <v>23.987034709293113</v>
      </c>
      <c r="AW104" s="2">
        <f>(AT104+AI104)/(SQRT(AP104)-1)</f>
        <v>1.0125632289825945</v>
      </c>
      <c r="AX104" s="2">
        <f t="shared" si="139"/>
        <v>58.04502586524427</v>
      </c>
      <c r="BB104" s="18"/>
      <c r="BC104" s="18"/>
      <c r="BD104">
        <v>0</v>
      </c>
      <c r="BE104" s="17">
        <f t="shared" si="152"/>
        <v>11.117583333333346</v>
      </c>
      <c r="BF104" s="17">
        <f>(A104-A103)</f>
        <v>0.12491666666666745</v>
      </c>
      <c r="BG104">
        <f t="shared" si="153"/>
        <v>22.116968152860068</v>
      </c>
      <c r="BH104" s="18">
        <f t="shared" si="154"/>
        <v>0.19769555134896177</v>
      </c>
      <c r="BI104" s="18">
        <f>SUM($BH$16:BH104)</f>
        <v>7.0642740123494621</v>
      </c>
      <c r="BJ104">
        <v>7</v>
      </c>
      <c r="BK104" s="17">
        <f t="shared" si="140"/>
        <v>1.9357259876505379</v>
      </c>
      <c r="BL104" s="17">
        <v>1.9355034257888519</v>
      </c>
      <c r="BM104" s="1">
        <v>1.4</v>
      </c>
      <c r="BO104" s="2">
        <f>BM104*SQRT(AP104)+(2-BM104)</f>
        <v>3.4</v>
      </c>
      <c r="BP104" s="1">
        <f>BO104+AN104</f>
        <v>5.2371946423508664</v>
      </c>
      <c r="BR104" s="1">
        <f t="shared" si="141"/>
        <v>2.7793958333333366</v>
      </c>
      <c r="BS104" s="1">
        <f t="shared" si="155"/>
        <v>3.1229166666666863E-2</v>
      </c>
      <c r="BT104" s="1">
        <f t="shared" si="122"/>
        <v>20.52042569697706</v>
      </c>
      <c r="BU104" s="2">
        <f t="shared" si="142"/>
        <v>0.7576203393279286</v>
      </c>
      <c r="BW104" s="1">
        <v>4</v>
      </c>
      <c r="BX104" s="1">
        <f t="shared" si="123"/>
        <v>0.20922024718661217</v>
      </c>
      <c r="BY104" s="2">
        <f t="shared" si="124"/>
        <v>11.993517354646556</v>
      </c>
      <c r="CA104" s="1">
        <f t="shared" si="143"/>
        <v>0.41844049437322434</v>
      </c>
      <c r="CB104" s="2">
        <f t="shared" si="125"/>
        <v>23.987034709293113</v>
      </c>
      <c r="CD104" s="1">
        <f t="shared" si="126"/>
        <v>8.1701354741900509</v>
      </c>
      <c r="CE104" s="1">
        <f t="shared" si="127"/>
        <v>-1.3809621548883792E-2</v>
      </c>
      <c r="CF104" s="17">
        <f>SUM(CE$15:$CE104)</f>
        <v>-0.61799977607366685</v>
      </c>
      <c r="CG104" s="18">
        <f t="shared" si="144"/>
        <v>1.1179997760736669</v>
      </c>
      <c r="CH104" s="18">
        <f t="shared" si="145"/>
        <v>1.3820002239263331</v>
      </c>
      <c r="CJ104" s="1">
        <f t="shared" si="146"/>
        <v>3.6179997760736669</v>
      </c>
      <c r="CK104" s="18">
        <f t="shared" si="147"/>
        <v>4.3756201154015955</v>
      </c>
      <c r="CL104">
        <f t="shared" si="148"/>
        <v>20.060149526196426</v>
      </c>
      <c r="CN104" s="1">
        <v>2.5</v>
      </c>
      <c r="CO104">
        <v>2</v>
      </c>
      <c r="CP104" s="1">
        <f t="shared" si="149"/>
        <v>3.5355339059327378</v>
      </c>
      <c r="CR104" s="1">
        <f t="shared" si="150"/>
        <v>1.5</v>
      </c>
      <c r="CT104" s="18">
        <f t="shared" si="128"/>
        <v>9.4111540213343332</v>
      </c>
      <c r="CU104">
        <f t="shared" si="129"/>
        <v>271.04123581442883</v>
      </c>
    </row>
    <row r="105" spans="1:99" x14ac:dyDescent="0.2">
      <c r="A105" s="17">
        <f t="shared" si="151"/>
        <v>11.242500000000014</v>
      </c>
      <c r="B105">
        <f t="shared" si="130"/>
        <v>11.242500000000014</v>
      </c>
      <c r="C105" s="1">
        <f t="shared" si="131"/>
        <v>12.5</v>
      </c>
      <c r="D105" s="1">
        <f t="shared" si="87"/>
        <v>16.812013747615136</v>
      </c>
      <c r="E105">
        <f t="shared" si="88"/>
        <v>0.73248351115835875</v>
      </c>
      <c r="F105" s="1">
        <f t="shared" si="89"/>
        <v>41.989500639651133</v>
      </c>
      <c r="G105" s="1">
        <f t="shared" si="90"/>
        <v>3.538021983455365E-3</v>
      </c>
      <c r="H105">
        <f t="shared" si="91"/>
        <v>0.66871822547699356</v>
      </c>
      <c r="I105">
        <f t="shared" si="92"/>
        <v>0.74351592781520204</v>
      </c>
      <c r="J105" s="18">
        <f t="shared" si="132"/>
        <v>2.1719903670465421</v>
      </c>
      <c r="K105" s="2">
        <f t="shared" si="93"/>
        <v>124.50900193260432</v>
      </c>
      <c r="L105">
        <f t="shared" si="116"/>
        <v>4.9925000000000139</v>
      </c>
      <c r="M105" s="1">
        <f t="shared" si="133"/>
        <v>12.5</v>
      </c>
      <c r="N105" s="1">
        <f t="shared" si="94"/>
        <v>13.460128389060786</v>
      </c>
      <c r="O105">
        <f t="shared" si="95"/>
        <v>0.37998902874160795</v>
      </c>
      <c r="P105" s="1">
        <f t="shared" si="117"/>
        <v>21.782810564805551</v>
      </c>
      <c r="Q105" s="1">
        <f t="shared" si="96"/>
        <v>5.519523607157701E-3</v>
      </c>
      <c r="R105">
        <f t="shared" si="97"/>
        <v>0.37091028077098281</v>
      </c>
      <c r="S105">
        <f t="shared" si="98"/>
        <v>0.92866870498493204</v>
      </c>
      <c r="T105" s="18">
        <f t="shared" si="134"/>
        <v>0.48687975583469534</v>
      </c>
      <c r="U105" s="2">
        <f t="shared" si="99"/>
        <v>27.910304474600366</v>
      </c>
      <c r="V105">
        <f t="shared" si="118"/>
        <v>17.492500000000014</v>
      </c>
      <c r="W105" s="1">
        <f t="shared" si="135"/>
        <v>12.5</v>
      </c>
      <c r="X105" s="1">
        <f t="shared" si="100"/>
        <v>21.499710608517514</v>
      </c>
      <c r="Y105">
        <f t="shared" si="101"/>
        <v>0.95034408057208253</v>
      </c>
      <c r="Z105" s="1">
        <f t="shared" si="102"/>
        <v>54.478323090119375</v>
      </c>
      <c r="AA105" s="1">
        <f t="shared" si="103"/>
        <v>2.1633897689160319E-3</v>
      </c>
      <c r="AB105">
        <f t="shared" si="104"/>
        <v>0.81361560248490195</v>
      </c>
      <c r="AC105">
        <f t="shared" si="105"/>
        <v>0.58140317456402835</v>
      </c>
      <c r="AD105" s="18">
        <f t="shared" si="136"/>
        <v>4.528660383308071</v>
      </c>
      <c r="AE105" s="2">
        <f t="shared" si="106"/>
        <v>-100.39526465112971</v>
      </c>
      <c r="AF105" s="2"/>
      <c r="AG105" s="1">
        <f t="shared" si="107"/>
        <v>6.1733555035740854E-3</v>
      </c>
      <c r="AH105" s="1">
        <f t="shared" si="108"/>
        <v>9.0141862175194213E-3</v>
      </c>
      <c r="AI105">
        <f t="shared" si="109"/>
        <v>0.60048489994675502</v>
      </c>
      <c r="AJ105" s="2">
        <f t="shared" si="110"/>
        <v>34.422701270833088</v>
      </c>
      <c r="AK105" s="1">
        <f t="shared" si="111"/>
        <v>1.092546892987324E-2</v>
      </c>
      <c r="AL105" s="1">
        <f t="shared" si="119"/>
        <v>1.3591986214965914</v>
      </c>
      <c r="AM105">
        <f t="shared" si="112"/>
        <v>0.9364922746288562</v>
      </c>
      <c r="AN105" s="17">
        <f t="shared" si="113"/>
        <v>1.8640371708376915</v>
      </c>
      <c r="AP105">
        <v>4</v>
      </c>
      <c r="AQ105">
        <f t="shared" si="114"/>
        <v>0.30024244997337751</v>
      </c>
      <c r="AR105" s="2">
        <f t="shared" si="137"/>
        <v>17.211350635416544</v>
      </c>
      <c r="AT105" s="1">
        <f>ATAN(A105/$G$8/$G$1)</f>
        <v>0.42260441787731617</v>
      </c>
      <c r="AU105" s="2">
        <f t="shared" si="138"/>
        <v>24.225730961120036</v>
      </c>
      <c r="AW105" s="2">
        <f>(AT105+AI105)/(SQRT(AP105)-1)</f>
        <v>1.0230893178240712</v>
      </c>
      <c r="AX105" s="2">
        <f t="shared" si="139"/>
        <v>58.648432231953123</v>
      </c>
      <c r="AZ105" s="18">
        <f>(A105-$A$104)</f>
        <v>0.12491666666666745</v>
      </c>
      <c r="BA105">
        <f>AZ105/(SIN(AW105)-SIN($AW$104))</f>
        <v>22.595222189367338</v>
      </c>
      <c r="BB105" s="18">
        <f>BA105*(COS(AW105)-COS($AW$104))</f>
        <v>-0.20239279730590207</v>
      </c>
      <c r="BC105" s="18">
        <v>23.5</v>
      </c>
      <c r="BD105" s="18">
        <f>BC105*(COS(AW105)-COS($AW$104))</f>
        <v>-0.21049718815895707</v>
      </c>
      <c r="BE105" s="17">
        <f t="shared" si="152"/>
        <v>11.242500000000014</v>
      </c>
      <c r="BF105" s="17">
        <f>(A105-A104)</f>
        <v>0.12491666666666745</v>
      </c>
      <c r="BG105">
        <f t="shared" si="153"/>
        <v>22.595222189367338</v>
      </c>
      <c r="BH105" s="18">
        <f t="shared" si="154"/>
        <v>0.20239279730590207</v>
      </c>
      <c r="BI105" s="18">
        <f>SUM($BH$16:BH105)</f>
        <v>7.2666668096553639</v>
      </c>
      <c r="BJ105">
        <v>7</v>
      </c>
      <c r="BK105" s="17">
        <f t="shared" si="140"/>
        <v>1.7333331903446361</v>
      </c>
      <c r="BL105" s="17">
        <v>1.7330959101691628</v>
      </c>
      <c r="BM105" s="1">
        <v>1.4</v>
      </c>
      <c r="BO105" s="2">
        <f>BM105*SQRT(AP105)+(2-BM105)</f>
        <v>3.4</v>
      </c>
      <c r="BP105" s="1">
        <f>BO105+AN105</f>
        <v>5.2640371708376916</v>
      </c>
      <c r="BR105" s="1">
        <f t="shared" si="141"/>
        <v>2.8106250000000035</v>
      </c>
      <c r="BS105" s="1">
        <f t="shared" si="155"/>
        <v>3.1229166666666863E-2</v>
      </c>
      <c r="BT105" s="1">
        <f t="shared" si="122"/>
        <v>20.558672525618601</v>
      </c>
      <c r="BU105" s="2">
        <f t="shared" si="142"/>
        <v>0.82270969645629322</v>
      </c>
      <c r="BW105" s="1">
        <v>4</v>
      </c>
      <c r="BX105" s="1">
        <f t="shared" si="123"/>
        <v>0.21130220893865809</v>
      </c>
      <c r="BY105" s="2">
        <f t="shared" si="124"/>
        <v>12.112865480560018</v>
      </c>
      <c r="CA105" s="1">
        <f t="shared" si="143"/>
        <v>0.42260441787731617</v>
      </c>
      <c r="CB105" s="2">
        <f t="shared" si="125"/>
        <v>24.225730961120036</v>
      </c>
      <c r="CD105" s="1">
        <f t="shared" si="126"/>
        <v>8.2157323529407709</v>
      </c>
      <c r="CE105" s="1">
        <f t="shared" si="127"/>
        <v>-1.3965662740359805E-2</v>
      </c>
      <c r="CF105" s="17">
        <f>SUM(CE$15:$CE105)</f>
        <v>-0.63196543881402667</v>
      </c>
      <c r="CG105" s="18">
        <f t="shared" si="144"/>
        <v>1.1319654388140266</v>
      </c>
      <c r="CH105" s="18">
        <f t="shared" si="145"/>
        <v>1.3680345611859734</v>
      </c>
      <c r="CJ105" s="1">
        <f t="shared" si="146"/>
        <v>3.6319654388140266</v>
      </c>
      <c r="CK105" s="18">
        <f t="shared" si="147"/>
        <v>4.4546751352703193</v>
      </c>
      <c r="CL105">
        <f t="shared" si="148"/>
        <v>20.422579416712068</v>
      </c>
      <c r="CN105" s="1">
        <v>2.5</v>
      </c>
      <c r="CO105">
        <v>2</v>
      </c>
      <c r="CP105" s="1">
        <f t="shared" si="149"/>
        <v>3.5355339059327378</v>
      </c>
      <c r="CR105" s="1">
        <f t="shared" si="150"/>
        <v>1.5</v>
      </c>
      <c r="CT105" s="18">
        <f t="shared" si="128"/>
        <v>9.4902090412030571</v>
      </c>
      <c r="CU105">
        <f t="shared" si="129"/>
        <v>273.31802038664807</v>
      </c>
    </row>
    <row r="106" spans="1:99" x14ac:dyDescent="0.2">
      <c r="A106" s="17">
        <f t="shared" si="151"/>
        <v>11.367416666666681</v>
      </c>
      <c r="B106">
        <f t="shared" si="130"/>
        <v>11.367416666666681</v>
      </c>
      <c r="C106" s="1">
        <f t="shared" si="131"/>
        <v>12.5</v>
      </c>
      <c r="D106" s="1">
        <f t="shared" si="87"/>
        <v>16.895803078682334</v>
      </c>
      <c r="E106">
        <f t="shared" si="88"/>
        <v>0.73798061589200559</v>
      </c>
      <c r="F106" s="1">
        <f t="shared" si="89"/>
        <v>42.304621293172289</v>
      </c>
      <c r="G106" s="1">
        <f t="shared" si="90"/>
        <v>3.5030176189782764E-3</v>
      </c>
      <c r="H106">
        <f t="shared" si="91"/>
        <v>0.67279528612694983</v>
      </c>
      <c r="I106">
        <f t="shared" si="92"/>
        <v>0.7398286983926452</v>
      </c>
      <c r="J106" s="18">
        <f t="shared" si="132"/>
        <v>2.214114209536362</v>
      </c>
      <c r="K106" s="2">
        <f t="shared" si="93"/>
        <v>126.92374449571501</v>
      </c>
      <c r="L106">
        <f t="shared" si="116"/>
        <v>5.1174166666666814</v>
      </c>
      <c r="M106" s="1">
        <f t="shared" si="133"/>
        <v>12.5</v>
      </c>
      <c r="N106" s="1">
        <f t="shared" si="94"/>
        <v>13.506959440979969</v>
      </c>
      <c r="O106">
        <f t="shared" si="95"/>
        <v>0.38857775855958376</v>
      </c>
      <c r="P106" s="1">
        <f t="shared" si="117"/>
        <v>22.275158133988878</v>
      </c>
      <c r="Q106" s="1">
        <f t="shared" si="96"/>
        <v>5.4813156017751927E-3</v>
      </c>
      <c r="R106">
        <f t="shared" si="97"/>
        <v>0.37887258705615817</v>
      </c>
      <c r="S106">
        <f t="shared" si="98"/>
        <v>0.92544884395485294</v>
      </c>
      <c r="T106" s="18">
        <f t="shared" si="134"/>
        <v>0.510423372063045</v>
      </c>
      <c r="U106" s="2">
        <f t="shared" si="99"/>
        <v>29.259938525907035</v>
      </c>
      <c r="V106">
        <f t="shared" si="118"/>
        <v>17.617416666666681</v>
      </c>
      <c r="W106" s="1">
        <f t="shared" si="135"/>
        <v>12.5</v>
      </c>
      <c r="X106" s="1">
        <f t="shared" si="100"/>
        <v>21.601466848502326</v>
      </c>
      <c r="Y106">
        <f t="shared" si="101"/>
        <v>0.95370621722207083</v>
      </c>
      <c r="Z106" s="1">
        <f t="shared" si="102"/>
        <v>54.671057038207877</v>
      </c>
      <c r="AA106" s="1">
        <f t="shared" si="103"/>
        <v>2.1430559724968691E-3</v>
      </c>
      <c r="AB106">
        <f t="shared" si="104"/>
        <v>0.81556575718783353</v>
      </c>
      <c r="AC106">
        <f t="shared" si="105"/>
        <v>0.57866440680470044</v>
      </c>
      <c r="AD106" s="18">
        <f t="shared" si="136"/>
        <v>4.5798168225692812</v>
      </c>
      <c r="AE106" s="2">
        <f t="shared" si="106"/>
        <v>-97.462729916410638</v>
      </c>
      <c r="AF106" s="2"/>
      <c r="AG106" s="1">
        <f t="shared" si="107"/>
        <v>6.1813370306894036E-3</v>
      </c>
      <c r="AH106" s="1">
        <f t="shared" si="108"/>
        <v>8.9044203655839239E-3</v>
      </c>
      <c r="AI106">
        <f t="shared" si="109"/>
        <v>0.60681427460385406</v>
      </c>
      <c r="AJ106" s="2">
        <f t="shared" si="110"/>
        <v>34.785531665189083</v>
      </c>
      <c r="AK106" s="1">
        <f t="shared" si="111"/>
        <v>1.0839632352344697E-2</v>
      </c>
      <c r="AL106" s="1">
        <f t="shared" si="119"/>
        <v>1.3996310607865665</v>
      </c>
      <c r="AM106">
        <f t="shared" si="112"/>
        <v>0.95042217743301605</v>
      </c>
      <c r="AN106" s="17">
        <f t="shared" si="113"/>
        <v>1.8917638882026591</v>
      </c>
      <c r="AP106">
        <v>4</v>
      </c>
      <c r="AQ106">
        <f t="shared" si="114"/>
        <v>0.30340713730192698</v>
      </c>
      <c r="AR106" s="2">
        <f t="shared" si="137"/>
        <v>17.392765832594538</v>
      </c>
      <c r="AT106" s="1">
        <f>ATAN(A106/$G$8/$G$1)</f>
        <v>0.42675280562268914</v>
      </c>
      <c r="AU106" s="2">
        <f t="shared" si="138"/>
        <v>24.463536628052243</v>
      </c>
      <c r="AW106" s="2">
        <f>(AT106+AI106)/(SQRT(AP106)-1)</f>
        <v>1.0335670802265433</v>
      </c>
      <c r="AX106" s="2">
        <f t="shared" si="139"/>
        <v>59.249068293241329</v>
      </c>
      <c r="AZ106" s="18">
        <f>(A106-$A$104)</f>
        <v>0.24983333333333491</v>
      </c>
      <c r="BA106">
        <f t="shared" ref="BA106:BA112" si="162">AZ106/(SIN(AW106)-SIN($AW$104))</f>
        <v>22.841718435518487</v>
      </c>
      <c r="BB106" s="18">
        <f t="shared" ref="BB106:BB112" si="163">BA106*(COS(AW106)-COS($AW$104))</f>
        <v>-0.40957098688434512</v>
      </c>
      <c r="BC106" s="18">
        <v>23.5</v>
      </c>
      <c r="BD106" s="18">
        <f t="shared" ref="BD106:BD112" si="164">BC106*(COS(AW106)-COS($AW$104))</f>
        <v>-0.42137452219074395</v>
      </c>
      <c r="BE106" s="17">
        <f t="shared" si="152"/>
        <v>11.367416666666681</v>
      </c>
      <c r="BF106" s="17">
        <f>(A106-A105)</f>
        <v>0.12491666666666745</v>
      </c>
      <c r="BG106">
        <f t="shared" si="153"/>
        <v>23.093652163834928</v>
      </c>
      <c r="BH106" s="18">
        <f t="shared" si="154"/>
        <v>0.2072309702709326</v>
      </c>
      <c r="BI106" s="18">
        <f>SUM($BH$16:BH106)</f>
        <v>7.4738977799262969</v>
      </c>
      <c r="BJ106">
        <v>7</v>
      </c>
      <c r="BK106" s="17">
        <f t="shared" si="140"/>
        <v>1.5261022200737031</v>
      </c>
      <c r="BL106" s="17">
        <v>1.5258492853311916</v>
      </c>
      <c r="BM106" s="1">
        <v>1.4</v>
      </c>
      <c r="BO106" s="2">
        <f>BM106*SQRT(AP106)+(2-BM106)</f>
        <v>3.4</v>
      </c>
      <c r="BP106" s="1">
        <f>BO106+AN106</f>
        <v>5.2917638882026594</v>
      </c>
      <c r="BR106" s="1">
        <f t="shared" si="141"/>
        <v>2.8418541666666703</v>
      </c>
      <c r="BS106" s="1">
        <f t="shared" si="155"/>
        <v>3.1229166666666863E-2</v>
      </c>
      <c r="BT106" s="1">
        <f t="shared" si="122"/>
        <v>20.597274478469387</v>
      </c>
      <c r="BU106" s="2">
        <f t="shared" si="142"/>
        <v>0.88903836667204672</v>
      </c>
      <c r="BW106" s="1">
        <v>4</v>
      </c>
      <c r="BX106" s="1">
        <f t="shared" si="123"/>
        <v>0.21337640281134457</v>
      </c>
      <c r="BY106" s="2">
        <f t="shared" si="124"/>
        <v>12.231768314026121</v>
      </c>
      <c r="CA106" s="1">
        <f t="shared" si="143"/>
        <v>0.42675280562268914</v>
      </c>
      <c r="CB106" s="2">
        <f t="shared" si="125"/>
        <v>24.463536628052243</v>
      </c>
      <c r="CD106" s="1">
        <f t="shared" si="126"/>
        <v>8.2619274977282942</v>
      </c>
      <c r="CE106" s="1">
        <f t="shared" si="127"/>
        <v>-1.412170393889029E-2</v>
      </c>
      <c r="CF106" s="17">
        <f>SUM(CE$15:$CE106)</f>
        <v>-0.64608714275291701</v>
      </c>
      <c r="CG106" s="18">
        <f t="shared" si="144"/>
        <v>1.1460871427529171</v>
      </c>
      <c r="CH106" s="18">
        <f t="shared" si="145"/>
        <v>1.3539128572470829</v>
      </c>
      <c r="CJ106" s="1">
        <f t="shared" si="146"/>
        <v>3.6460871427529171</v>
      </c>
      <c r="CK106" s="18">
        <f t="shared" si="147"/>
        <v>4.5351255094249634</v>
      </c>
      <c r="CL106">
        <f t="shared" si="148"/>
        <v>20.791406346933933</v>
      </c>
      <c r="CN106" s="1">
        <v>2.5</v>
      </c>
      <c r="CO106">
        <v>2</v>
      </c>
      <c r="CP106" s="1">
        <f t="shared" si="149"/>
        <v>3.5355339059327378</v>
      </c>
      <c r="CR106" s="1">
        <f t="shared" si="150"/>
        <v>1.5</v>
      </c>
      <c r="CT106" s="18">
        <f t="shared" si="128"/>
        <v>9.5706594153577011</v>
      </c>
      <c r="CU106">
        <f t="shared" si="129"/>
        <v>275.63499116230179</v>
      </c>
    </row>
    <row r="107" spans="1:99" x14ac:dyDescent="0.2">
      <c r="A107" s="17">
        <f t="shared" si="151"/>
        <v>11.492333333333349</v>
      </c>
      <c r="B107">
        <f t="shared" si="130"/>
        <v>11.492333333333349</v>
      </c>
      <c r="C107" s="1">
        <f t="shared" si="131"/>
        <v>12.5</v>
      </c>
      <c r="D107" s="1">
        <f t="shared" si="87"/>
        <v>16.980097922110012</v>
      </c>
      <c r="E107">
        <f t="shared" si="88"/>
        <v>0.74342330483342134</v>
      </c>
      <c r="F107" s="1">
        <f t="shared" si="89"/>
        <v>42.616622570068735</v>
      </c>
      <c r="G107" s="1">
        <f t="shared" si="90"/>
        <v>3.4683236645146765E-3</v>
      </c>
      <c r="H107">
        <f t="shared" si="91"/>
        <v>0.67681195868541066</v>
      </c>
      <c r="I107">
        <f t="shared" si="92"/>
        <v>0.7361559431128829</v>
      </c>
      <c r="J107" s="18">
        <f t="shared" si="132"/>
        <v>2.2564921908619779</v>
      </c>
      <c r="K107" s="2">
        <f t="shared" si="93"/>
        <v>129.35305552711975</v>
      </c>
      <c r="L107">
        <f t="shared" si="116"/>
        <v>5.2423333333333488</v>
      </c>
      <c r="M107" s="1">
        <f t="shared" si="133"/>
        <v>12.5</v>
      </c>
      <c r="N107" s="1">
        <f t="shared" si="94"/>
        <v>13.554779923620226</v>
      </c>
      <c r="O107">
        <f t="shared" si="95"/>
        <v>0.39710651276433989</v>
      </c>
      <c r="P107" s="1">
        <f t="shared" si="117"/>
        <v>22.764067610694642</v>
      </c>
      <c r="Q107" s="1">
        <f t="shared" si="96"/>
        <v>5.4427082930012232E-3</v>
      </c>
      <c r="R107">
        <f t="shared" si="97"/>
        <v>0.38675163764172871</v>
      </c>
      <c r="S107">
        <f t="shared" si="98"/>
        <v>0.92218391375117847</v>
      </c>
      <c r="T107" s="18">
        <f t="shared" si="134"/>
        <v>0.53446440990006783</v>
      </c>
      <c r="U107" s="2">
        <f t="shared" si="99"/>
        <v>30.638087191723631</v>
      </c>
      <c r="V107">
        <f t="shared" si="118"/>
        <v>17.742333333333349</v>
      </c>
      <c r="W107" s="1">
        <f t="shared" si="135"/>
        <v>12.5</v>
      </c>
      <c r="X107" s="1">
        <f t="shared" si="100"/>
        <v>21.703464979378563</v>
      </c>
      <c r="Y107">
        <f t="shared" si="101"/>
        <v>0.95703678966866779</v>
      </c>
      <c r="Z107" s="1">
        <f t="shared" si="102"/>
        <v>54.861981573363117</v>
      </c>
      <c r="AA107" s="1">
        <f t="shared" si="103"/>
        <v>2.1229601892911857E-3</v>
      </c>
      <c r="AB107">
        <f t="shared" si="104"/>
        <v>0.81748851393964683</v>
      </c>
      <c r="AC107">
        <f t="shared" si="105"/>
        <v>0.5759449015112017</v>
      </c>
      <c r="AD107" s="18">
        <f t="shared" si="136"/>
        <v>4.6310948688857136</v>
      </c>
      <c r="AE107" s="2">
        <f t="shared" si="106"/>
        <v>-94.523224076615179</v>
      </c>
      <c r="AF107" s="2"/>
      <c r="AG107" s="1">
        <f t="shared" si="107"/>
        <v>6.1878748485562629E-3</v>
      </c>
      <c r="AH107" s="1">
        <f t="shared" si="108"/>
        <v>8.7951132104509104E-3</v>
      </c>
      <c r="AI107">
        <f t="shared" si="109"/>
        <v>0.61311009134523642</v>
      </c>
      <c r="AJ107" s="2">
        <f t="shared" si="110"/>
        <v>35.146438357370236</v>
      </c>
      <c r="AK107" s="1">
        <f t="shared" si="111"/>
        <v>1.0753781266421748E-2</v>
      </c>
      <c r="AL107" s="1">
        <f t="shared" si="119"/>
        <v>1.4430772723886194</v>
      </c>
      <c r="AM107">
        <f t="shared" si="112"/>
        <v>0.96480841586702315</v>
      </c>
      <c r="AN107" s="17">
        <f t="shared" si="113"/>
        <v>1.9203989169327689</v>
      </c>
      <c r="AP107">
        <v>4</v>
      </c>
      <c r="AQ107">
        <f t="shared" si="114"/>
        <v>0.30655504567261821</v>
      </c>
      <c r="AR107" s="2">
        <f t="shared" si="137"/>
        <v>17.573219178685118</v>
      </c>
      <c r="AT107" s="1">
        <f>ATAN(A107/$G$8/$G$1)</f>
        <v>0.43088560241447998</v>
      </c>
      <c r="AU107" s="2">
        <f t="shared" si="138"/>
        <v>24.700448546052993</v>
      </c>
      <c r="AW107" s="2">
        <f>(AT107+AI107)/(SQRT(AP107)-1)</f>
        <v>1.0439956937597163</v>
      </c>
      <c r="AX107" s="2">
        <f t="shared" si="139"/>
        <v>59.846886903423226</v>
      </c>
      <c r="AZ107" s="18">
        <f>(A107-$A$104)</f>
        <v>0.37475000000000236</v>
      </c>
      <c r="BA107">
        <f t="shared" si="162"/>
        <v>23.09323436368043</v>
      </c>
      <c r="BB107" s="18">
        <f t="shared" si="163"/>
        <v>-0.62162438586134672</v>
      </c>
      <c r="BC107" s="18">
        <v>23.5</v>
      </c>
      <c r="BD107" s="18">
        <f t="shared" si="164"/>
        <v>-0.63257371564705778</v>
      </c>
      <c r="BE107" s="17">
        <f t="shared" si="152"/>
        <v>11.492333333333349</v>
      </c>
      <c r="BF107" s="17">
        <f>(A107-A106)</f>
        <v>0.12491666666666745</v>
      </c>
      <c r="BG107">
        <f t="shared" si="153"/>
        <v>23.613257441550378</v>
      </c>
      <c r="BH107" s="18">
        <f t="shared" si="154"/>
        <v>0.21221706070347832</v>
      </c>
      <c r="BI107" s="18">
        <f>SUM($BH$16:BH107)</f>
        <v>7.6861148406297755</v>
      </c>
      <c r="BJ107">
        <v>7</v>
      </c>
      <c r="BK107" s="17">
        <f t="shared" si="140"/>
        <v>1.3138851593702245</v>
      </c>
      <c r="BL107" s="17">
        <v>1.3136155699888024</v>
      </c>
      <c r="BM107" s="1">
        <v>1.4</v>
      </c>
      <c r="BO107" s="2">
        <f>BM107*SQRT(AP107)+(2-BM107)</f>
        <v>3.4</v>
      </c>
      <c r="BP107" s="1">
        <f>BO107+AN107</f>
        <v>5.3203989169327688</v>
      </c>
      <c r="BR107" s="1">
        <f t="shared" si="141"/>
        <v>2.8730833333333368</v>
      </c>
      <c r="BS107" s="1">
        <f t="shared" si="155"/>
        <v>3.1229166666666419E-2</v>
      </c>
      <c r="BT107" s="1">
        <f t="shared" si="122"/>
        <v>20.636229562652673</v>
      </c>
      <c r="BU107" s="2">
        <f t="shared" si="142"/>
        <v>0.95662847958544006</v>
      </c>
      <c r="BW107" s="1">
        <v>4</v>
      </c>
      <c r="BX107" s="1">
        <f t="shared" si="123"/>
        <v>0.21544280120723999</v>
      </c>
      <c r="BY107" s="2">
        <f t="shared" si="124"/>
        <v>12.350224273026496</v>
      </c>
      <c r="CA107" s="1">
        <f t="shared" si="143"/>
        <v>0.43088560241447998</v>
      </c>
      <c r="CB107" s="2">
        <f t="shared" si="125"/>
        <v>24.700448546052993</v>
      </c>
      <c r="CD107" s="1">
        <f t="shared" si="126"/>
        <v>8.3087236251971426</v>
      </c>
      <c r="CE107" s="1">
        <f t="shared" si="127"/>
        <v>-1.4277745144459624E-2</v>
      </c>
      <c r="CF107" s="17">
        <f>SUM(CE$15:$CE107)</f>
        <v>-0.66036488789737668</v>
      </c>
      <c r="CG107" s="18">
        <f t="shared" si="144"/>
        <v>1.1603648878973767</v>
      </c>
      <c r="CH107" s="18">
        <f t="shared" si="145"/>
        <v>1.3396351121026233</v>
      </c>
      <c r="CJ107" s="1">
        <f t="shared" si="146"/>
        <v>3.6603648878973765</v>
      </c>
      <c r="CK107" s="18">
        <f t="shared" si="147"/>
        <v>4.6169933674828165</v>
      </c>
      <c r="CL107">
        <f t="shared" si="148"/>
        <v>21.166731770694859</v>
      </c>
      <c r="CN107" s="1">
        <v>2.5</v>
      </c>
      <c r="CO107">
        <v>2</v>
      </c>
      <c r="CP107" s="1">
        <f t="shared" si="149"/>
        <v>3.5355339059327378</v>
      </c>
      <c r="CR107" s="1">
        <f t="shared" si="150"/>
        <v>1.5</v>
      </c>
      <c r="CT107" s="18">
        <f t="shared" si="128"/>
        <v>9.6525272734155543</v>
      </c>
      <c r="CU107">
        <f t="shared" si="129"/>
        <v>277.99278547436796</v>
      </c>
    </row>
    <row r="108" spans="1:99" x14ac:dyDescent="0.2">
      <c r="A108" s="17">
        <f t="shared" si="151"/>
        <v>11.617250000000016</v>
      </c>
      <c r="B108">
        <f t="shared" si="130"/>
        <v>11.617250000000016</v>
      </c>
      <c r="C108" s="1">
        <f t="shared" si="131"/>
        <v>12.5</v>
      </c>
      <c r="D108" s="1">
        <f t="shared" si="87"/>
        <v>17.064890786714702</v>
      </c>
      <c r="E108">
        <f t="shared" si="88"/>
        <v>0.74881206429102998</v>
      </c>
      <c r="F108" s="1">
        <f t="shared" si="89"/>
        <v>42.925532347893437</v>
      </c>
      <c r="G108" s="1">
        <f t="shared" si="90"/>
        <v>3.4339421427806785E-3</v>
      </c>
      <c r="H108">
        <f t="shared" si="91"/>
        <v>0.68076907993130764</v>
      </c>
      <c r="I108">
        <f t="shared" si="92"/>
        <v>0.73249809543061672</v>
      </c>
      <c r="J108" s="18">
        <f t="shared" si="132"/>
        <v>2.2991205449420944</v>
      </c>
      <c r="K108" s="2">
        <f t="shared" si="93"/>
        <v>131.79671913680795</v>
      </c>
      <c r="L108">
        <f t="shared" si="116"/>
        <v>5.3672500000000163</v>
      </c>
      <c r="M108" s="1">
        <f t="shared" si="133"/>
        <v>12.5</v>
      </c>
      <c r="N108" s="1">
        <f t="shared" si="94"/>
        <v>13.6035794025874</v>
      </c>
      <c r="O108">
        <f t="shared" si="95"/>
        <v>0.40557468970130817</v>
      </c>
      <c r="P108" s="1">
        <f t="shared" si="117"/>
        <v>23.249504505170531</v>
      </c>
      <c r="Q108" s="1">
        <f t="shared" si="96"/>
        <v>5.4037295901964997E-3</v>
      </c>
      <c r="R108">
        <f t="shared" si="97"/>
        <v>0.39454689395786274</v>
      </c>
      <c r="S108">
        <f t="shared" si="98"/>
        <v>0.91887580687936443</v>
      </c>
      <c r="T108" s="18">
        <f t="shared" si="134"/>
        <v>0.55899762360898209</v>
      </c>
      <c r="U108" s="2">
        <f t="shared" si="99"/>
        <v>32.044449761024445</v>
      </c>
      <c r="V108">
        <f t="shared" si="118"/>
        <v>17.867250000000016</v>
      </c>
      <c r="W108" s="1">
        <f t="shared" si="135"/>
        <v>12.5</v>
      </c>
      <c r="X108" s="1">
        <f t="shared" si="100"/>
        <v>21.805701606747274</v>
      </c>
      <c r="Y108">
        <f t="shared" si="101"/>
        <v>0.96033616746944883</v>
      </c>
      <c r="Z108" s="1">
        <f t="shared" si="102"/>
        <v>55.05111788041426</v>
      </c>
      <c r="AA108" s="1">
        <f t="shared" si="103"/>
        <v>2.1030997431879771E-3</v>
      </c>
      <c r="AB108">
        <f t="shared" si="104"/>
        <v>0.81938432077193091</v>
      </c>
      <c r="AC108">
        <f t="shared" si="105"/>
        <v>0.57324456811479818</v>
      </c>
      <c r="AD108" s="18">
        <f t="shared" si="136"/>
        <v>4.6824928157736787</v>
      </c>
      <c r="AE108" s="2">
        <f t="shared" si="106"/>
        <v>-91.576844955648994</v>
      </c>
      <c r="AF108" s="2"/>
      <c r="AG108" s="1">
        <f t="shared" si="107"/>
        <v>6.1929933132660719E-3</v>
      </c>
      <c r="AH108" s="1">
        <f t="shared" si="108"/>
        <v>8.6863029707416189E-3</v>
      </c>
      <c r="AI108">
        <f t="shared" si="109"/>
        <v>0.61937161258921392</v>
      </c>
      <c r="AJ108" s="2">
        <f t="shared" si="110"/>
        <v>35.505379065623728</v>
      </c>
      <c r="AK108" s="1">
        <f t="shared" si="111"/>
        <v>1.0667943826139737E-2</v>
      </c>
      <c r="AL108" s="1">
        <f t="shared" si="119"/>
        <v>1.4898709960796119</v>
      </c>
      <c r="AM108">
        <f t="shared" si="112"/>
        <v>0.97966247850831512</v>
      </c>
      <c r="AN108" s="17">
        <f t="shared" si="113"/>
        <v>1.9499651244194167</v>
      </c>
      <c r="AP108">
        <v>4</v>
      </c>
      <c r="AQ108">
        <f t="shared" si="114"/>
        <v>0.30968580629460701</v>
      </c>
      <c r="AR108" s="2">
        <f t="shared" si="137"/>
        <v>17.752689532811864</v>
      </c>
      <c r="AT108" s="1">
        <f>ATAN(A108/$G$8/$G$1)</f>
        <v>0.43500275560219753</v>
      </c>
      <c r="AU108" s="2">
        <f t="shared" si="138"/>
        <v>24.936463696941257</v>
      </c>
      <c r="AW108" s="2">
        <f>(AT108+AI108)/(SQRT(AP108)-1)</f>
        <v>1.0543743681914115</v>
      </c>
      <c r="AX108" s="2">
        <f t="shared" si="139"/>
        <v>60.441842762564988</v>
      </c>
      <c r="AZ108" s="18">
        <f>(A108-$A$104)</f>
        <v>0.49966666666666981</v>
      </c>
      <c r="BA108">
        <f t="shared" si="162"/>
        <v>23.349851859303648</v>
      </c>
      <c r="BB108" s="18">
        <f t="shared" si="163"/>
        <v>-0.8386445275974953</v>
      </c>
      <c r="BC108" s="18">
        <v>23.5</v>
      </c>
      <c r="BD108" s="18">
        <f t="shared" si="164"/>
        <v>-0.84403732054893155</v>
      </c>
      <c r="BE108" s="17">
        <f t="shared" si="152"/>
        <v>11.617250000000016</v>
      </c>
      <c r="BF108" s="17">
        <f>(A108-A107)</f>
        <v>0.12491666666666745</v>
      </c>
      <c r="BG108">
        <f t="shared" si="153"/>
        <v>24.155103573453466</v>
      </c>
      <c r="BH108" s="18">
        <f t="shared" si="154"/>
        <v>0.21735852248598311</v>
      </c>
      <c r="BI108" s="18">
        <f>SUM($BH$16:BH108)</f>
        <v>7.9034733631157588</v>
      </c>
      <c r="BJ108">
        <v>7</v>
      </c>
      <c r="BK108" s="17">
        <f t="shared" si="140"/>
        <v>1.0965266368842412</v>
      </c>
      <c r="BL108" s="17">
        <v>1.0962393237272936</v>
      </c>
      <c r="BM108" s="1">
        <v>1.4</v>
      </c>
      <c r="BO108" s="2">
        <f>BM108*SQRT(AP108)+(2-BM108)</f>
        <v>3.4</v>
      </c>
      <c r="BP108" s="1">
        <f>BO108+AN108</f>
        <v>5.3499651244194162</v>
      </c>
      <c r="BR108" s="1">
        <f t="shared" si="141"/>
        <v>2.9043125000000036</v>
      </c>
      <c r="BS108" s="1">
        <f t="shared" si="155"/>
        <v>3.1229166666666863E-2</v>
      </c>
      <c r="BT108" s="1">
        <f t="shared" si="122"/>
        <v>20.675535782148586</v>
      </c>
      <c r="BU108" s="2">
        <f t="shared" si="142"/>
        <v>1.0255009065680021</v>
      </c>
      <c r="BW108" s="1">
        <v>4</v>
      </c>
      <c r="BX108" s="1">
        <f t="shared" si="123"/>
        <v>0.21750137780109877</v>
      </c>
      <c r="BY108" s="2">
        <f t="shared" si="124"/>
        <v>12.468231848470628</v>
      </c>
      <c r="CA108" s="1">
        <f t="shared" si="143"/>
        <v>0.43500275560219753</v>
      </c>
      <c r="CB108" s="2">
        <f t="shared" si="125"/>
        <v>24.936463696941257</v>
      </c>
      <c r="CD108" s="1">
        <f t="shared" si="126"/>
        <v>8.3561234740146428</v>
      </c>
      <c r="CE108" s="1">
        <f t="shared" si="127"/>
        <v>-1.4433786357058337E-2</v>
      </c>
      <c r="CF108" s="17">
        <f>SUM(CE$15:$CE108)</f>
        <v>-0.67479867425443507</v>
      </c>
      <c r="CG108" s="18">
        <f t="shared" si="144"/>
        <v>1.174798674254435</v>
      </c>
      <c r="CH108" s="18">
        <f t="shared" si="145"/>
        <v>1.325201325745565</v>
      </c>
      <c r="CJ108" s="1">
        <f t="shared" si="146"/>
        <v>3.674798674254435</v>
      </c>
      <c r="CK108" s="18">
        <f t="shared" si="147"/>
        <v>4.7002995808224366</v>
      </c>
      <c r="CL108">
        <f t="shared" si="148"/>
        <v>21.548651373397991</v>
      </c>
      <c r="CN108" s="1">
        <v>2.5</v>
      </c>
      <c r="CO108">
        <v>2</v>
      </c>
      <c r="CP108" s="1">
        <f t="shared" si="149"/>
        <v>3.5355339059327378</v>
      </c>
      <c r="CR108" s="1">
        <f t="shared" si="150"/>
        <v>1.5</v>
      </c>
      <c r="CT108" s="18">
        <f t="shared" si="128"/>
        <v>9.7358334867551743</v>
      </c>
      <c r="CU108">
        <f t="shared" si="129"/>
        <v>280.39200441854905</v>
      </c>
    </row>
    <row r="109" spans="1:99" x14ac:dyDescent="0.2">
      <c r="A109" s="17">
        <f t="shared" si="151"/>
        <v>11.742166666666684</v>
      </c>
      <c r="B109">
        <f t="shared" si="130"/>
        <v>11.742166666666684</v>
      </c>
      <c r="C109" s="1">
        <f t="shared" si="131"/>
        <v>12.5</v>
      </c>
      <c r="D109" s="1">
        <f t="shared" si="87"/>
        <v>17.150174285638563</v>
      </c>
      <c r="E109">
        <f t="shared" si="88"/>
        <v>0.75414738351315624</v>
      </c>
      <c r="F109" s="1">
        <f t="shared" si="89"/>
        <v>43.231378672728702</v>
      </c>
      <c r="G109" s="1">
        <f t="shared" si="90"/>
        <v>3.3998747986094622E-3</v>
      </c>
      <c r="H109">
        <f t="shared" si="91"/>
        <v>0.68466748332111671</v>
      </c>
      <c r="I109">
        <f t="shared" si="92"/>
        <v>0.72885556681878227</v>
      </c>
      <c r="J109" s="18">
        <f t="shared" si="132"/>
        <v>2.3419955581435765</v>
      </c>
      <c r="K109" s="2">
        <f t="shared" si="93"/>
        <v>134.2545224413515</v>
      </c>
      <c r="L109">
        <f t="shared" si="116"/>
        <v>5.4921666666666837</v>
      </c>
      <c r="M109" s="1">
        <f t="shared" si="133"/>
        <v>12.5</v>
      </c>
      <c r="N109" s="1">
        <f t="shared" si="94"/>
        <v>13.653347380567325</v>
      </c>
      <c r="O109">
        <f t="shared" si="95"/>
        <v>0.41398173097833835</v>
      </c>
      <c r="P109" s="1">
        <f t="shared" si="117"/>
        <v>23.731436807675443</v>
      </c>
      <c r="Q109" s="1">
        <f t="shared" si="96"/>
        <v>5.3644069914376459E-3</v>
      </c>
      <c r="R109">
        <f t="shared" si="97"/>
        <v>0.40225788691816566</v>
      </c>
      <c r="S109">
        <f t="shared" si="98"/>
        <v>0.91552640181052791</v>
      </c>
      <c r="T109" s="18">
        <f t="shared" si="134"/>
        <v>0.58401773582090466</v>
      </c>
      <c r="U109" s="2">
        <f t="shared" si="99"/>
        <v>33.478723709478608</v>
      </c>
      <c r="V109">
        <f t="shared" si="118"/>
        <v>17.992166666666684</v>
      </c>
      <c r="W109" s="1">
        <f t="shared" si="135"/>
        <v>12.5</v>
      </c>
      <c r="X109" s="1">
        <f t="shared" si="100"/>
        <v>21.908173391707301</v>
      </c>
      <c r="Y109">
        <f t="shared" si="101"/>
        <v>0.96360471600866737</v>
      </c>
      <c r="Z109" s="1">
        <f t="shared" si="102"/>
        <v>55.238486904955451</v>
      </c>
      <c r="AA109" s="1">
        <f t="shared" si="103"/>
        <v>2.0834719651223496E-3</v>
      </c>
      <c r="AB109">
        <f t="shared" si="104"/>
        <v>0.8212536182262048</v>
      </c>
      <c r="AC109">
        <f t="shared" si="105"/>
        <v>0.57056331335826971</v>
      </c>
      <c r="AD109" s="18">
        <f t="shared" si="136"/>
        <v>4.7340089846501812</v>
      </c>
      <c r="AE109" s="2">
        <f t="shared" si="106"/>
        <v>-88.623688778015094</v>
      </c>
      <c r="AF109" s="2"/>
      <c r="AG109" s="1">
        <f t="shared" si="107"/>
        <v>6.196717632745161E-3</v>
      </c>
      <c r="AH109" s="1">
        <f t="shared" si="108"/>
        <v>8.5780265718808126E-3</v>
      </c>
      <c r="AI109">
        <f t="shared" si="109"/>
        <v>0.62559813076713044</v>
      </c>
      <c r="AJ109" s="2">
        <f t="shared" si="110"/>
        <v>35.862313228689004</v>
      </c>
      <c r="AK109" s="1">
        <f t="shared" si="111"/>
        <v>1.0582147668969095E-2</v>
      </c>
      <c r="AL109" s="1">
        <f t="shared" si="119"/>
        <v>1.5403960626399946</v>
      </c>
      <c r="AM109">
        <f t="shared" si="112"/>
        <v>0.99499517616270861</v>
      </c>
      <c r="AN109" s="17">
        <f t="shared" si="113"/>
        <v>1.9804840289862828</v>
      </c>
      <c r="AP109">
        <v>4</v>
      </c>
      <c r="AQ109">
        <f t="shared" si="114"/>
        <v>0.31279906538356522</v>
      </c>
      <c r="AR109" s="2">
        <f t="shared" si="137"/>
        <v>17.931156614344502</v>
      </c>
      <c r="AT109" s="1">
        <f>ATAN(A109/$G$8/$G$1)</f>
        <v>0.43910421505450253</v>
      </c>
      <c r="AU109" s="2">
        <f t="shared" si="138"/>
        <v>25.171579206946003</v>
      </c>
      <c r="AW109" s="2">
        <f>(AT109+AI109)/(SQRT(AP109)-1)</f>
        <v>1.0647023458216329</v>
      </c>
      <c r="AX109" s="2">
        <f t="shared" si="139"/>
        <v>61.033892435635003</v>
      </c>
      <c r="AZ109" s="18">
        <f>(A109-$A$104)</f>
        <v>0.62458333333333727</v>
      </c>
      <c r="BA109">
        <f t="shared" si="162"/>
        <v>23.611654270864911</v>
      </c>
      <c r="BB109" s="18">
        <f t="shared" si="163"/>
        <v>-1.0607247094099022</v>
      </c>
      <c r="BC109" s="18">
        <v>23.5</v>
      </c>
      <c r="BD109" s="18">
        <f t="shared" si="164"/>
        <v>-1.0557087777577223</v>
      </c>
      <c r="BE109" s="17">
        <f t="shared" si="152"/>
        <v>11.742166666666684</v>
      </c>
      <c r="BF109" s="17">
        <f>(A109-A108)</f>
        <v>0.12491666666666745</v>
      </c>
      <c r="BG109">
        <f t="shared" si="153"/>
        <v>24.720327937421551</v>
      </c>
      <c r="BH109" s="18">
        <f t="shared" si="154"/>
        <v>0.22266331222098734</v>
      </c>
      <c r="BI109" s="18">
        <f>SUM($BH$16:BH109)</f>
        <v>8.1261366753367454</v>
      </c>
      <c r="BJ109">
        <v>7</v>
      </c>
      <c r="BK109" s="17">
        <f t="shared" si="140"/>
        <v>0.87386332466325456</v>
      </c>
      <c r="BL109" s="17">
        <v>0.87355714374698756</v>
      </c>
      <c r="BM109" s="1">
        <v>1.4</v>
      </c>
      <c r="BO109" s="2">
        <f>BM109*SQRT(AP109)+(2-BM109)</f>
        <v>3.4</v>
      </c>
      <c r="BP109" s="1">
        <f>BO109+AN109</f>
        <v>5.3804840289862828</v>
      </c>
      <c r="BR109" s="1">
        <f t="shared" si="141"/>
        <v>2.9355416666666709</v>
      </c>
      <c r="BS109" s="1">
        <f t="shared" si="155"/>
        <v>3.1229166666667307E-2</v>
      </c>
      <c r="BT109" s="1">
        <f t="shared" si="122"/>
        <v>20.715191138162961</v>
      </c>
      <c r="BU109" s="2">
        <f t="shared" si="142"/>
        <v>1.0956751671492455</v>
      </c>
      <c r="BW109" s="1">
        <v>4</v>
      </c>
      <c r="BX109" s="1">
        <f t="shared" si="123"/>
        <v>0.21955210752725127</v>
      </c>
      <c r="BY109" s="2">
        <f t="shared" si="124"/>
        <v>12.585789603473001</v>
      </c>
      <c r="CA109" s="1">
        <f t="shared" si="143"/>
        <v>0.43910421505450253</v>
      </c>
      <c r="CB109" s="2">
        <f t="shared" si="125"/>
        <v>25.171579206946003</v>
      </c>
      <c r="CD109" s="1">
        <f t="shared" si="126"/>
        <v>8.4041298046616522</v>
      </c>
      <c r="CE109" s="1">
        <f t="shared" si="127"/>
        <v>-1.458982757666809E-2</v>
      </c>
      <c r="CF109" s="17">
        <f>SUM(CE$15:$CE109)</f>
        <v>-0.68938850183110312</v>
      </c>
      <c r="CG109" s="18">
        <f t="shared" si="144"/>
        <v>1.189388501831103</v>
      </c>
      <c r="CH109" s="18">
        <f t="shared" si="145"/>
        <v>1.310611498168897</v>
      </c>
      <c r="CJ109" s="1">
        <f t="shared" si="146"/>
        <v>3.689388501831103</v>
      </c>
      <c r="CK109" s="18">
        <f t="shared" si="147"/>
        <v>4.7850636689803485</v>
      </c>
      <c r="CL109">
        <f t="shared" si="148"/>
        <v>21.937254642889851</v>
      </c>
      <c r="CN109" s="1">
        <v>2.5</v>
      </c>
      <c r="CO109">
        <v>2</v>
      </c>
      <c r="CP109" s="1">
        <f t="shared" si="149"/>
        <v>3.5355339059327378</v>
      </c>
      <c r="CR109" s="1">
        <f t="shared" si="150"/>
        <v>1.5</v>
      </c>
      <c r="CT109" s="18">
        <f t="shared" si="128"/>
        <v>9.8205975749130872</v>
      </c>
      <c r="CU109">
        <f t="shared" si="129"/>
        <v>282.83321015749692</v>
      </c>
    </row>
    <row r="110" spans="1:99" x14ac:dyDescent="0.2">
      <c r="A110" s="17">
        <f t="shared" si="151"/>
        <v>11.867083333333351</v>
      </c>
      <c r="B110">
        <f t="shared" si="130"/>
        <v>11.867083333333351</v>
      </c>
      <c r="C110" s="1">
        <f t="shared" si="131"/>
        <v>12.5</v>
      </c>
      <c r="D110" s="1">
        <f t="shared" si="87"/>
        <v>17.235941135901985</v>
      </c>
      <c r="E110">
        <f t="shared" si="88"/>
        <v>0.75942975426326598</v>
      </c>
      <c r="F110" s="1">
        <f t="shared" si="89"/>
        <v>43.5341897348369</v>
      </c>
      <c r="G110" s="1">
        <f t="shared" si="90"/>
        <v>3.3661231106195647E-3</v>
      </c>
      <c r="H110">
        <f t="shared" si="91"/>
        <v>0.68850799847619271</v>
      </c>
      <c r="I110">
        <f t="shared" si="92"/>
        <v>0.72522874738547627</v>
      </c>
      <c r="J110" s="18">
        <f t="shared" si="132"/>
        <v>2.3851135690565282</v>
      </c>
      <c r="K110" s="2">
        <f t="shared" si="93"/>
        <v>136.72625555101115</v>
      </c>
      <c r="L110">
        <f t="shared" si="116"/>
        <v>5.6170833333333512</v>
      </c>
      <c r="M110" s="1">
        <f t="shared" si="133"/>
        <v>12.5</v>
      </c>
      <c r="N110" s="1">
        <f t="shared" si="94"/>
        <v>13.704073305904757</v>
      </c>
      <c r="O110">
        <f t="shared" si="95"/>
        <v>0.42232712079883361</v>
      </c>
      <c r="P110" s="1">
        <f t="shared" si="117"/>
        <v>24.209834950251608</v>
      </c>
      <c r="Q110" s="1">
        <f t="shared" si="96"/>
        <v>5.3247675523337987E-3</v>
      </c>
      <c r="R110">
        <f t="shared" si="97"/>
        <v>0.409884215294812</v>
      </c>
      <c r="S110">
        <f t="shared" si="98"/>
        <v>0.9121375609260679</v>
      </c>
      <c r="T110" s="18">
        <f t="shared" si="134"/>
        <v>0.6095194418477814</v>
      </c>
      <c r="U110" s="2">
        <f t="shared" si="99"/>
        <v>34.940604946688104</v>
      </c>
      <c r="V110">
        <f t="shared" si="118"/>
        <v>18.117083333333351</v>
      </c>
      <c r="W110" s="1">
        <f t="shared" si="135"/>
        <v>12.5</v>
      </c>
      <c r="X110" s="1">
        <f t="shared" si="100"/>
        <v>22.010877049925682</v>
      </c>
      <c r="Y110">
        <f t="shared" si="101"/>
        <v>0.96684279650935767</v>
      </c>
      <c r="Z110" s="1">
        <f t="shared" si="102"/>
        <v>55.424109354039608</v>
      </c>
      <c r="AA110" s="1">
        <f t="shared" si="103"/>
        <v>2.0640741944713652E-3</v>
      </c>
      <c r="AB110">
        <f t="shared" si="104"/>
        <v>0.82309683945077161</v>
      </c>
      <c r="AC110">
        <f t="shared" si="105"/>
        <v>0.56790104145542009</v>
      </c>
      <c r="AD110" s="18">
        <f t="shared" si="136"/>
        <v>4.7856417243655729</v>
      </c>
      <c r="AE110" s="2">
        <f t="shared" si="106"/>
        <v>-85.663850195604141</v>
      </c>
      <c r="AF110" s="2"/>
      <c r="AG110" s="1">
        <f t="shared" si="107"/>
        <v>6.1990738011940263E-3</v>
      </c>
      <c r="AH110" s="1">
        <f t="shared" si="108"/>
        <v>8.4703196194254957E-3</v>
      </c>
      <c r="AI110">
        <f t="shared" si="109"/>
        <v>0.6317889685968916</v>
      </c>
      <c r="AJ110" s="2">
        <f t="shared" si="110"/>
        <v>36.21720202147786</v>
      </c>
      <c r="AK110" s="1">
        <f t="shared" si="111"/>
        <v>1.049641988717461E-2</v>
      </c>
      <c r="AL110" s="1">
        <f t="shared" si="119"/>
        <v>1.5950965664581402</v>
      </c>
      <c r="AM110">
        <f t="shared" si="112"/>
        <v>1.0108166012190183</v>
      </c>
      <c r="AN110" s="17">
        <f t="shared" si="113"/>
        <v>2.0119757189868994</v>
      </c>
      <c r="AP110">
        <v>4</v>
      </c>
      <c r="AQ110">
        <f t="shared" si="114"/>
        <v>0.31589448429844574</v>
      </c>
      <c r="AR110" s="2">
        <f t="shared" si="137"/>
        <v>18.108601010738926</v>
      </c>
      <c r="AT110" s="1">
        <f>ATAN(A110/$G$8/$G$1)</f>
        <v>0.44318993313343225</v>
      </c>
      <c r="AU110" s="2">
        <f t="shared" si="138"/>
        <v>25.405792345228598</v>
      </c>
      <c r="AW110" s="2">
        <f>(AT110+AI110)/(SQRT(AP110)-1)</f>
        <v>1.074978901730324</v>
      </c>
      <c r="AX110" s="2">
        <f t="shared" si="139"/>
        <v>61.622994366706465</v>
      </c>
      <c r="AZ110" s="18">
        <f>(A110-$A$104)</f>
        <v>0.74950000000000472</v>
      </c>
      <c r="BA110">
        <f t="shared" si="162"/>
        <v>23.878726472573696</v>
      </c>
      <c r="BB110" s="18">
        <f t="shared" si="163"/>
        <v>-1.2879600426449305</v>
      </c>
      <c r="BC110" s="18">
        <v>23.5</v>
      </c>
      <c r="BD110" s="18">
        <f t="shared" si="164"/>
        <v>-1.2675324639661834</v>
      </c>
      <c r="BE110" s="17">
        <f t="shared" si="152"/>
        <v>11.867083333333351</v>
      </c>
      <c r="BF110" s="17">
        <f>(A110-A109)</f>
        <v>0.12491666666666745</v>
      </c>
      <c r="BG110">
        <f t="shared" si="153"/>
        <v>25.310145959185288</v>
      </c>
      <c r="BH110" s="18">
        <f t="shared" si="154"/>
        <v>0.22813993257654519</v>
      </c>
      <c r="BI110" s="18">
        <f>SUM($BH$16:BH110)</f>
        <v>8.35427660791329</v>
      </c>
      <c r="BJ110">
        <v>7</v>
      </c>
      <c r="BK110" s="17">
        <f t="shared" si="140"/>
        <v>0.64572339208671004</v>
      </c>
      <c r="BL110" s="17">
        <v>0.64539711819597478</v>
      </c>
      <c r="BM110" s="1">
        <v>1.4</v>
      </c>
      <c r="BO110" s="2">
        <f>BM110*SQRT(AP110)+(2-BM110)</f>
        <v>3.4</v>
      </c>
      <c r="BP110" s="1">
        <f>BO110+AN110</f>
        <v>5.4119757189868993</v>
      </c>
      <c r="BR110" s="1">
        <f t="shared" si="141"/>
        <v>2.9667708333333378</v>
      </c>
      <c r="BS110" s="1">
        <f t="shared" si="155"/>
        <v>3.1229166666666863E-2</v>
      </c>
      <c r="BT110" s="1">
        <f t="shared" si="122"/>
        <v>20.755193629490826</v>
      </c>
      <c r="BU110" s="2">
        <f t="shared" si="142"/>
        <v>1.1671693484777244</v>
      </c>
      <c r="BW110" s="1">
        <v>4</v>
      </c>
      <c r="BX110" s="1">
        <f t="shared" si="123"/>
        <v>0.22159496656671612</v>
      </c>
      <c r="BY110" s="2">
        <f t="shared" si="124"/>
        <v>12.702896172614299</v>
      </c>
      <c r="CA110" s="1">
        <f t="shared" si="143"/>
        <v>0.44318993313343225</v>
      </c>
      <c r="CB110" s="2">
        <f t="shared" si="125"/>
        <v>25.405792345228598</v>
      </c>
      <c r="CD110" s="1">
        <f t="shared" si="126"/>
        <v>8.4527453992285437</v>
      </c>
      <c r="CE110" s="1">
        <f t="shared" si="127"/>
        <v>-1.4745868803273117E-2</v>
      </c>
      <c r="CF110" s="17">
        <f>SUM(CE$15:$CE110)</f>
        <v>-0.70413437063437623</v>
      </c>
      <c r="CG110" s="18">
        <f t="shared" si="144"/>
        <v>1.2041343706343763</v>
      </c>
      <c r="CH110" s="18">
        <f t="shared" si="145"/>
        <v>1.2958656293656237</v>
      </c>
      <c r="CJ110" s="1">
        <f t="shared" si="146"/>
        <v>3.7041343706343763</v>
      </c>
      <c r="CK110" s="18">
        <f t="shared" si="147"/>
        <v>4.8713037191121007</v>
      </c>
      <c r="CL110">
        <f t="shared" si="148"/>
        <v>22.332624500227396</v>
      </c>
      <c r="CN110" s="1">
        <v>2.5</v>
      </c>
      <c r="CO110">
        <v>2</v>
      </c>
      <c r="CP110" s="1">
        <f t="shared" si="149"/>
        <v>3.5355339059327378</v>
      </c>
      <c r="CR110" s="1">
        <f t="shared" si="150"/>
        <v>1.5</v>
      </c>
      <c r="CT110" s="18">
        <f t="shared" si="128"/>
        <v>9.9068376250448384</v>
      </c>
      <c r="CU110">
        <f t="shared" si="129"/>
        <v>285.31692360129136</v>
      </c>
    </row>
    <row r="111" spans="1:99" x14ac:dyDescent="0.2">
      <c r="A111" s="17">
        <f t="shared" si="151"/>
        <v>11.992000000000019</v>
      </c>
      <c r="B111">
        <f t="shared" si="130"/>
        <v>11.992000000000019</v>
      </c>
      <c r="C111" s="1">
        <f t="shared" si="131"/>
        <v>12.5</v>
      </c>
      <c r="D111" s="1">
        <f t="shared" si="87"/>
        <v>17.322184157894192</v>
      </c>
      <c r="E111">
        <f t="shared" si="88"/>
        <v>0.76465967041322358</v>
      </c>
      <c r="F111" s="1">
        <f t="shared" si="89"/>
        <v>43.833993845344025</v>
      </c>
      <c r="G111" s="1">
        <f t="shared" si="90"/>
        <v>3.3326883026213163E-3</v>
      </c>
      <c r="H111">
        <f t="shared" si="91"/>
        <v>0.69229145070224529</v>
      </c>
      <c r="I111">
        <f t="shared" si="92"/>
        <v>0.72161800648582819</v>
      </c>
      <c r="J111" s="18">
        <f t="shared" si="132"/>
        <v>2.4284709682382006</v>
      </c>
      <c r="K111" s="2">
        <f t="shared" si="93"/>
        <v>139.21171155505607</v>
      </c>
      <c r="L111">
        <f t="shared" si="116"/>
        <v>5.7420000000000186</v>
      </c>
      <c r="M111" s="1">
        <f t="shared" si="133"/>
        <v>12.5</v>
      </c>
      <c r="N111" s="1">
        <f t="shared" si="94"/>
        <v>13.755746580974812</v>
      </c>
      <c r="O111">
        <f t="shared" si="95"/>
        <v>0.43061038524808637</v>
      </c>
      <c r="P111" s="1">
        <f t="shared" si="117"/>
        <v>24.684671765813867</v>
      </c>
      <c r="Q111" s="1">
        <f t="shared" si="96"/>
        <v>5.2848378572637527E-3</v>
      </c>
      <c r="R111">
        <f t="shared" si="97"/>
        <v>0.41742554402257004</v>
      </c>
      <c r="S111">
        <f t="shared" si="98"/>
        <v>0.90871112857577652</v>
      </c>
      <c r="T111" s="18">
        <f t="shared" si="134"/>
        <v>0.63549741389100578</v>
      </c>
      <c r="U111" s="2">
        <f t="shared" si="99"/>
        <v>36.429788057446189</v>
      </c>
      <c r="V111">
        <f t="shared" si="118"/>
        <v>18.242000000000019</v>
      </c>
      <c r="W111" s="1">
        <f t="shared" si="135"/>
        <v>12.5</v>
      </c>
      <c r="X111" s="1">
        <f t="shared" si="100"/>
        <v>22.11380935072021</v>
      </c>
      <c r="Y111">
        <f t="shared" si="101"/>
        <v>0.9700507660475518</v>
      </c>
      <c r="Z111" s="1">
        <f t="shared" si="102"/>
        <v>55.608005696993409</v>
      </c>
      <c r="AA111" s="1">
        <f t="shared" si="103"/>
        <v>2.0449037803653564E-3</v>
      </c>
      <c r="AB111">
        <f t="shared" si="104"/>
        <v>0.82491441029837342</v>
      </c>
      <c r="AC111">
        <f t="shared" si="105"/>
        <v>0.56525765424458152</v>
      </c>
      <c r="AD111" s="18">
        <f t="shared" si="136"/>
        <v>4.8373894107423281</v>
      </c>
      <c r="AE111" s="2">
        <f t="shared" si="106"/>
        <v>-82.697422314134087</v>
      </c>
      <c r="AF111" s="2"/>
      <c r="AG111" s="1">
        <f t="shared" si="107"/>
        <v>6.200088533496512E-3</v>
      </c>
      <c r="AH111" s="1">
        <f t="shared" si="108"/>
        <v>8.3632163768355642E-3</v>
      </c>
      <c r="AI111">
        <f t="shared" si="109"/>
        <v>0.63794347927419437</v>
      </c>
      <c r="AJ111" s="2">
        <f t="shared" si="110"/>
        <v>36.570008366036618</v>
      </c>
      <c r="AK111" s="1">
        <f t="shared" si="111"/>
        <v>1.0410787001421435E-2</v>
      </c>
      <c r="AL111" s="1">
        <f t="shared" si="119"/>
        <v>1.6544896267870377</v>
      </c>
      <c r="AM111">
        <f t="shared" si="112"/>
        <v>1.0271360937822116</v>
      </c>
      <c r="AN111" s="17">
        <f t="shared" si="113"/>
        <v>2.0444587853945295</v>
      </c>
      <c r="AP111">
        <v>4</v>
      </c>
      <c r="AQ111">
        <f t="shared" si="114"/>
        <v>0.31897173963709718</v>
      </c>
      <c r="AR111" s="2">
        <f t="shared" si="137"/>
        <v>18.285004183018309</v>
      </c>
      <c r="AT111" s="1">
        <f>ATAN(A111/$G$8/$G$1)</f>
        <v>0.44725986466809842</v>
      </c>
      <c r="AU111" s="2">
        <f t="shared" si="138"/>
        <v>25.639100522375067</v>
      </c>
      <c r="AW111" s="2">
        <f>(AT111+AI111)/(SQRT(AP111)-1)</f>
        <v>1.0852033439422928</v>
      </c>
      <c r="AX111" s="2">
        <f t="shared" si="139"/>
        <v>62.209108888411684</v>
      </c>
      <c r="AZ111" s="18">
        <f>(A111-$A$104)</f>
        <v>0.87441666666667217</v>
      </c>
      <c r="BA111">
        <f t="shared" si="162"/>
        <v>24.151154928928811</v>
      </c>
      <c r="BB111" s="18">
        <f t="shared" si="163"/>
        <v>-1.5204475051567459</v>
      </c>
      <c r="BC111" s="18">
        <v>23.5</v>
      </c>
      <c r="BD111" s="18">
        <f t="shared" si="164"/>
        <v>-1.4794537352905095</v>
      </c>
      <c r="BE111" s="17">
        <f t="shared" si="152"/>
        <v>11.992000000000019</v>
      </c>
      <c r="BF111" s="17">
        <f>(A111-A110)</f>
        <v>0.12491666666666745</v>
      </c>
      <c r="BG111">
        <f t="shared" si="153"/>
        <v>25.925857983977195</v>
      </c>
      <c r="BH111" s="18">
        <f t="shared" si="154"/>
        <v>0.23379748017610111</v>
      </c>
      <c r="BI111" s="18">
        <f>SUM($BH$16:BH111)</f>
        <v>8.5880740880893907</v>
      </c>
      <c r="BJ111">
        <v>7</v>
      </c>
      <c r="BK111" s="17">
        <f t="shared" si="140"/>
        <v>0.41192591191060934</v>
      </c>
      <c r="BL111" s="17">
        <v>0.41157823153828232</v>
      </c>
      <c r="BM111" s="1">
        <v>1.4</v>
      </c>
      <c r="BO111" s="2">
        <f>BM111*SQRT(AP111)+(2-BM111)</f>
        <v>3.4</v>
      </c>
      <c r="BP111" s="1">
        <f>BO111+AN111</f>
        <v>5.444458785394529</v>
      </c>
      <c r="BR111" s="1">
        <f t="shared" si="141"/>
        <v>2.9980000000000047</v>
      </c>
      <c r="BS111" s="1">
        <f t="shared" si="155"/>
        <v>3.1229166666666863E-2</v>
      </c>
      <c r="BT111" s="1">
        <f t="shared" si="122"/>
        <v>20.795541252874383</v>
      </c>
      <c r="BU111" s="2">
        <f t="shared" si="142"/>
        <v>1.24000003826891</v>
      </c>
      <c r="BW111" s="1">
        <v>4</v>
      </c>
      <c r="BX111" s="1">
        <f t="shared" si="123"/>
        <v>0.22362993233404921</v>
      </c>
      <c r="BY111" s="2">
        <f t="shared" si="124"/>
        <v>12.819550261187533</v>
      </c>
      <c r="CA111" s="1">
        <f t="shared" si="143"/>
        <v>0.44725986466809842</v>
      </c>
      <c r="CB111" s="2">
        <f t="shared" si="125"/>
        <v>25.639100522375067</v>
      </c>
      <c r="CD111" s="1">
        <f t="shared" si="126"/>
        <v>8.5019730612096573</v>
      </c>
      <c r="CE111" s="1">
        <f t="shared" si="127"/>
        <v>-1.4901910036856239E-2</v>
      </c>
      <c r="CF111" s="17">
        <f>SUM(CE$15:$CE111)</f>
        <v>-0.71903628067123249</v>
      </c>
      <c r="CG111" s="18">
        <f t="shared" si="144"/>
        <v>1.2190362806712325</v>
      </c>
      <c r="CH111" s="18">
        <f t="shared" si="145"/>
        <v>1.2809637193287675</v>
      </c>
      <c r="CJ111" s="1">
        <f t="shared" si="146"/>
        <v>3.7190362806712325</v>
      </c>
      <c r="CK111" s="18">
        <f t="shared" si="147"/>
        <v>4.959036318940143</v>
      </c>
      <c r="CL111">
        <f t="shared" si="148"/>
        <v>22.734836992275724</v>
      </c>
      <c r="CN111" s="1">
        <v>2.5</v>
      </c>
      <c r="CO111">
        <v>2</v>
      </c>
      <c r="CP111" s="1">
        <f t="shared" si="149"/>
        <v>3.5355339059327378</v>
      </c>
      <c r="CR111" s="1">
        <f t="shared" si="150"/>
        <v>1.5</v>
      </c>
      <c r="CT111" s="18">
        <f t="shared" si="128"/>
        <v>9.9945702248728807</v>
      </c>
      <c r="CU111">
        <f t="shared" si="129"/>
        <v>287.84362247633896</v>
      </c>
    </row>
    <row r="112" spans="1:99" x14ac:dyDescent="0.2">
      <c r="A112" s="17">
        <f t="shared" si="151"/>
        <v>12.116916666666686</v>
      </c>
      <c r="B112">
        <f t="shared" si="130"/>
        <v>12.116916666666686</v>
      </c>
      <c r="C112" s="1">
        <f t="shared" si="131"/>
        <v>12.5</v>
      </c>
      <c r="D112" s="1">
        <f t="shared" si="87"/>
        <v>17.408896274805734</v>
      </c>
      <c r="E112">
        <f t="shared" si="88"/>
        <v>0.76983762755414942</v>
      </c>
      <c r="F112" s="1">
        <f t="shared" si="89"/>
        <v>44.13081941393213</v>
      </c>
      <c r="G112" s="1">
        <f t="shared" si="90"/>
        <v>3.2995713547544041E-3</v>
      </c>
      <c r="H112">
        <f t="shared" si="91"/>
        <v>0.69601866053980499</v>
      </c>
      <c r="I112">
        <f t="shared" si="92"/>
        <v>0.71802369332799576</v>
      </c>
      <c r="J112" s="18">
        <f t="shared" si="132"/>
        <v>2.4720641979276858</v>
      </c>
      <c r="K112" s="2">
        <f t="shared" si="93"/>
        <v>141.71068650540875</v>
      </c>
      <c r="L112">
        <f t="shared" si="116"/>
        <v>5.8669166666666861</v>
      </c>
      <c r="M112" s="1">
        <f t="shared" si="133"/>
        <v>12.5</v>
      </c>
      <c r="N112" s="1">
        <f t="shared" si="94"/>
        <v>13.808356570338532</v>
      </c>
      <c r="O112">
        <f t="shared" si="95"/>
        <v>0.43883109153657779</v>
      </c>
      <c r="P112" s="1">
        <f t="shared" si="117"/>
        <v>25.155922444771974</v>
      </c>
      <c r="Q112" s="1">
        <f t="shared" si="96"/>
        <v>5.2446439930119654E-3</v>
      </c>
      <c r="R112">
        <f t="shared" si="97"/>
        <v>0.42488160243988038</v>
      </c>
      <c r="S112">
        <f t="shared" si="98"/>
        <v>0.90524892924991607</v>
      </c>
      <c r="T112" s="18">
        <f t="shared" si="134"/>
        <v>0.66194630514150576</v>
      </c>
      <c r="U112" s="2">
        <f t="shared" si="99"/>
        <v>37.945966536774215</v>
      </c>
      <c r="V112">
        <f t="shared" si="118"/>
        <v>18.366916666666686</v>
      </c>
      <c r="W112" s="1">
        <f t="shared" si="135"/>
        <v>12.5</v>
      </c>
      <c r="X112" s="1">
        <f t="shared" si="100"/>
        <v>22.216967116154233</v>
      </c>
      <c r="Y112">
        <f t="shared" si="101"/>
        <v>0.97322897756847959</v>
      </c>
      <c r="Z112" s="1">
        <f t="shared" si="102"/>
        <v>55.790196166345957</v>
      </c>
      <c r="AA112" s="1">
        <f t="shared" si="103"/>
        <v>2.0259580829183415E-3</v>
      </c>
      <c r="AB112">
        <f t="shared" si="104"/>
        <v>0.82670674942449163</v>
      </c>
      <c r="AC112">
        <f t="shared" si="105"/>
        <v>0.56263305133629582</v>
      </c>
      <c r="AD112" s="18">
        <f t="shared" si="136"/>
        <v>4.8892504461199664</v>
      </c>
      <c r="AE112" s="2">
        <f t="shared" si="106"/>
        <v>-79.724496719237607</v>
      </c>
      <c r="AF112" s="2"/>
      <c r="AG112" s="1">
        <f t="shared" si="107"/>
        <v>6.1997891998689832E-3</v>
      </c>
      <c r="AH112" s="1">
        <f t="shared" si="108"/>
        <v>8.25674974758288E-3</v>
      </c>
      <c r="AI112">
        <f t="shared" si="109"/>
        <v>0.64406104658506758</v>
      </c>
      <c r="AJ112" s="2">
        <f t="shared" si="110"/>
        <v>36.920696937997505</v>
      </c>
      <c r="AK112" s="1">
        <f t="shared" si="111"/>
        <v>1.0325274936631084E-2</v>
      </c>
      <c r="AL112" s="1">
        <f t="shared" si="119"/>
        <v>1.7191815330076188</v>
      </c>
      <c r="AM112">
        <f t="shared" si="112"/>
        <v>1.0439622146771783</v>
      </c>
      <c r="AN112" s="17">
        <f t="shared" si="113"/>
        <v>2.0779502680676321</v>
      </c>
      <c r="AP112">
        <v>4</v>
      </c>
      <c r="AQ112">
        <f t="shared" si="114"/>
        <v>0.32203052329253379</v>
      </c>
      <c r="AR112" s="2">
        <f t="shared" si="137"/>
        <v>18.460348468998752</v>
      </c>
      <c r="AT112" s="1">
        <f>ATAN(A112/$G$8/$G$1)</f>
        <v>0.45131396692788672</v>
      </c>
      <c r="AU112" s="2">
        <f t="shared" si="138"/>
        <v>25.871501288859747</v>
      </c>
      <c r="AW112" s="2">
        <f>(AT112+AI112)/(SQRT(AP112)-1)</f>
        <v>1.0953750135129543</v>
      </c>
      <c r="AX112" s="2">
        <f t="shared" si="139"/>
        <v>62.792198226857252</v>
      </c>
      <c r="AZ112" s="18">
        <f>(A112-$A$104)</f>
        <v>0.99933333333333962</v>
      </c>
      <c r="BA112">
        <f t="shared" si="162"/>
        <v>24.429027761157599</v>
      </c>
      <c r="BB112" s="18">
        <f t="shared" si="163"/>
        <v>-1.758285996249294</v>
      </c>
      <c r="BC112" s="18">
        <v>23.5</v>
      </c>
      <c r="BD112" s="18">
        <f t="shared" si="164"/>
        <v>-1.6914189674612095</v>
      </c>
      <c r="BE112" s="17">
        <f t="shared" si="152"/>
        <v>12.116916666666686</v>
      </c>
      <c r="BF112" s="17">
        <f>(A112-A111)</f>
        <v>0.12491666666666745</v>
      </c>
      <c r="BG112">
        <f t="shared" si="153"/>
        <v>26.568856880076211</v>
      </c>
      <c r="BH112" s="18">
        <f t="shared" si="154"/>
        <v>0.23964569859980661</v>
      </c>
      <c r="BI112" s="18">
        <f>SUM($BH$16:BH112)</f>
        <v>8.8277197866891974</v>
      </c>
      <c r="BJ112">
        <v>8.5</v>
      </c>
      <c r="BK112" s="17">
        <f t="shared" si="140"/>
        <v>1.6722802133108026</v>
      </c>
      <c r="BL112" s="17">
        <v>1.6719097168353034</v>
      </c>
      <c r="BM112" s="1">
        <v>1.2</v>
      </c>
      <c r="BO112" s="2">
        <f>BM112*SQRT(AP112)+(2-BM112)</f>
        <v>3.2</v>
      </c>
      <c r="BP112" s="1">
        <f>BO112+AN112</f>
        <v>5.2779502680676327</v>
      </c>
      <c r="BR112" s="1">
        <f t="shared" si="141"/>
        <v>3.0292291666666715</v>
      </c>
      <c r="BS112" s="1">
        <f t="shared" si="155"/>
        <v>3.1229166666666863E-2</v>
      </c>
      <c r="BT112" s="1">
        <f t="shared" si="122"/>
        <v>20.836232003355512</v>
      </c>
      <c r="BU112" s="2">
        <f t="shared" si="142"/>
        <v>1.1141822714231466</v>
      </c>
      <c r="BW112" s="1">
        <v>4</v>
      </c>
      <c r="BX112" s="1">
        <f t="shared" si="123"/>
        <v>0.22565698346394336</v>
      </c>
      <c r="BY112" s="2">
        <f t="shared" si="124"/>
        <v>12.935750644429874</v>
      </c>
      <c r="CA112" s="1">
        <f t="shared" si="143"/>
        <v>0.45131396692788672</v>
      </c>
      <c r="CB112" s="2">
        <f t="shared" si="125"/>
        <v>25.871501288859747</v>
      </c>
      <c r="CD112" s="1">
        <f t="shared" si="126"/>
        <v>8.551815615297901</v>
      </c>
      <c r="CE112" s="1">
        <f t="shared" si="127"/>
        <v>-1.5057951277396731E-2</v>
      </c>
      <c r="CF112" s="17">
        <f>SUM(CE$15:$CE112)</f>
        <v>-0.73409423194862922</v>
      </c>
      <c r="CG112" s="18">
        <f t="shared" si="144"/>
        <v>1.2340942319486292</v>
      </c>
      <c r="CH112" s="18">
        <f t="shared" si="145"/>
        <v>1.2659057680513708</v>
      </c>
      <c r="CJ112" s="1">
        <f t="shared" si="146"/>
        <v>3.734094231948629</v>
      </c>
      <c r="CK112" s="18">
        <f t="shared" si="147"/>
        <v>4.8482765033717756</v>
      </c>
      <c r="CL112">
        <f t="shared" si="148"/>
        <v>22.227055602850545</v>
      </c>
      <c r="CN112" s="1">
        <v>2</v>
      </c>
      <c r="CO112">
        <v>2</v>
      </c>
      <c r="CP112" s="1">
        <f t="shared" si="149"/>
        <v>2.8284271247461903</v>
      </c>
      <c r="CR112" s="1">
        <f t="shared" si="150"/>
        <v>2</v>
      </c>
      <c r="CT112" s="18">
        <f t="shared" si="128"/>
        <v>9.6767036281179664</v>
      </c>
      <c r="CU112">
        <f t="shared" si="129"/>
        <v>278.68906448979743</v>
      </c>
    </row>
    <row r="113" spans="1:99" x14ac:dyDescent="0.2">
      <c r="A113" s="17">
        <f t="shared" si="151"/>
        <v>12.241833333333354</v>
      </c>
      <c r="B113">
        <f t="shared" si="130"/>
        <v>12.241833333333354</v>
      </c>
      <c r="C113" s="1">
        <f t="shared" si="131"/>
        <v>12.5</v>
      </c>
      <c r="D113" s="1">
        <f t="shared" si="87"/>
        <v>17.496070512006735</v>
      </c>
      <c r="E113">
        <f t="shared" si="88"/>
        <v>0.77496412262445646</v>
      </c>
      <c r="F113" s="1">
        <f t="shared" si="89"/>
        <v>44.424694927516612</v>
      </c>
      <c r="G113" s="1">
        <f t="shared" si="90"/>
        <v>3.2667730143508401E-3</v>
      </c>
      <c r="H113">
        <f t="shared" si="91"/>
        <v>0.69969044334454167</v>
      </c>
      <c r="I113">
        <f t="shared" si="92"/>
        <v>0.71444613757253861</v>
      </c>
      <c r="J113" s="18">
        <f t="shared" si="132"/>
        <v>2.5158897517333392</v>
      </c>
      <c r="K113" s="2">
        <f t="shared" si="93"/>
        <v>144.22297939872644</v>
      </c>
      <c r="L113">
        <f t="shared" si="116"/>
        <v>5.9918333333333536</v>
      </c>
      <c r="M113" s="1">
        <f t="shared" si="133"/>
        <v>12.5</v>
      </c>
      <c r="N113" s="1">
        <f t="shared" si="94"/>
        <v>13.86189260867522</v>
      </c>
      <c r="O113">
        <f t="shared" si="95"/>
        <v>0.44698884720396492</v>
      </c>
      <c r="P113" s="1">
        <f t="shared" si="117"/>
        <v>25.623564489399261</v>
      </c>
      <c r="Q113" s="1">
        <f t="shared" si="96"/>
        <v>5.2042115247720672E-3</v>
      </c>
      <c r="R113">
        <f t="shared" si="97"/>
        <v>0.43225218247495811</v>
      </c>
      <c r="S113">
        <f t="shared" si="98"/>
        <v>0.90175276586525399</v>
      </c>
      <c r="T113" s="18">
        <f t="shared" si="134"/>
        <v>0.68886075376760858</v>
      </c>
      <c r="U113" s="2">
        <f t="shared" si="99"/>
        <v>39.488833018525327</v>
      </c>
      <c r="V113">
        <f t="shared" si="118"/>
        <v>18.491833333333354</v>
      </c>
      <c r="W113" s="1">
        <f t="shared" si="135"/>
        <v>12.5</v>
      </c>
      <c r="X113" s="1">
        <f t="shared" si="100"/>
        <v>22.320347220143745</v>
      </c>
      <c r="Y113">
        <f t="shared" si="101"/>
        <v>0.97637777990462915</v>
      </c>
      <c r="Z113" s="1">
        <f t="shared" si="102"/>
        <v>55.970700758864091</v>
      </c>
      <c r="AA113" s="1">
        <f t="shared" si="103"/>
        <v>2.0072344743810476E-3</v>
      </c>
      <c r="AB113">
        <f t="shared" si="104"/>
        <v>0.82847426838614679</v>
      </c>
      <c r="AC113">
        <f t="shared" si="105"/>
        <v>0.56002713025534634</v>
      </c>
      <c r="AD113" s="18">
        <f t="shared" si="136"/>
        <v>4.9412232589061551</v>
      </c>
      <c r="AE113" s="2">
        <f t="shared" si="106"/>
        <v>-76.745163502194941</v>
      </c>
      <c r="AF113" s="2"/>
      <c r="AG113" s="1">
        <f t="shared" si="107"/>
        <v>6.1982037610034697E-3</v>
      </c>
      <c r="AH113" s="1">
        <f t="shared" si="108"/>
        <v>8.1509512614774161E-3</v>
      </c>
      <c r="AI113">
        <f t="shared" si="109"/>
        <v>0.65014108494346123</v>
      </c>
      <c r="AJ113" s="2">
        <f t="shared" si="110"/>
        <v>37.269234168733441</v>
      </c>
      <c r="AK113" s="1">
        <f t="shared" si="111"/>
        <v>1.0239909000078947E-2</v>
      </c>
      <c r="AL113" s="1">
        <f t="shared" si="119"/>
        <v>1.7898883619910619</v>
      </c>
      <c r="AM113">
        <f t="shared" si="112"/>
        <v>1.0613027253005236</v>
      </c>
      <c r="AN113" s="17">
        <f t="shared" si="113"/>
        <v>2.1124656156459465</v>
      </c>
      <c r="AP113">
        <v>4</v>
      </c>
      <c r="AQ113">
        <f t="shared" si="114"/>
        <v>0.32507054247173062</v>
      </c>
      <c r="AR113" s="2">
        <f t="shared" si="137"/>
        <v>18.63461708436672</v>
      </c>
      <c r="AT113" s="1">
        <f>ATAN(A113/$G$8/$G$1)</f>
        <v>0.45535219959518525</v>
      </c>
      <c r="AU113" s="2">
        <f t="shared" si="138"/>
        <v>26.102992333481954</v>
      </c>
      <c r="AW113" s="2">
        <f>(AT113+AI113)/(SQRT(AP113)-1)</f>
        <v>1.1054932845386465</v>
      </c>
      <c r="AX113" s="2">
        <f t="shared" si="139"/>
        <v>63.372226502215398</v>
      </c>
      <c r="BB113" s="18"/>
      <c r="BC113" s="18"/>
      <c r="BE113" s="17">
        <f t="shared" si="152"/>
        <v>12.241833333333354</v>
      </c>
      <c r="BF113" s="17">
        <f>(A113-A112)</f>
        <v>0.12491666666666745</v>
      </c>
      <c r="BG113">
        <f t="shared" si="153"/>
        <v>27.24063646725401</v>
      </c>
      <c r="BH113" s="18">
        <f t="shared" si="154"/>
        <v>0.24569503714632207</v>
      </c>
      <c r="BI113" s="18">
        <f>SUM($BH$16:BH113)</f>
        <v>9.0734148238355203</v>
      </c>
      <c r="BJ113">
        <v>8.5</v>
      </c>
      <c r="BK113" s="17">
        <f t="shared" si="140"/>
        <v>1.4265851761644797</v>
      </c>
      <c r="BL113" s="17">
        <v>1.4261903491673955</v>
      </c>
      <c r="BM113" s="1">
        <v>1.2</v>
      </c>
      <c r="BO113" s="2">
        <f>BM113*SQRT(AP113)+(2-BM113)</f>
        <v>3.2</v>
      </c>
      <c r="BP113" s="1">
        <f>BO113+AN113</f>
        <v>5.3124656156459462</v>
      </c>
      <c r="BR113" s="1">
        <f t="shared" si="141"/>
        <v>3.0604583333333388</v>
      </c>
      <c r="BS113" s="1">
        <f t="shared" si="155"/>
        <v>3.1229166666667307E-2</v>
      </c>
      <c r="BT113" s="1">
        <f t="shared" si="122"/>
        <v>20.877263874622685</v>
      </c>
      <c r="BU113" s="2">
        <f t="shared" si="142"/>
        <v>1.1897294902686326</v>
      </c>
      <c r="BW113" s="1">
        <v>4</v>
      </c>
      <c r="BX113" s="1">
        <f t="shared" si="123"/>
        <v>0.22767609979759262</v>
      </c>
      <c r="BY113" s="2">
        <f t="shared" si="124"/>
        <v>13.051496166740977</v>
      </c>
      <c r="CA113" s="1">
        <f t="shared" si="143"/>
        <v>0.45535219959518525</v>
      </c>
      <c r="CB113" s="2">
        <f t="shared" si="125"/>
        <v>26.102992333481954</v>
      </c>
      <c r="CD113" s="1">
        <f t="shared" si="126"/>
        <v>8.6022759071809904</v>
      </c>
      <c r="CE113" s="1">
        <f t="shared" si="127"/>
        <v>-1.5213992524875869E-2</v>
      </c>
      <c r="CF113" s="17">
        <f>SUM(CE$15:$CE113)</f>
        <v>-0.74930822447350509</v>
      </c>
      <c r="CG113" s="18">
        <f t="shared" si="144"/>
        <v>1.2493082244735052</v>
      </c>
      <c r="CH113" s="18">
        <f t="shared" si="145"/>
        <v>1.2506917755264948</v>
      </c>
      <c r="CJ113" s="1">
        <f t="shared" si="146"/>
        <v>3.7493082244735052</v>
      </c>
      <c r="CK113" s="18">
        <f t="shared" si="147"/>
        <v>4.9390377147421383</v>
      </c>
      <c r="CL113">
        <f t="shared" si="148"/>
        <v>22.64315284695536</v>
      </c>
      <c r="CN113" s="1">
        <v>2</v>
      </c>
      <c r="CO113">
        <v>2</v>
      </c>
      <c r="CP113" s="1">
        <f t="shared" si="149"/>
        <v>2.8284271247461903</v>
      </c>
      <c r="CR113" s="1">
        <f t="shared" si="150"/>
        <v>2</v>
      </c>
      <c r="CT113" s="18">
        <f t="shared" si="128"/>
        <v>9.7674648394883281</v>
      </c>
      <c r="CU113">
        <f t="shared" si="129"/>
        <v>281.30298737726383</v>
      </c>
    </row>
    <row r="114" spans="1:99" x14ac:dyDescent="0.2">
      <c r="A114" s="17">
        <f t="shared" si="151"/>
        <v>12.366750000000021</v>
      </c>
      <c r="B114">
        <f t="shared" si="130"/>
        <v>12.366750000000021</v>
      </c>
      <c r="C114" s="1">
        <f t="shared" si="131"/>
        <v>12.5</v>
      </c>
      <c r="D114" s="1">
        <f t="shared" si="87"/>
        <v>17.583699996374499</v>
      </c>
      <c r="E114">
        <f t="shared" si="88"/>
        <v>0.7800396535546299</v>
      </c>
      <c r="F114" s="1">
        <f t="shared" si="89"/>
        <v>44.715648929883237</v>
      </c>
      <c r="G114" s="1">
        <f t="shared" si="90"/>
        <v>3.2342938065188453E-3</v>
      </c>
      <c r="H114">
        <f t="shared" si="91"/>
        <v>0.70330760889629973</v>
      </c>
      <c r="I114">
        <f t="shared" si="92"/>
        <v>0.71088564992449355</v>
      </c>
      <c r="J114" s="18">
        <f t="shared" si="132"/>
        <v>2.5599441742947446</v>
      </c>
      <c r="K114" s="2">
        <f t="shared" si="93"/>
        <v>146.74839215702357</v>
      </c>
      <c r="L114">
        <f t="shared" si="116"/>
        <v>6.116750000000021</v>
      </c>
      <c r="M114" s="1">
        <f t="shared" si="133"/>
        <v>12.5</v>
      </c>
      <c r="N114" s="1">
        <f t="shared" si="94"/>
        <v>13.91634400848514</v>
      </c>
      <c r="O114">
        <f t="shared" si="95"/>
        <v>0.45508329928742064</v>
      </c>
      <c r="P114" s="1">
        <f t="shared" si="117"/>
        <v>26.08757766615787</v>
      </c>
      <c r="Q114" s="1">
        <f t="shared" si="96"/>
        <v>5.1635654744776735E-3</v>
      </c>
      <c r="R114">
        <f t="shared" si="97"/>
        <v>0.43953713678466749</v>
      </c>
      <c r="S114">
        <f t="shared" si="98"/>
        <v>0.8982244181646013</v>
      </c>
      <c r="T114" s="18">
        <f t="shared" si="134"/>
        <v>0.71623538678745924</v>
      </c>
      <c r="U114" s="2">
        <f t="shared" si="99"/>
        <v>41.058079497370272</v>
      </c>
      <c r="V114">
        <f t="shared" si="118"/>
        <v>18.616750000000021</v>
      </c>
      <c r="W114" s="1">
        <f t="shared" si="135"/>
        <v>12.5</v>
      </c>
      <c r="X114" s="1">
        <f t="shared" si="100"/>
        <v>22.423946587576879</v>
      </c>
      <c r="Y114">
        <f t="shared" si="101"/>
        <v>0.97949751779554972</v>
      </c>
      <c r="Z114" s="1">
        <f t="shared" si="102"/>
        <v>56.149539236687559</v>
      </c>
      <c r="AA114" s="1">
        <f t="shared" si="103"/>
        <v>1.9887303402199305E-3</v>
      </c>
      <c r="AB114">
        <f t="shared" si="104"/>
        <v>0.83021737174106147</v>
      </c>
      <c r="AC114">
        <f t="shared" si="105"/>
        <v>0.55743978657731652</v>
      </c>
      <c r="AD114" s="18">
        <f t="shared" si="136"/>
        <v>4.9933063031340463</v>
      </c>
      <c r="AE114" s="2">
        <f t="shared" si="106"/>
        <v>-73.759511285309486</v>
      </c>
      <c r="AF114" s="2"/>
      <c r="AG114" s="1">
        <f t="shared" si="107"/>
        <v>6.1953607039420579E-3</v>
      </c>
      <c r="AH114" s="1">
        <f t="shared" si="108"/>
        <v>8.0458510650734776E-3</v>
      </c>
      <c r="AI114">
        <f t="shared" si="109"/>
        <v>0.65618303935770672</v>
      </c>
      <c r="AJ114" s="2">
        <f t="shared" si="110"/>
        <v>37.615588243435411</v>
      </c>
      <c r="AK114" s="1">
        <f t="shared" si="111"/>
        <v>1.0154713861714343E-2</v>
      </c>
      <c r="AL114" s="1">
        <f t="shared" si="119"/>
        <v>1.8674625755858298</v>
      </c>
      <c r="AM114">
        <f t="shared" si="112"/>
        <v>1.0791645741912661</v>
      </c>
      <c r="AN114" s="17">
        <f t="shared" si="113"/>
        <v>2.1480186588201953</v>
      </c>
      <c r="AP114">
        <v>4</v>
      </c>
      <c r="AQ114">
        <f t="shared" si="114"/>
        <v>0.32809151967885331</v>
      </c>
      <c r="AR114" s="2">
        <f t="shared" si="137"/>
        <v>18.807794121717706</v>
      </c>
      <c r="AT114" s="1">
        <f>ATAN(A114/$G$8/$G$1)</f>
        <v>0.45937452473766877</v>
      </c>
      <c r="AU114" s="2">
        <f t="shared" si="138"/>
        <v>26.333571481777188</v>
      </c>
      <c r="AW114" s="2">
        <f>(AT114+AI114)/(SQRT(AP114)-1)</f>
        <v>1.1155575640953754</v>
      </c>
      <c r="AX114" s="2">
        <f t="shared" si="139"/>
        <v>63.949159725212603</v>
      </c>
      <c r="AZ114" s="18">
        <f>(A114-$A$113)</f>
        <v>0.12491666666666745</v>
      </c>
      <c r="BA114">
        <f>AZ114/(SIN(AW114)-SIN($AW$113))</f>
        <v>27.942800876864425</v>
      </c>
      <c r="BB114" s="18">
        <f>BA114*(COS(AW114)-COS($AW$113))</f>
        <v>-0.25195671610037024</v>
      </c>
      <c r="BC114" s="18">
        <v>29.3</v>
      </c>
      <c r="BD114" s="18">
        <f>BC114*(COS(AW114)-COS($AW$113))</f>
        <v>-0.26419440965394198</v>
      </c>
      <c r="BE114" s="17">
        <f t="shared" si="152"/>
        <v>12.366750000000021</v>
      </c>
      <c r="BF114" s="17">
        <f>(A114-A113)</f>
        <v>0.12491666666666745</v>
      </c>
      <c r="BG114">
        <f t="shared" si="153"/>
        <v>27.942800876864425</v>
      </c>
      <c r="BH114" s="18">
        <f t="shared" si="154"/>
        <v>0.25195671610037024</v>
      </c>
      <c r="BI114" s="18">
        <f>SUM($BH$16:BH114)</f>
        <v>9.3253715399358903</v>
      </c>
      <c r="BJ114">
        <v>8.5</v>
      </c>
      <c r="BK114" s="17">
        <f t="shared" si="140"/>
        <v>1.1746284600641097</v>
      </c>
      <c r="BL114" s="17">
        <v>1.1742076736753209</v>
      </c>
      <c r="BM114" s="1">
        <v>1.2</v>
      </c>
      <c r="BO114" s="2">
        <f>BM114*SQRT(AP114)+(2-BM114)</f>
        <v>3.2</v>
      </c>
      <c r="BP114" s="1">
        <f>BO114+AN114</f>
        <v>5.3480186588201954</v>
      </c>
      <c r="BR114" s="1">
        <f t="shared" si="141"/>
        <v>3.0916875000000048</v>
      </c>
      <c r="BS114" s="1">
        <f t="shared" si="155"/>
        <v>3.1229166666665975E-2</v>
      </c>
      <c r="BT114" s="1">
        <f t="shared" si="122"/>
        <v>20.918634859352235</v>
      </c>
      <c r="BU114" s="2">
        <f t="shared" si="142"/>
        <v>1.2666535181724292</v>
      </c>
      <c r="BW114" s="1">
        <v>4</v>
      </c>
      <c r="BX114" s="1">
        <f t="shared" si="123"/>
        <v>0.22968726236883438</v>
      </c>
      <c r="BY114" s="2">
        <f t="shared" si="124"/>
        <v>13.166785740888594</v>
      </c>
      <c r="CA114" s="1">
        <f t="shared" si="143"/>
        <v>0.45937452473766877</v>
      </c>
      <c r="CB114" s="2">
        <f t="shared" si="125"/>
        <v>26.333571481777188</v>
      </c>
      <c r="CD114" s="1">
        <f t="shared" si="126"/>
        <v>8.6533568033377222</v>
      </c>
      <c r="CE114" s="1">
        <f t="shared" si="127"/>
        <v>-1.5370033779267248E-2</v>
      </c>
      <c r="CF114" s="17">
        <f>SUM(CE$15:$CE114)</f>
        <v>-0.76467825825277236</v>
      </c>
      <c r="CG114" s="18">
        <f t="shared" si="144"/>
        <v>1.2646782582527725</v>
      </c>
      <c r="CH114" s="18">
        <f t="shared" si="145"/>
        <v>1.2353217417472275</v>
      </c>
      <c r="CJ114" s="1">
        <f t="shared" si="146"/>
        <v>3.7646782582527725</v>
      </c>
      <c r="CK114" s="18">
        <f t="shared" si="147"/>
        <v>5.0313317764252012</v>
      </c>
      <c r="CL114">
        <f t="shared" si="148"/>
        <v>23.066277485043901</v>
      </c>
      <c r="CN114" s="1">
        <v>2</v>
      </c>
      <c r="CO114">
        <v>2</v>
      </c>
      <c r="CP114" s="1">
        <f t="shared" si="149"/>
        <v>2.8284271247461903</v>
      </c>
      <c r="CR114" s="1">
        <f t="shared" si="150"/>
        <v>2</v>
      </c>
      <c r="CT114" s="18">
        <f t="shared" si="128"/>
        <v>9.8597589011713911</v>
      </c>
      <c r="CU114">
        <f t="shared" si="129"/>
        <v>283.96105635373607</v>
      </c>
    </row>
    <row r="115" spans="1:99" x14ac:dyDescent="0.2">
      <c r="A115" s="17">
        <f t="shared" si="151"/>
        <v>12.491666666666688</v>
      </c>
      <c r="B115">
        <f t="shared" si="130"/>
        <v>12.491666666666688</v>
      </c>
      <c r="C115" s="1">
        <f t="shared" si="131"/>
        <v>12.5</v>
      </c>
      <c r="D115" s="1">
        <f t="shared" si="87"/>
        <v>17.671777955574012</v>
      </c>
      <c r="E115">
        <f t="shared" si="88"/>
        <v>0.78506471892831342</v>
      </c>
      <c r="F115" s="1">
        <f t="shared" si="89"/>
        <v>45.00371000226</v>
      </c>
      <c r="G115" s="1">
        <f t="shared" si="90"/>
        <v>3.2021340444442813E-3</v>
      </c>
      <c r="H115">
        <f t="shared" si="91"/>
        <v>0.70687096103573333</v>
      </c>
      <c r="I115">
        <f t="shared" si="92"/>
        <v>0.70734252271754372</v>
      </c>
      <c r="J115" s="18">
        <f t="shared" si="132"/>
        <v>2.604224060920997</v>
      </c>
      <c r="K115" s="2">
        <f t="shared" si="93"/>
        <v>149.28672960693612</v>
      </c>
      <c r="L115">
        <f t="shared" si="116"/>
        <v>6.2416666666666885</v>
      </c>
      <c r="M115" s="1">
        <f t="shared" si="133"/>
        <v>12.5</v>
      </c>
      <c r="N115" s="1">
        <f t="shared" si="94"/>
        <v>13.971700067557206</v>
      </c>
      <c r="O115">
        <f t="shared" si="95"/>
        <v>0.46311413345792429</v>
      </c>
      <c r="P115" s="1">
        <f t="shared" si="117"/>
        <v>26.547943956186742</v>
      </c>
      <c r="Q115" s="1">
        <f t="shared" si="96"/>
        <v>5.1227303014121945E-3</v>
      </c>
      <c r="R115">
        <f t="shared" si="97"/>
        <v>0.4467363768536704</v>
      </c>
      <c r="S115">
        <f t="shared" si="98"/>
        <v>0.89466564122897629</v>
      </c>
      <c r="T115" s="18">
        <f t="shared" si="134"/>
        <v>0.74406482382328909</v>
      </c>
      <c r="U115" s="2">
        <f t="shared" si="99"/>
        <v>42.653397544010197</v>
      </c>
      <c r="V115">
        <f t="shared" si="118"/>
        <v>18.741666666666688</v>
      </c>
      <c r="W115" s="1">
        <f t="shared" si="135"/>
        <v>12.5</v>
      </c>
      <c r="X115" s="1">
        <f t="shared" si="100"/>
        <v>22.527762193445785</v>
      </c>
      <c r="Y115">
        <f t="shared" si="101"/>
        <v>0.98258853190928397</v>
      </c>
      <c r="Z115" s="1">
        <f t="shared" si="102"/>
        <v>56.326731128557675</v>
      </c>
      <c r="AA115" s="1">
        <f t="shared" si="103"/>
        <v>1.970443080125465E-3</v>
      </c>
      <c r="AB115">
        <f t="shared" si="104"/>
        <v>0.83193645714705644</v>
      </c>
      <c r="AC115">
        <f t="shared" si="105"/>
        <v>0.55487091405984135</v>
      </c>
      <c r="AD115" s="18">
        <f t="shared" si="136"/>
        <v>5.0454980580258457</v>
      </c>
      <c r="AE115" s="2">
        <f t="shared" si="106"/>
        <v>-70.767627246926054</v>
      </c>
      <c r="AF115" s="2"/>
      <c r="AG115" s="1">
        <f t="shared" si="107"/>
        <v>6.1912889789024761E-3</v>
      </c>
      <c r="AH115" s="1">
        <f t="shared" si="108"/>
        <v>7.941477916005104E-3</v>
      </c>
      <c r="AI115">
        <f t="shared" si="109"/>
        <v>0.6621863853297405</v>
      </c>
      <c r="AJ115" s="2">
        <f t="shared" si="110"/>
        <v>37.95972909533544</v>
      </c>
      <c r="AK115" s="1">
        <f t="shared" si="111"/>
        <v>1.0069713536674022E-2</v>
      </c>
      <c r="AL115" s="1">
        <f t="shared" si="119"/>
        <v>1.9529277178675335</v>
      </c>
      <c r="AM115">
        <f t="shared" si="112"/>
        <v>1.0975538900953321</v>
      </c>
      <c r="AN115" s="17">
        <f t="shared" si="113"/>
        <v>2.1846215965273328</v>
      </c>
      <c r="AP115">
        <v>4</v>
      </c>
      <c r="AQ115">
        <f t="shared" si="114"/>
        <v>0.33109319266487025</v>
      </c>
      <c r="AR115" s="2">
        <f t="shared" si="137"/>
        <v>18.97986454766772</v>
      </c>
      <c r="AT115" s="1">
        <f>ATAN(A115/$G$8/$G$1)</f>
        <v>0.46338090678016675</v>
      </c>
      <c r="AU115" s="2">
        <f t="shared" si="138"/>
        <v>26.563236694404463</v>
      </c>
      <c r="AW115" s="2">
        <f>(AT115+AI115)/(SQRT(AP115)-1)</f>
        <v>1.1255672921099071</v>
      </c>
      <c r="AX115" s="2">
        <f t="shared" si="139"/>
        <v>64.522965789739899</v>
      </c>
      <c r="AZ115" s="18">
        <f>(A115-$A$113)</f>
        <v>0.24983333333333491</v>
      </c>
      <c r="BA115">
        <f t="shared" ref="BA115:BA120" si="165">AZ115/(SIN(AW115)-SIN($AW$113))</f>
        <v>28.305176709846513</v>
      </c>
      <c r="BB115" s="18">
        <f t="shared" ref="BB115:BB121" si="166">BA115*(COS(AW115)-COS($AW$113))</f>
        <v>-0.51031540078096393</v>
      </c>
      <c r="BC115" s="18">
        <v>29.3</v>
      </c>
      <c r="BD115" s="18">
        <f t="shared" ref="BD115:BD121" si="167">BC115*(COS(AW115)-COS($AW$113))</f>
        <v>-0.52825111802537561</v>
      </c>
      <c r="BE115" s="17">
        <f t="shared" si="152"/>
        <v>12.491666666666688</v>
      </c>
      <c r="BF115" s="17">
        <f>(A115-A114)</f>
        <v>0.12491666666666745</v>
      </c>
      <c r="BG115">
        <f t="shared" si="153"/>
        <v>28.677074966367801</v>
      </c>
      <c r="BH115" s="18">
        <f t="shared" si="154"/>
        <v>0.2584427993631373</v>
      </c>
      <c r="BI115" s="18">
        <f>SUM($BH$16:BH115)</f>
        <v>9.5838143392990283</v>
      </c>
      <c r="BJ115">
        <v>8.5</v>
      </c>
      <c r="BK115" s="17">
        <f t="shared" si="140"/>
        <v>0.91618566070097174</v>
      </c>
      <c r="BL115" s="17">
        <v>0.91573716084143442</v>
      </c>
      <c r="BM115" s="1">
        <v>1.2</v>
      </c>
      <c r="BO115" s="2">
        <f>BM115*SQRT(AP115)+(2-BM115)</f>
        <v>3.2</v>
      </c>
      <c r="BP115" s="1">
        <f>BO115+AN115</f>
        <v>5.3846215965273334</v>
      </c>
      <c r="BR115" s="1">
        <f t="shared" si="141"/>
        <v>3.1229166666666726</v>
      </c>
      <c r="BS115" s="1">
        <f t="shared" si="155"/>
        <v>3.1229166666667751E-2</v>
      </c>
      <c r="BT115" s="1">
        <f t="shared" si="122"/>
        <v>20.960342949544035</v>
      </c>
      <c r="BU115" s="2">
        <f t="shared" si="142"/>
        <v>1.3449645460713668</v>
      </c>
      <c r="BW115" s="1">
        <v>4</v>
      </c>
      <c r="BX115" s="1">
        <f t="shared" si="123"/>
        <v>0.23169045339008337</v>
      </c>
      <c r="BY115" s="2">
        <f t="shared" si="124"/>
        <v>13.281618347202231</v>
      </c>
      <c r="CA115" s="1">
        <f t="shared" si="143"/>
        <v>0.46338090678016675</v>
      </c>
      <c r="CB115" s="2">
        <f t="shared" si="125"/>
        <v>26.563236694404463</v>
      </c>
      <c r="CD115" s="1">
        <f t="shared" si="126"/>
        <v>8.705061190835977</v>
      </c>
      <c r="CE115" s="1">
        <f t="shared" si="127"/>
        <v>-1.5526075040553271E-2</v>
      </c>
      <c r="CF115" s="17">
        <f>SUM(CE$15:$CE115)</f>
        <v>-0.78020433329332561</v>
      </c>
      <c r="CG115" s="18">
        <f t="shared" si="144"/>
        <v>1.2802043332933257</v>
      </c>
      <c r="CH115" s="18">
        <f t="shared" si="145"/>
        <v>1.2197956667066743</v>
      </c>
      <c r="CJ115" s="1">
        <f t="shared" si="146"/>
        <v>3.7802043332933257</v>
      </c>
      <c r="CK115" s="18">
        <f t="shared" si="147"/>
        <v>5.1251688793646926</v>
      </c>
      <c r="CL115">
        <f t="shared" si="148"/>
        <v>23.496476237775092</v>
      </c>
      <c r="CN115" s="1">
        <v>2</v>
      </c>
      <c r="CO115">
        <v>2</v>
      </c>
      <c r="CP115" s="1">
        <f t="shared" si="149"/>
        <v>2.8284271247461903</v>
      </c>
      <c r="CR115" s="1">
        <f t="shared" si="150"/>
        <v>2</v>
      </c>
      <c r="CT115" s="18">
        <f t="shared" si="128"/>
        <v>9.9535960041108833</v>
      </c>
      <c r="CU115">
        <f t="shared" si="129"/>
        <v>286.66356491839343</v>
      </c>
    </row>
    <row r="116" spans="1:99" x14ac:dyDescent="0.2">
      <c r="A116" s="17">
        <f t="shared" si="151"/>
        <v>12.616583333333356</v>
      </c>
      <c r="B116">
        <f t="shared" si="130"/>
        <v>12.616583333333356</v>
      </c>
      <c r="C116" s="1">
        <f t="shared" si="131"/>
        <v>12.5</v>
      </c>
      <c r="D116" s="1">
        <f t="shared" si="87"/>
        <v>17.760297717294748</v>
      </c>
      <c r="E116">
        <f t="shared" si="88"/>
        <v>0.79003981765925901</v>
      </c>
      <c r="F116" s="1">
        <f t="shared" si="89"/>
        <v>45.288906744798282</v>
      </c>
      <c r="G116" s="1">
        <f t="shared" si="90"/>
        <v>3.1702938394072826E-3</v>
      </c>
      <c r="H116">
        <f t="shared" si="91"/>
        <v>0.71038129732743671</v>
      </c>
      <c r="I116">
        <f t="shared" si="92"/>
        <v>0.70381703048973454</v>
      </c>
      <c r="J116" s="18">
        <f t="shared" si="132"/>
        <v>2.648726057207019</v>
      </c>
      <c r="K116" s="2">
        <f t="shared" si="93"/>
        <v>151.83779945772719</v>
      </c>
      <c r="L116">
        <f t="shared" si="116"/>
        <v>6.3665833333333559</v>
      </c>
      <c r="M116" s="1">
        <f t="shared" si="133"/>
        <v>12.5</v>
      </c>
      <c r="N116" s="1">
        <f t="shared" si="94"/>
        <v>14.027950076197095</v>
      </c>
      <c r="O116">
        <f t="shared" si="95"/>
        <v>0.4710810731280185</v>
      </c>
      <c r="P116" s="1">
        <f t="shared" si="117"/>
        <v>27.004647504153926</v>
      </c>
      <c r="Q116" s="1">
        <f t="shared" si="96"/>
        <v>5.0817298850421673E-3</v>
      </c>
      <c r="R116">
        <f t="shared" si="97"/>
        <v>0.45384987106108265</v>
      </c>
      <c r="S116">
        <f t="shared" si="98"/>
        <v>0.89107816410112906</v>
      </c>
      <c r="T116" s="18">
        <f t="shared" si="134"/>
        <v>0.77234368073524406</v>
      </c>
      <c r="U116" s="2">
        <f t="shared" si="99"/>
        <v>44.274478513485327</v>
      </c>
      <c r="V116">
        <f t="shared" si="118"/>
        <v>18.866583333333356</v>
      </c>
      <c r="W116" s="1">
        <f t="shared" si="135"/>
        <v>12.5</v>
      </c>
      <c r="X116" s="1">
        <f t="shared" si="100"/>
        <v>22.631791061990917</v>
      </c>
      <c r="Y116">
        <f t="shared" si="101"/>
        <v>0.98565115886532073</v>
      </c>
      <c r="Z116" s="1">
        <f t="shared" si="102"/>
        <v>56.502295731133032</v>
      </c>
      <c r="AA116" s="1">
        <f t="shared" si="103"/>
        <v>1.9523701089528733E-3</v>
      </c>
      <c r="AB116">
        <f t="shared" si="104"/>
        <v>0.83363191546156246</v>
      </c>
      <c r="AC116">
        <f t="shared" si="105"/>
        <v>0.55232040476872346</v>
      </c>
      <c r="AD116" s="18">
        <f t="shared" si="136"/>
        <v>5.0977970275626117</v>
      </c>
      <c r="AE116" s="2">
        <f t="shared" si="106"/>
        <v>-67.769597146092337</v>
      </c>
      <c r="AF116" s="2"/>
      <c r="AG116" s="1">
        <f t="shared" si="107"/>
        <v>6.1860179372572469E-3</v>
      </c>
      <c r="AH116" s="1">
        <f t="shared" si="108"/>
        <v>7.8378591810879562E-3</v>
      </c>
      <c r="AI116">
        <f t="shared" si="109"/>
        <v>0.66815062869101793</v>
      </c>
      <c r="AJ116" s="2">
        <f t="shared" si="110"/>
        <v>38.301628396300387</v>
      </c>
      <c r="AK116" s="1">
        <f t="shared" si="111"/>
        <v>9.9849313699510809E-3</v>
      </c>
      <c r="AL116" s="1">
        <f t="shared" si="119"/>
        <v>2.047524237442464</v>
      </c>
      <c r="AM116">
        <f t="shared" si="112"/>
        <v>1.116475981214647</v>
      </c>
      <c r="AN116" s="17">
        <f t="shared" si="113"/>
        <v>2.2222849944559053</v>
      </c>
      <c r="AP116">
        <v>4</v>
      </c>
      <c r="AQ116">
        <f t="shared" si="114"/>
        <v>0.33407531434550902</v>
      </c>
      <c r="AR116" s="2">
        <f t="shared" si="137"/>
        <v>19.150814198150197</v>
      </c>
      <c r="AT116" s="1">
        <f>ATAN(A116/$G$8/$G$1)</f>
        <v>0.46737131247614055</v>
      </c>
      <c r="AU116" s="2">
        <f t="shared" si="138"/>
        <v>26.791986065511239</v>
      </c>
      <c r="AW116" s="2">
        <f>(AT116+AI116)/(SQRT(AP116)-1)</f>
        <v>1.1355219411671584</v>
      </c>
      <c r="AX116" s="2">
        <f t="shared" si="139"/>
        <v>65.093614461811626</v>
      </c>
      <c r="AZ116" s="18">
        <f>(A116-$A$113)</f>
        <v>0.37475000000000236</v>
      </c>
      <c r="BA116">
        <f t="shared" si="165"/>
        <v>28.675284432096134</v>
      </c>
      <c r="BB116" s="18">
        <f t="shared" si="166"/>
        <v>-0.77521993957622515</v>
      </c>
      <c r="BC116" s="18">
        <v>29.3</v>
      </c>
      <c r="BD116" s="18">
        <f t="shared" si="167"/>
        <v>-0.79210876821015141</v>
      </c>
      <c r="BE116" s="17">
        <f t="shared" si="152"/>
        <v>12.616583333333356</v>
      </c>
      <c r="BF116" s="17">
        <f>(A116-A115)</f>
        <v>0.12491666666666745</v>
      </c>
      <c r="BG116">
        <f t="shared" si="153"/>
        <v>29.445315929972022</v>
      </c>
      <c r="BH116" s="18">
        <f t="shared" si="154"/>
        <v>0.26516627543449706</v>
      </c>
      <c r="BI116" s="18">
        <f>SUM($BH$16:BH116)</f>
        <v>9.8489806147335255</v>
      </c>
      <c r="BJ116">
        <v>9.5</v>
      </c>
      <c r="BK116" s="17">
        <f t="shared" si="140"/>
        <v>1.6510193852664745</v>
      </c>
      <c r="BL116" s="17">
        <v>1.6505412806386808</v>
      </c>
      <c r="BM116" s="1">
        <v>1.2</v>
      </c>
      <c r="BO116" s="2">
        <f>BM116*SQRT(AP116)+(2-BM116)</f>
        <v>3.2</v>
      </c>
      <c r="BP116" s="1">
        <f>BO116+AN116</f>
        <v>5.4222849944559055</v>
      </c>
      <c r="BR116" s="1">
        <f t="shared" si="141"/>
        <v>3.154145833333339</v>
      </c>
      <c r="BS116" s="1">
        <f t="shared" si="155"/>
        <v>3.1229166666666419E-2</v>
      </c>
      <c r="BT116" s="1">
        <f t="shared" si="122"/>
        <v>21.002386136851371</v>
      </c>
      <c r="BU116" s="2">
        <f t="shared" si="142"/>
        <v>1.424671131307278</v>
      </c>
      <c r="BW116" s="1">
        <v>4</v>
      </c>
      <c r="BX116" s="1">
        <f t="shared" si="123"/>
        <v>0.23368565623807028</v>
      </c>
      <c r="BY116" s="2">
        <f t="shared" si="124"/>
        <v>13.395993032755619</v>
      </c>
      <c r="CA116" s="1">
        <f t="shared" si="143"/>
        <v>0.46737131247614055</v>
      </c>
      <c r="CB116" s="2">
        <f t="shared" si="125"/>
        <v>26.791986065511239</v>
      </c>
      <c r="CD116" s="1">
        <f t="shared" si="126"/>
        <v>8.7573919771286448</v>
      </c>
      <c r="CE116" s="1">
        <f t="shared" si="127"/>
        <v>-1.5682116308703663E-2</v>
      </c>
      <c r="CF116" s="17">
        <f>SUM(CE$15:$CE116)</f>
        <v>-0.79588644960202926</v>
      </c>
      <c r="CG116" s="18">
        <f t="shared" si="144"/>
        <v>1.2958864496020293</v>
      </c>
      <c r="CH116" s="18">
        <f t="shared" si="145"/>
        <v>1.2041135503979707</v>
      </c>
      <c r="CJ116" s="1">
        <f t="shared" si="146"/>
        <v>3.7958864496020293</v>
      </c>
      <c r="CK116" s="18">
        <f t="shared" si="147"/>
        <v>5.2205575809093077</v>
      </c>
      <c r="CL116">
        <f t="shared" si="148"/>
        <v>23.933788336546968</v>
      </c>
      <c r="CN116" s="1">
        <v>2</v>
      </c>
      <c r="CO116">
        <v>2</v>
      </c>
      <c r="CP116" s="1">
        <f t="shared" si="149"/>
        <v>2.8284271247461903</v>
      </c>
      <c r="CR116" s="1">
        <f t="shared" si="150"/>
        <v>2</v>
      </c>
      <c r="CT116" s="18">
        <f t="shared" si="128"/>
        <v>10.048984705655498</v>
      </c>
      <c r="CU116">
        <f t="shared" si="129"/>
        <v>289.41075952287832</v>
      </c>
    </row>
    <row r="117" spans="1:99" x14ac:dyDescent="0.2">
      <c r="A117" s="17">
        <f t="shared" si="151"/>
        <v>12.741500000000023</v>
      </c>
      <c r="B117">
        <f t="shared" si="130"/>
        <v>12.741500000000023</v>
      </c>
      <c r="C117" s="1">
        <f t="shared" si="131"/>
        <v>12.5</v>
      </c>
      <c r="D117" s="1">
        <f t="shared" si="87"/>
        <v>17.849252708446944</v>
      </c>
      <c r="E117">
        <f t="shared" si="88"/>
        <v>0.79496544868369379</v>
      </c>
      <c r="F117" s="1">
        <f t="shared" si="89"/>
        <v>45.571267758937857</v>
      </c>
      <c r="G117" s="1">
        <f t="shared" si="90"/>
        <v>3.1387731105127453E-3</v>
      </c>
      <c r="H117">
        <f t="shared" si="91"/>
        <v>0.71383940874848284</v>
      </c>
      <c r="I117">
        <f t="shared" si="92"/>
        <v>0.70030943055025074</v>
      </c>
      <c r="J117" s="18">
        <f t="shared" si="132"/>
        <v>2.6934468586294971</v>
      </c>
      <c r="K117" s="2">
        <f t="shared" si="93"/>
        <v>154.40141227812401</v>
      </c>
      <c r="L117">
        <f t="shared" si="116"/>
        <v>6.4915000000000234</v>
      </c>
      <c r="M117" s="1">
        <f t="shared" si="133"/>
        <v>12.5</v>
      </c>
      <c r="N117" s="1">
        <f t="shared" si="94"/>
        <v>14.085083324212189</v>
      </c>
      <c r="O117">
        <f t="shared" si="95"/>
        <v>0.47898387853445784</v>
      </c>
      <c r="P117" s="1">
        <f t="shared" si="117"/>
        <v>27.457674565669556</v>
      </c>
      <c r="Q117" s="1">
        <f t="shared" si="96"/>
        <v>5.040587510012128E-3</v>
      </c>
      <c r="R117">
        <f t="shared" si="97"/>
        <v>0.46087764272158521</v>
      </c>
      <c r="S117">
        <f t="shared" si="98"/>
        <v>0.88746368851880064</v>
      </c>
      <c r="T117" s="18">
        <f t="shared" si="134"/>
        <v>0.8010665731329587</v>
      </c>
      <c r="U117" s="2">
        <f t="shared" si="99"/>
        <v>45.921013746475339</v>
      </c>
      <c r="V117">
        <f t="shared" si="118"/>
        <v>18.991500000000023</v>
      </c>
      <c r="W117" s="1">
        <f t="shared" si="135"/>
        <v>12.5</v>
      </c>
      <c r="X117" s="1">
        <f t="shared" si="100"/>
        <v>22.736030265857778</v>
      </c>
      <c r="Y117">
        <f t="shared" si="101"/>
        <v>0.98868573125896686</v>
      </c>
      <c r="Z117" s="1">
        <f t="shared" si="102"/>
        <v>56.676252110386635</v>
      </c>
      <c r="AA117" s="1">
        <f t="shared" si="103"/>
        <v>1.9345088575983326E-3</v>
      </c>
      <c r="AB117">
        <f t="shared" si="104"/>
        <v>0.83530413084113286</v>
      </c>
      <c r="AC117">
        <f t="shared" si="105"/>
        <v>0.5497881491990706</v>
      </c>
      <c r="AD117" s="18">
        <f t="shared" si="136"/>
        <v>5.1502017400603215</v>
      </c>
      <c r="AE117" s="2">
        <f t="shared" si="106"/>
        <v>-64.76550534686055</v>
      </c>
      <c r="AF117" s="2"/>
      <c r="AG117" s="1">
        <f t="shared" si="107"/>
        <v>6.1795772708509566E-3</v>
      </c>
      <c r="AH117" s="1">
        <f t="shared" si="108"/>
        <v>7.7350208380149756E-3</v>
      </c>
      <c r="AI117">
        <f t="shared" si="109"/>
        <v>0.67407530537905946</v>
      </c>
      <c r="AJ117" s="2">
        <f t="shared" si="110"/>
        <v>38.641259544022518</v>
      </c>
      <c r="AK117" s="1">
        <f t="shared" si="111"/>
        <v>9.9003900231730089E-3</v>
      </c>
      <c r="AL117" s="1">
        <f t="shared" si="119"/>
        <v>2.1527708256784761</v>
      </c>
      <c r="AM117">
        <f t="shared" si="112"/>
        <v>1.1359353402607997</v>
      </c>
      <c r="AN117" s="17">
        <f t="shared" si="113"/>
        <v>2.2610177951050949</v>
      </c>
      <c r="AP117">
        <v>4</v>
      </c>
      <c r="AQ117">
        <f t="shared" si="114"/>
        <v>0.33703765268952968</v>
      </c>
      <c r="AR117" s="2">
        <f t="shared" si="137"/>
        <v>19.320629772011255</v>
      </c>
      <c r="AT117" s="1">
        <f>ATAN(A117/$G$8/$G$1)</f>
        <v>0.47134571087879712</v>
      </c>
      <c r="AU117" s="2">
        <f t="shared" si="138"/>
        <v>27.019817821077542</v>
      </c>
      <c r="AW117" s="2">
        <f>(AT117+AI117)/(SQRT(AP117)-1)</f>
        <v>1.1454210162578566</v>
      </c>
      <c r="AX117" s="2">
        <f t="shared" si="139"/>
        <v>65.661077365100056</v>
      </c>
      <c r="AZ117" s="18">
        <f>(A117-$A$113)</f>
        <v>0.49966666666666981</v>
      </c>
      <c r="BA117">
        <f t="shared" si="165"/>
        <v>29.053281184329709</v>
      </c>
      <c r="BB117" s="18">
        <f t="shared" si="166"/>
        <v>-1.0468179440929561</v>
      </c>
      <c r="BC117" s="18">
        <v>29.3</v>
      </c>
      <c r="BD117" s="18">
        <f t="shared" si="167"/>
        <v>-1.0557074626898548</v>
      </c>
      <c r="BE117" s="17">
        <f t="shared" si="152"/>
        <v>12.741500000000023</v>
      </c>
      <c r="BF117" s="17">
        <f>(A117-A116)</f>
        <v>0.12491666666666745</v>
      </c>
      <c r="BG117">
        <f t="shared" si="153"/>
        <v>30.249526269197556</v>
      </c>
      <c r="BH117" s="18">
        <f t="shared" si="154"/>
        <v>0.27214114789044258</v>
      </c>
      <c r="BI117" s="18">
        <f>SUM($BH$16:BH117)</f>
        <v>10.121121762623968</v>
      </c>
      <c r="BJ117">
        <v>9.5</v>
      </c>
      <c r="BK117" s="17">
        <f t="shared" si="140"/>
        <v>1.378878237376032</v>
      </c>
      <c r="BL117" s="17">
        <v>1.3783684860283891</v>
      </c>
      <c r="BM117" s="1">
        <v>1.2</v>
      </c>
      <c r="BO117" s="2">
        <f>BM117*SQRT(AP117)+(2-BM117)</f>
        <v>3.2</v>
      </c>
      <c r="BP117" s="1">
        <f>BO117+AN117</f>
        <v>5.4610177951050947</v>
      </c>
      <c r="BR117" s="1">
        <f t="shared" si="141"/>
        <v>3.1853750000000054</v>
      </c>
      <c r="BS117" s="1">
        <f t="shared" si="155"/>
        <v>3.1229166666666419E-2</v>
      </c>
      <c r="BT117" s="1">
        <f t="shared" si="122"/>
        <v>21.044762412905147</v>
      </c>
      <c r="BU117" s="2">
        <f t="shared" si="142"/>
        <v>1.5057802080102434</v>
      </c>
      <c r="BW117" s="1">
        <v>4</v>
      </c>
      <c r="BX117" s="1">
        <f t="shared" si="123"/>
        <v>0.23567285543939856</v>
      </c>
      <c r="BY117" s="2">
        <f t="shared" si="124"/>
        <v>13.509908910538771</v>
      </c>
      <c r="CA117" s="1">
        <f t="shared" si="143"/>
        <v>0.47134571087879712</v>
      </c>
      <c r="CB117" s="2">
        <f t="shared" si="125"/>
        <v>27.019817821077542</v>
      </c>
      <c r="CD117" s="1">
        <f t="shared" si="126"/>
        <v>8.8103520898541099</v>
      </c>
      <c r="CE117" s="1">
        <f t="shared" si="127"/>
        <v>-1.5838157583694328E-2</v>
      </c>
      <c r="CF117" s="17">
        <f>SUM(CE$15:$CE117)</f>
        <v>-0.81172460718572359</v>
      </c>
      <c r="CG117" s="18">
        <f t="shared" si="144"/>
        <v>1.3117246071857236</v>
      </c>
      <c r="CH117" s="18">
        <f t="shared" si="145"/>
        <v>1.1882753928142764</v>
      </c>
      <c r="CJ117" s="1">
        <f t="shared" si="146"/>
        <v>3.8117246071857238</v>
      </c>
      <c r="CK117" s="18">
        <f t="shared" si="147"/>
        <v>5.3175048151959672</v>
      </c>
      <c r="CL117">
        <f t="shared" si="148"/>
        <v>24.378245571098986</v>
      </c>
      <c r="CN117" s="1">
        <v>1</v>
      </c>
      <c r="CO117">
        <v>2</v>
      </c>
      <c r="CP117" s="1">
        <f t="shared" si="149"/>
        <v>1.4142135623730951</v>
      </c>
      <c r="CR117" s="1">
        <f t="shared" si="150"/>
        <v>3</v>
      </c>
      <c r="CT117" s="18">
        <f t="shared" si="128"/>
        <v>9.731718377569063</v>
      </c>
      <c r="CU117">
        <f t="shared" si="129"/>
        <v>280.27348927398901</v>
      </c>
    </row>
    <row r="118" spans="1:99" x14ac:dyDescent="0.2">
      <c r="A118" s="17">
        <f t="shared" si="151"/>
        <v>12.866416666666691</v>
      </c>
      <c r="B118">
        <f t="shared" si="130"/>
        <v>12.866416666666691</v>
      </c>
      <c r="C118" s="1">
        <f t="shared" si="131"/>
        <v>12.5</v>
      </c>
      <c r="D118" s="1">
        <f t="shared" si="87"/>
        <v>17.938636454320555</v>
      </c>
      <c r="E118">
        <f t="shared" si="88"/>
        <v>0.79984211066765643</v>
      </c>
      <c r="F118" s="1">
        <f t="shared" si="89"/>
        <v>45.85082163062998</v>
      </c>
      <c r="G118" s="1">
        <f t="shared" si="90"/>
        <v>3.1075715941341528E-3</v>
      </c>
      <c r="H118">
        <f t="shared" si="91"/>
        <v>0.71724607940130192</v>
      </c>
      <c r="I118">
        <f t="shared" si="92"/>
        <v>0.6968199635368244</v>
      </c>
      <c r="J118" s="18">
        <f t="shared" si="132"/>
        <v>2.7383832101240624</v>
      </c>
      <c r="K118" s="2">
        <f t="shared" si="93"/>
        <v>156.97738147208</v>
      </c>
      <c r="L118">
        <f t="shared" si="116"/>
        <v>6.6164166666666908</v>
      </c>
      <c r="M118" s="1">
        <f t="shared" si="133"/>
        <v>12.5</v>
      </c>
      <c r="N118" s="1">
        <f t="shared" si="94"/>
        <v>14.14308910765059</v>
      </c>
      <c r="O118">
        <f t="shared" si="95"/>
        <v>0.48682234579907069</v>
      </c>
      <c r="P118" s="1">
        <f t="shared" si="117"/>
        <v>27.90701345344991</v>
      </c>
      <c r="Q118" s="1">
        <f t="shared" si="96"/>
        <v>4.9993258532334099E-3</v>
      </c>
      <c r="R118">
        <f t="shared" si="97"/>
        <v>0.46781976810763315</v>
      </c>
      <c r="S118">
        <f t="shared" si="98"/>
        <v>0.88382388775576803</v>
      </c>
      <c r="T118" s="18">
        <f t="shared" si="134"/>
        <v>0.83022811976349875</v>
      </c>
      <c r="U118" s="2">
        <f t="shared" si="99"/>
        <v>47.592694763512661</v>
      </c>
      <c r="V118">
        <f t="shared" si="118"/>
        <v>19.116416666666691</v>
      </c>
      <c r="W118" s="1">
        <f t="shared" si="135"/>
        <v>12.5</v>
      </c>
      <c r="X118" s="1">
        <f t="shared" si="100"/>
        <v>22.840476925266074</v>
      </c>
      <c r="Y118">
        <f t="shared" si="101"/>
        <v>0.99169257768703822</v>
      </c>
      <c r="Z118" s="1">
        <f t="shared" si="102"/>
        <v>56.848619103078619</v>
      </c>
      <c r="AA118" s="1">
        <f t="shared" si="103"/>
        <v>1.9168567738136009E-3</v>
      </c>
      <c r="AB118">
        <f t="shared" si="104"/>
        <v>0.83695348084085586</v>
      </c>
      <c r="AC118">
        <f t="shared" si="105"/>
        <v>0.54727403639161898</v>
      </c>
      <c r="AD118" s="18">
        <f t="shared" si="136"/>
        <v>5.2027107477521772</v>
      </c>
      <c r="AE118" s="2">
        <f t="shared" si="106"/>
        <v>-61.755434842231921</v>
      </c>
      <c r="AF118" s="2"/>
      <c r="AG118" s="1">
        <f t="shared" si="107"/>
        <v>6.1719969528223903E-3</v>
      </c>
      <c r="AH118" s="1">
        <f t="shared" si="108"/>
        <v>7.6329874804648926E-3</v>
      </c>
      <c r="AI118">
        <f t="shared" si="109"/>
        <v>0.6799599811585626</v>
      </c>
      <c r="AJ118" s="2">
        <f t="shared" si="110"/>
        <v>38.978597646032249</v>
      </c>
      <c r="AK118" s="1">
        <f t="shared" si="111"/>
        <v>9.8161114634351346E-3</v>
      </c>
      <c r="AL118" s="1">
        <f t="shared" si="119"/>
        <v>2.2705477622455112</v>
      </c>
      <c r="AM118">
        <f t="shared" si="112"/>
        <v>1.1559356548761106</v>
      </c>
      <c r="AN118" s="17">
        <f t="shared" si="113"/>
        <v>2.3008273385272902</v>
      </c>
      <c r="AP118">
        <v>4</v>
      </c>
      <c r="AQ118">
        <f t="shared" si="114"/>
        <v>0.3399799905792813</v>
      </c>
      <c r="AR118" s="2">
        <f t="shared" si="137"/>
        <v>19.489298823016124</v>
      </c>
      <c r="AT118" s="1">
        <f>ATAN(A118/$G$8/$G$1)</f>
        <v>0.47530407331186386</v>
      </c>
      <c r="AU118" s="2">
        <f t="shared" si="138"/>
        <v>27.246730317240601</v>
      </c>
      <c r="AW118" s="2">
        <f>(AT118+AI118)/(SQRT(AP118)-1)</f>
        <v>1.1552640544704265</v>
      </c>
      <c r="AX118" s="2">
        <f t="shared" si="139"/>
        <v>66.225327963272846</v>
      </c>
      <c r="AZ118" s="18">
        <f>(A118-$A$113)</f>
        <v>0.62458333333333727</v>
      </c>
      <c r="BA118">
        <f t="shared" si="165"/>
        <v>29.439328334826826</v>
      </c>
      <c r="BB118" s="18">
        <f t="shared" si="166"/>
        <v>-1.3252608883011425</v>
      </c>
      <c r="BC118" s="18">
        <v>29.3</v>
      </c>
      <c r="BD118" s="18">
        <f t="shared" si="167"/>
        <v>-1.3189887889285601</v>
      </c>
      <c r="BE118" s="17">
        <f t="shared" si="152"/>
        <v>12.866416666666691</v>
      </c>
      <c r="BF118" s="17">
        <f>(A118-A117)</f>
        <v>0.12491666666666745</v>
      </c>
      <c r="BG118">
        <f t="shared" si="153"/>
        <v>31.091868313336249</v>
      </c>
      <c r="BH118" s="18">
        <f t="shared" si="154"/>
        <v>0.27938253668171831</v>
      </c>
      <c r="BI118" s="18">
        <f>SUM($BH$16:BH118)</f>
        <v>10.400504299305686</v>
      </c>
      <c r="BJ118">
        <v>9.5</v>
      </c>
      <c r="BK118" s="17">
        <f t="shared" si="140"/>
        <v>1.0994957006943142</v>
      </c>
      <c r="BL118" s="17">
        <v>1.0989520949575446</v>
      </c>
      <c r="BM118" s="1">
        <v>1.2</v>
      </c>
      <c r="BO118" s="2">
        <f>BM118*SQRT(AP118)+(2-BM118)</f>
        <v>3.2</v>
      </c>
      <c r="BP118" s="1">
        <f>BO118+AN118</f>
        <v>5.5008273385272908</v>
      </c>
      <c r="BR118" s="1">
        <f t="shared" si="141"/>
        <v>3.2166041666666727</v>
      </c>
      <c r="BS118" s="1">
        <f t="shared" si="155"/>
        <v>3.1229166666667307E-2</v>
      </c>
      <c r="BT118" s="1">
        <f t="shared" si="122"/>
        <v>21.087469769632314</v>
      </c>
      <c r="BU118" s="2">
        <f t="shared" si="142"/>
        <v>1.5882971081596047</v>
      </c>
      <c r="BW118" s="1">
        <v>4</v>
      </c>
      <c r="BX118" s="1">
        <f t="shared" si="123"/>
        <v>0.23765203665593193</v>
      </c>
      <c r="BY118" s="2">
        <f t="shared" si="124"/>
        <v>13.623365158620301</v>
      </c>
      <c r="CA118" s="1">
        <f t="shared" si="143"/>
        <v>0.47530407331186386</v>
      </c>
      <c r="CB118" s="2">
        <f t="shared" si="125"/>
        <v>27.246730317240601</v>
      </c>
      <c r="CD118" s="1">
        <f t="shared" si="126"/>
        <v>8.8639444766349627</v>
      </c>
      <c r="CE118" s="1">
        <f t="shared" si="127"/>
        <v>-1.5994198865500703E-2</v>
      </c>
      <c r="CF118" s="17">
        <f>SUM(CE$15:$CE118)</f>
        <v>-0.82771880605122428</v>
      </c>
      <c r="CG118" s="18">
        <f t="shared" si="144"/>
        <v>1.3277188060512244</v>
      </c>
      <c r="CH118" s="18">
        <f t="shared" si="145"/>
        <v>1.1722811939487756</v>
      </c>
      <c r="CJ118" s="1">
        <f t="shared" si="146"/>
        <v>3.8277188060512244</v>
      </c>
      <c r="CK118" s="18">
        <f t="shared" si="147"/>
        <v>5.4160159142108295</v>
      </c>
      <c r="CL118">
        <f t="shared" si="148"/>
        <v>24.829872386066842</v>
      </c>
      <c r="CN118" s="1">
        <v>1</v>
      </c>
      <c r="CO118">
        <v>2</v>
      </c>
      <c r="CP118" s="1">
        <f t="shared" si="149"/>
        <v>1.4142135623730951</v>
      </c>
      <c r="CR118" s="1">
        <f t="shared" si="150"/>
        <v>3</v>
      </c>
      <c r="CT118" s="18">
        <f t="shared" si="128"/>
        <v>9.8302294765839235</v>
      </c>
      <c r="CU118">
        <f t="shared" si="129"/>
        <v>283.11060892561699</v>
      </c>
    </row>
    <row r="119" spans="1:99" x14ac:dyDescent="0.2">
      <c r="A119" s="17">
        <f t="shared" si="151"/>
        <v>12.991333333333358</v>
      </c>
      <c r="B119">
        <f t="shared" si="130"/>
        <v>12.991333333333358</v>
      </c>
      <c r="C119" s="1">
        <f t="shared" si="131"/>
        <v>12.5</v>
      </c>
      <c r="D119" s="1">
        <f t="shared" si="87"/>
        <v>18.028442577709768</v>
      </c>
      <c r="E119">
        <f t="shared" si="88"/>
        <v>0.80467030172885645</v>
      </c>
      <c r="F119" s="1">
        <f t="shared" si="89"/>
        <v>46.127596914393045</v>
      </c>
      <c r="G119" s="1">
        <f t="shared" si="90"/>
        <v>3.0766888530710892E-3</v>
      </c>
      <c r="H119">
        <f t="shared" si="91"/>
        <v>0.72060208624985411</v>
      </c>
      <c r="I119">
        <f t="shared" si="92"/>
        <v>0.69334885396339818</v>
      </c>
      <c r="J119" s="18">
        <f t="shared" si="132"/>
        <v>2.7835319056451509</v>
      </c>
      <c r="K119" s="2">
        <f t="shared" si="93"/>
        <v>159.56552325354366</v>
      </c>
      <c r="L119">
        <f t="shared" si="116"/>
        <v>6.7413333333333583</v>
      </c>
      <c r="M119" s="1">
        <f t="shared" si="133"/>
        <v>12.5</v>
      </c>
      <c r="N119" s="1">
        <f t="shared" si="94"/>
        <v>14.2019567352922</v>
      </c>
      <c r="O119">
        <f t="shared" si="95"/>
        <v>0.49459630597104925</v>
      </c>
      <c r="P119" s="1">
        <f t="shared" si="117"/>
        <v>28.352654482416835</v>
      </c>
      <c r="Q119" s="1">
        <f t="shared" si="96"/>
        <v>4.9579669729943902E-3</v>
      </c>
      <c r="R119">
        <f t="shared" si="97"/>
        <v>0.47467637445909028</v>
      </c>
      <c r="S119">
        <f t="shared" si="98"/>
        <v>0.88016040556842445</v>
      </c>
      <c r="T119" s="18">
        <f t="shared" si="134"/>
        <v>0.85982294577465068</v>
      </c>
      <c r="U119" s="2">
        <f t="shared" si="99"/>
        <v>49.289213452050035</v>
      </c>
      <c r="V119">
        <f t="shared" si="118"/>
        <v>19.241333333333358</v>
      </c>
      <c r="W119" s="1">
        <f t="shared" si="135"/>
        <v>12.5</v>
      </c>
      <c r="X119" s="1">
        <f t="shared" si="100"/>
        <v>22.945128207191289</v>
      </c>
      <c r="Y119">
        <f t="shared" si="101"/>
        <v>0.99467202277477629</v>
      </c>
      <c r="Z119" s="1">
        <f t="shared" si="102"/>
        <v>57.019415318299274</v>
      </c>
      <c r="AA119" s="1">
        <f t="shared" si="103"/>
        <v>1.8994113229618985E-3</v>
      </c>
      <c r="AB119">
        <f t="shared" si="104"/>
        <v>0.83858033651356467</v>
      </c>
      <c r="AC119">
        <f t="shared" si="105"/>
        <v>0.54477795404439466</v>
      </c>
      <c r="AD119" s="18">
        <f t="shared" si="136"/>
        <v>5.2553226263771551</v>
      </c>
      <c r="AE119" s="2">
        <f t="shared" si="106"/>
        <v>-58.739467277742733</v>
      </c>
      <c r="AF119" s="2"/>
      <c r="AG119" s="1">
        <f t="shared" si="107"/>
        <v>6.1633071800806499E-3</v>
      </c>
      <c r="AH119" s="1">
        <f t="shared" si="108"/>
        <v>7.5317823264363388E-3</v>
      </c>
      <c r="AI119">
        <f t="shared" si="109"/>
        <v>0.68580425129098466</v>
      </c>
      <c r="AJ119" s="2">
        <f t="shared" si="110"/>
        <v>39.313619500757078</v>
      </c>
      <c r="AK119" s="1">
        <f t="shared" si="111"/>
        <v>9.7321169541293787E-3</v>
      </c>
      <c r="AL119" s="1">
        <f t="shared" si="119"/>
        <v>2.4032120621521011</v>
      </c>
      <c r="AM119">
        <f t="shared" si="112"/>
        <v>1.1764798229415088</v>
      </c>
      <c r="AN119" s="17">
        <f t="shared" si="113"/>
        <v>2.341719392797589</v>
      </c>
      <c r="AP119">
        <v>4</v>
      </c>
      <c r="AQ119">
        <f t="shared" si="114"/>
        <v>0.34290212564549233</v>
      </c>
      <c r="AR119" s="2">
        <f t="shared" si="137"/>
        <v>19.656809750378539</v>
      </c>
      <c r="AT119" s="1">
        <f>ATAN(A119/$G$8/$G$1)</f>
        <v>0.47924637334005021</v>
      </c>
      <c r="AU119" s="2">
        <f t="shared" si="138"/>
        <v>27.472722038601603</v>
      </c>
      <c r="AW119" s="2">
        <f>(AT119+AI119)/(SQRT(AP119)-1)</f>
        <v>1.1650506246310348</v>
      </c>
      <c r="AX119" s="2">
        <f t="shared" si="139"/>
        <v>66.786341539358673</v>
      </c>
      <c r="AZ119" s="18">
        <f>(A119-$A$113)</f>
        <v>0.74950000000000472</v>
      </c>
      <c r="BA119">
        <f t="shared" si="165"/>
        <v>29.833591651401797</v>
      </c>
      <c r="BB119" s="18">
        <f t="shared" si="166"/>
        <v>-1.6107042512178589</v>
      </c>
      <c r="BC119" s="18">
        <v>29.3</v>
      </c>
      <c r="BD119" s="18">
        <f t="shared" si="167"/>
        <v>-1.5818958411755888</v>
      </c>
      <c r="BE119" s="17">
        <f t="shared" si="152"/>
        <v>12.991333333333358</v>
      </c>
      <c r="BF119" s="17">
        <f>(A119-A118)</f>
        <v>0.12491666666666745</v>
      </c>
      <c r="BG119">
        <f t="shared" si="153"/>
        <v>31.974680510698139</v>
      </c>
      <c r="BH119" s="18">
        <f t="shared" si="154"/>
        <v>0.28690679179550049</v>
      </c>
      <c r="BI119" s="18">
        <f>SUM($BH$16:BH119)</f>
        <v>10.687411091101186</v>
      </c>
      <c r="BJ119">
        <v>9.5</v>
      </c>
      <c r="BK119" s="17">
        <f t="shared" si="140"/>
        <v>0.81258890889881386</v>
      </c>
      <c r="BL119" s="17">
        <v>0.8120090584591857</v>
      </c>
      <c r="BM119" s="1">
        <v>1.2</v>
      </c>
      <c r="BO119" s="2">
        <f>BM119*SQRT(AP119)+(2-BM119)</f>
        <v>3.2</v>
      </c>
      <c r="BP119" s="1">
        <f>BO119+AN119</f>
        <v>5.5417193927975887</v>
      </c>
      <c r="BR119" s="1">
        <f t="shared" si="141"/>
        <v>3.2478333333333396</v>
      </c>
      <c r="BS119" s="1">
        <f t="shared" si="155"/>
        <v>3.1229166666666863E-2</v>
      </c>
      <c r="BT119" s="1">
        <f t="shared" si="122"/>
        <v>21.13050619956844</v>
      </c>
      <c r="BU119" s="2">
        <f t="shared" si="142"/>
        <v>1.6722255923660292</v>
      </c>
      <c r="BW119" s="1">
        <v>4</v>
      </c>
      <c r="BX119" s="1">
        <f t="shared" si="123"/>
        <v>0.23962318667002511</v>
      </c>
      <c r="BY119" s="2">
        <f t="shared" si="124"/>
        <v>13.736361019300801</v>
      </c>
      <c r="CA119" s="1">
        <f t="shared" si="143"/>
        <v>0.47924637334005021</v>
      </c>
      <c r="CB119" s="2">
        <f t="shared" si="125"/>
        <v>27.472722038601603</v>
      </c>
      <c r="CD119" s="1">
        <f t="shared" si="126"/>
        <v>8.918172104877673</v>
      </c>
      <c r="CE119" s="1">
        <f t="shared" si="127"/>
        <v>-1.6150240154088828E-2</v>
      </c>
      <c r="CF119" s="17">
        <f>SUM(CE$15:$CE119)</f>
        <v>-0.84386904620531311</v>
      </c>
      <c r="CG119" s="18">
        <f t="shared" si="144"/>
        <v>1.3438690462053131</v>
      </c>
      <c r="CH119" s="18">
        <f t="shared" si="145"/>
        <v>1.1561309537946869</v>
      </c>
      <c r="CJ119" s="1">
        <f t="shared" si="146"/>
        <v>3.8438690462053131</v>
      </c>
      <c r="CK119" s="18">
        <f t="shared" si="147"/>
        <v>5.5160946385713423</v>
      </c>
      <c r="CL119">
        <f t="shared" si="148"/>
        <v>25.288686022103576</v>
      </c>
      <c r="CN119" s="1">
        <v>1</v>
      </c>
      <c r="CO119">
        <v>2</v>
      </c>
      <c r="CP119" s="1">
        <f t="shared" si="149"/>
        <v>1.4142135623730951</v>
      </c>
      <c r="CR119" s="1">
        <f t="shared" si="150"/>
        <v>3</v>
      </c>
      <c r="CT119" s="18">
        <f t="shared" si="128"/>
        <v>9.9303082009444381</v>
      </c>
      <c r="CU119">
        <f t="shared" si="129"/>
        <v>285.99287618719978</v>
      </c>
    </row>
    <row r="120" spans="1:99" x14ac:dyDescent="0.2">
      <c r="A120" s="17">
        <f t="shared" si="151"/>
        <v>13.116250000000026</v>
      </c>
      <c r="B120">
        <f t="shared" si="130"/>
        <v>13.116250000000026</v>
      </c>
      <c r="C120" s="1">
        <f t="shared" si="131"/>
        <v>12.5</v>
      </c>
      <c r="D120" s="1">
        <f t="shared" si="87"/>
        <v>18.11866479800597</v>
      </c>
      <c r="E120">
        <f t="shared" si="88"/>
        <v>0.80945051917261024</v>
      </c>
      <c r="F120" s="1">
        <f t="shared" si="89"/>
        <v>46.401622118175105</v>
      </c>
      <c r="G120" s="1">
        <f t="shared" si="90"/>
        <v>3.0461242854214776E-3</v>
      </c>
      <c r="H120">
        <f t="shared" si="91"/>
        <v>0.7239081988780719</v>
      </c>
      <c r="I120">
        <f t="shared" si="92"/>
        <v>0.68989631075771518</v>
      </c>
      <c r="J120" s="18">
        <f t="shared" si="132"/>
        <v>2.8288897877100054</v>
      </c>
      <c r="K120" s="2">
        <f t="shared" si="93"/>
        <v>162.16565662031877</v>
      </c>
      <c r="L120">
        <f t="shared" si="116"/>
        <v>6.8662500000000257</v>
      </c>
      <c r="M120" s="1">
        <f t="shared" si="133"/>
        <v>12.5</v>
      </c>
      <c r="N120" s="1">
        <f t="shared" si="94"/>
        <v>14.261675534890715</v>
      </c>
      <c r="O120">
        <f t="shared" si="95"/>
        <v>0.50230562405376389</v>
      </c>
      <c r="P120" s="1">
        <f t="shared" si="117"/>
        <v>28.794589913910031</v>
      </c>
      <c r="Q120" s="1">
        <f t="shared" si="96"/>
        <v>4.9165323000154876E-3</v>
      </c>
      <c r="R120">
        <f t="shared" si="97"/>
        <v>0.4814476379862922</v>
      </c>
      <c r="S120">
        <f t="shared" si="98"/>
        <v>0.87647485524538582</v>
      </c>
      <c r="T120" s="18">
        <f t="shared" si="134"/>
        <v>0.88984568585299706</v>
      </c>
      <c r="U120" s="2">
        <f t="shared" si="99"/>
        <v>51.010262246350145</v>
      </c>
      <c r="V120">
        <f t="shared" si="118"/>
        <v>19.366250000000026</v>
      </c>
      <c r="W120" s="1">
        <f t="shared" si="135"/>
        <v>12.5</v>
      </c>
      <c r="X120" s="1">
        <f t="shared" si="100"/>
        <v>23.049981324558615</v>
      </c>
      <c r="Y120">
        <f t="shared" si="101"/>
        <v>0.99762438720390167</v>
      </c>
      <c r="Z120" s="1">
        <f t="shared" si="102"/>
        <v>57.18865913907716</v>
      </c>
      <c r="AA120" s="1">
        <f t="shared" si="103"/>
        <v>1.8821699887177699E-3</v>
      </c>
      <c r="AB120">
        <f t="shared" si="104"/>
        <v>0.84018506250875979</v>
      </c>
      <c r="AC120">
        <f t="shared" si="105"/>
        <v>0.54229978861986605</v>
      </c>
      <c r="AD120" s="18">
        <f t="shared" si="136"/>
        <v>5.3080359747747652</v>
      </c>
      <c r="AE120" s="2">
        <f t="shared" si="106"/>
        <v>-55.717682974695038</v>
      </c>
      <c r="AF120" s="2"/>
      <c r="AG120" s="1">
        <f t="shared" si="107"/>
        <v>6.1535383175669355E-3</v>
      </c>
      <c r="AH120" s="1">
        <f t="shared" si="108"/>
        <v>7.4314272296153987E-3</v>
      </c>
      <c r="AI120">
        <f t="shared" si="109"/>
        <v>0.69160774015645521</v>
      </c>
      <c r="AJ120" s="2">
        <f t="shared" si="110"/>
        <v>39.646303575847746</v>
      </c>
      <c r="AK120" s="1">
        <f t="shared" si="111"/>
        <v>9.6484270477023206E-3</v>
      </c>
      <c r="AL120" s="1">
        <f t="shared" si="119"/>
        <v>2.5537595400887181</v>
      </c>
      <c r="AM120">
        <f t="shared" si="112"/>
        <v>1.1975699722607613</v>
      </c>
      <c r="AN120" s="17">
        <f t="shared" si="113"/>
        <v>2.3836981931941907</v>
      </c>
      <c r="AP120">
        <v>4</v>
      </c>
      <c r="AQ120">
        <f t="shared" si="114"/>
        <v>0.3458038700782276</v>
      </c>
      <c r="AR120" s="2">
        <f t="shared" si="137"/>
        <v>19.823151787923873</v>
      </c>
      <c r="AT120" s="1">
        <f>ATAN(A120/$G$8/$G$1)</f>
        <v>0.48317258673922198</v>
      </c>
      <c r="AU120" s="2">
        <f t="shared" si="138"/>
        <v>27.697791596515909</v>
      </c>
      <c r="AW120" s="2">
        <f>(AT120+AI120)/(SQRT(AP120)-1)</f>
        <v>1.1747803268956771</v>
      </c>
      <c r="AX120" s="2">
        <f t="shared" si="139"/>
        <v>67.344095172363652</v>
      </c>
      <c r="AZ120" s="18">
        <f>(A120-$A$113)</f>
        <v>0.87441666666667217</v>
      </c>
      <c r="BA120">
        <f t="shared" si="165"/>
        <v>30.236241480225043</v>
      </c>
      <c r="BB120" s="18">
        <f t="shared" si="166"/>
        <v>-1.9033076662669484</v>
      </c>
      <c r="BC120" s="18">
        <v>29.3</v>
      </c>
      <c r="BD120" s="18">
        <f t="shared" si="167"/>
        <v>-1.844373238588334</v>
      </c>
      <c r="BE120" s="17">
        <f t="shared" si="152"/>
        <v>13.116250000000026</v>
      </c>
      <c r="BF120" s="17">
        <f>(A120-A119)</f>
        <v>0.12491666666666745</v>
      </c>
      <c r="BG120">
        <f t="shared" si="153"/>
        <v>32.900495748236715</v>
      </c>
      <c r="BH120" s="18">
        <f t="shared" si="154"/>
        <v>0.29473162107802953</v>
      </c>
      <c r="BI120" s="18">
        <f>SUM($BH$16:BH120)</f>
        <v>10.982142712179215</v>
      </c>
      <c r="BJ120">
        <v>10.7</v>
      </c>
      <c r="BK120" s="17">
        <f t="shared" si="140"/>
        <v>1.7178572878207845</v>
      </c>
      <c r="BL120" s="17">
        <v>1.7172386006552021</v>
      </c>
      <c r="BM120" s="1">
        <v>1.2</v>
      </c>
      <c r="BO120" s="2">
        <f>BM120*SQRT(AP120)+(2-BM120)</f>
        <v>3.2</v>
      </c>
      <c r="BP120" s="1">
        <f>BO120+AN120</f>
        <v>5.5836981931941914</v>
      </c>
      <c r="BR120" s="1">
        <f t="shared" si="141"/>
        <v>3.2790625000000064</v>
      </c>
      <c r="BS120" s="1">
        <f t="shared" si="155"/>
        <v>3.1229166666666863E-2</v>
      </c>
      <c r="BT120" s="1">
        <f t="shared" si="122"/>
        <v>21.17386969616458</v>
      </c>
      <c r="BU120" s="2">
        <f t="shared" si="142"/>
        <v>1.7575678893587714</v>
      </c>
      <c r="BW120" s="1">
        <v>4</v>
      </c>
      <c r="BX120" s="1">
        <f t="shared" si="123"/>
        <v>0.24158629336961099</v>
      </c>
      <c r="BY120" s="2">
        <f t="shared" si="124"/>
        <v>13.848895798257955</v>
      </c>
      <c r="CA120" s="1">
        <f t="shared" si="143"/>
        <v>0.48317258673922198</v>
      </c>
      <c r="CB120" s="2">
        <f t="shared" si="125"/>
        <v>27.697791596515909</v>
      </c>
      <c r="CD120" s="1">
        <f t="shared" si="126"/>
        <v>8.9730379615739473</v>
      </c>
      <c r="CE120" s="1">
        <f t="shared" si="127"/>
        <v>-1.630628144943444E-2</v>
      </c>
      <c r="CF120" s="17">
        <f>SUM(CE$15:$CE120)</f>
        <v>-0.86017532765474758</v>
      </c>
      <c r="CG120" s="18">
        <f t="shared" si="144"/>
        <v>1.3601753276547477</v>
      </c>
      <c r="CH120" s="18">
        <f t="shared" si="145"/>
        <v>1.1398246723452523</v>
      </c>
      <c r="CJ120" s="1">
        <f t="shared" si="146"/>
        <v>3.8601753276547477</v>
      </c>
      <c r="CK120" s="18">
        <f t="shared" si="147"/>
        <v>5.6177432170135191</v>
      </c>
      <c r="CL120">
        <f t="shared" si="148"/>
        <v>25.754696696910116</v>
      </c>
      <c r="CN120" s="1">
        <v>1</v>
      </c>
      <c r="CO120">
        <v>2</v>
      </c>
      <c r="CP120" s="1">
        <f t="shared" si="149"/>
        <v>1.4142135623730951</v>
      </c>
      <c r="CR120" s="1">
        <f t="shared" si="150"/>
        <v>3</v>
      </c>
      <c r="CT120" s="18">
        <f t="shared" si="128"/>
        <v>10.031956779386615</v>
      </c>
      <c r="CU120">
        <f t="shared" si="129"/>
        <v>288.92035524633451</v>
      </c>
    </row>
    <row r="121" spans="1:99" x14ac:dyDescent="0.2">
      <c r="A121" s="17">
        <f t="shared" si="151"/>
        <v>13.241166666666693</v>
      </c>
      <c r="B121">
        <f t="shared" si="130"/>
        <v>13.241166666666693</v>
      </c>
      <c r="C121" s="1">
        <f t="shared" si="131"/>
        <v>12.5</v>
      </c>
      <c r="D121" s="1">
        <f t="shared" si="87"/>
        <v>18.209296930261889</v>
      </c>
      <c r="E121">
        <f t="shared" si="88"/>
        <v>0.81418325924140744</v>
      </c>
      <c r="F121" s="1">
        <f t="shared" si="89"/>
        <v>46.672925688997879</v>
      </c>
      <c r="G121" s="1">
        <f t="shared" si="90"/>
        <v>3.0158771331702805E-3</v>
      </c>
      <c r="H121">
        <f t="shared" si="91"/>
        <v>0.72716517926956847</v>
      </c>
      <c r="I121">
        <f t="shared" si="92"/>
        <v>0.68646252778855765</v>
      </c>
      <c r="J121" s="18">
        <f t="shared" si="132"/>
        <v>2.8744537469281917</v>
      </c>
      <c r="K121" s="2">
        <f t="shared" si="93"/>
        <v>164.77760332709377</v>
      </c>
      <c r="L121">
        <f t="shared" si="116"/>
        <v>6.9911666666666932</v>
      </c>
      <c r="M121" s="1">
        <f t="shared" si="133"/>
        <v>12.5</v>
      </c>
      <c r="N121" s="1">
        <f t="shared" si="94"/>
        <v>14.322234859166061</v>
      </c>
      <c r="O121">
        <f t="shared" si="95"/>
        <v>0.50995019801907726</v>
      </c>
      <c r="P121" s="1">
        <f t="shared" si="117"/>
        <v>29.232813899182769</v>
      </c>
      <c r="Q121" s="1">
        <f t="shared" si="96"/>
        <v>4.8750426303688713E-3</v>
      </c>
      <c r="R121">
        <f t="shared" si="97"/>
        <v>0.48813378187220757</v>
      </c>
      <c r="S121">
        <f t="shared" si="98"/>
        <v>0.87276881875737067</v>
      </c>
      <c r="T121" s="18">
        <f t="shared" si="134"/>
        <v>0.92029098723651981</v>
      </c>
      <c r="U121" s="2">
        <f t="shared" si="99"/>
        <v>52.75553430018266</v>
      </c>
      <c r="V121">
        <f t="shared" si="118"/>
        <v>19.491166666666693</v>
      </c>
      <c r="W121" s="1">
        <f t="shared" si="135"/>
        <v>12.5</v>
      </c>
      <c r="X121" s="1">
        <f t="shared" si="100"/>
        <v>23.155033535449238</v>
      </c>
      <c r="Y121">
        <f t="shared" si="101"/>
        <v>1.0005499877417177</v>
      </c>
      <c r="Z121" s="1">
        <f t="shared" si="102"/>
        <v>57.356368724047506</v>
      </c>
      <c r="AA121" s="1">
        <f t="shared" si="103"/>
        <v>1.8651302737135542E-3</v>
      </c>
      <c r="AB121">
        <f t="shared" si="104"/>
        <v>0.84176801717115457</v>
      </c>
      <c r="AC121">
        <f t="shared" si="105"/>
        <v>0.539839425447737</v>
      </c>
      <c r="AD121" s="18">
        <f t="shared" si="136"/>
        <v>5.3608494144860215</v>
      </c>
      <c r="AE121" s="2">
        <f t="shared" si="106"/>
        <v>-52.690160953030613</v>
      </c>
      <c r="AF121" s="2"/>
      <c r="AG121" s="1">
        <f t="shared" si="107"/>
        <v>6.1427208444167023E-3</v>
      </c>
      <c r="AH121" s="1">
        <f t="shared" si="108"/>
        <v>7.3319426935813505E-3</v>
      </c>
      <c r="AI121">
        <f t="shared" si="109"/>
        <v>0.69737010083181306</v>
      </c>
      <c r="AJ121" s="2">
        <f t="shared" si="110"/>
        <v>39.976629983989284</v>
      </c>
      <c r="AK121" s="1">
        <f t="shared" si="111"/>
        <v>9.565061580271839E-3</v>
      </c>
      <c r="AL121" s="1">
        <f t="shared" si="119"/>
        <v>2.7260577192968807</v>
      </c>
      <c r="AM121">
        <f t="shared" si="112"/>
        <v>1.2192074840932399</v>
      </c>
      <c r="AN121" s="17">
        <f t="shared" si="113"/>
        <v>2.4267664890390916</v>
      </c>
      <c r="AP121">
        <v>4</v>
      </c>
      <c r="AQ121">
        <f t="shared" si="114"/>
        <v>0.34868505041590653</v>
      </c>
      <c r="AR121" s="2">
        <f t="shared" si="137"/>
        <v>19.988314991994642</v>
      </c>
      <c r="AT121" s="1">
        <f>ATAN(A121/$G$8/$G$1)</f>
        <v>0.4870826914663105</v>
      </c>
      <c r="AU121" s="2">
        <f t="shared" si="138"/>
        <v>27.921937727368118</v>
      </c>
      <c r="AW121" s="2">
        <f>(AT121+AI121)/(SQRT(AP121)-1)</f>
        <v>1.1844527922981236</v>
      </c>
      <c r="AX121" s="2">
        <f t="shared" si="139"/>
        <v>67.898567711357401</v>
      </c>
      <c r="AZ121" s="18">
        <f>(A121-$A$113)</f>
        <v>0.99933333333333962</v>
      </c>
      <c r="BA121">
        <f>0.125/(SIN(AW121)-SIN(AW120))</f>
        <v>33.894658439861324</v>
      </c>
      <c r="BB121" s="18">
        <f t="shared" si="166"/>
        <v>-2.4366755888189147</v>
      </c>
      <c r="BC121" s="18">
        <v>29.3</v>
      </c>
      <c r="BD121" s="18">
        <f t="shared" si="167"/>
        <v>-2.1063671397978045</v>
      </c>
      <c r="BE121" s="17">
        <f t="shared" si="152"/>
        <v>13.241166666666693</v>
      </c>
      <c r="BF121" s="17">
        <f>(A121-A120)</f>
        <v>0.12491666666666745</v>
      </c>
      <c r="BG121">
        <f t="shared" si="153"/>
        <v>33.872062000901629</v>
      </c>
      <c r="BH121" s="18">
        <f t="shared" si="154"/>
        <v>0.3028762343216817</v>
      </c>
      <c r="BI121" s="18">
        <f>SUM($BH$16:BH121)</f>
        <v>11.285018946500896</v>
      </c>
      <c r="BJ121">
        <v>10.7</v>
      </c>
      <c r="BK121" s="17">
        <f t="shared" si="140"/>
        <v>1.414981053499103</v>
      </c>
      <c r="BL121" s="17">
        <v>1.4143207143499268</v>
      </c>
      <c r="BM121" s="1">
        <v>1.2</v>
      </c>
      <c r="BO121" s="2">
        <f>BM121*SQRT(AP121)+(2-BM121)</f>
        <v>3.2</v>
      </c>
      <c r="BP121" s="1">
        <f>BO121+AN121</f>
        <v>5.6267664890390918</v>
      </c>
      <c r="BR121" s="1">
        <f t="shared" si="141"/>
        <v>3.3102916666666733</v>
      </c>
      <c r="BS121" s="1">
        <f t="shared" si="155"/>
        <v>3.1229166666666863E-2</v>
      </c>
      <c r="BT121" s="1">
        <f t="shared" si="122"/>
        <v>21.217558254088178</v>
      </c>
      <c r="BU121" s="2">
        <f t="shared" si="142"/>
        <v>1.8443247431272702</v>
      </c>
      <c r="BW121" s="1">
        <v>4</v>
      </c>
      <c r="BX121" s="1">
        <f t="shared" si="123"/>
        <v>0.24354134573315525</v>
      </c>
      <c r="BY121" s="2">
        <f t="shared" si="124"/>
        <v>13.960968863684059</v>
      </c>
      <c r="CA121" s="1">
        <f t="shared" si="143"/>
        <v>0.4870826914663105</v>
      </c>
      <c r="CB121" s="2">
        <f t="shared" si="125"/>
        <v>27.921937727368118</v>
      </c>
      <c r="CD121" s="1">
        <f t="shared" si="126"/>
        <v>9.0285450531042546</v>
      </c>
      <c r="CE121" s="1">
        <f t="shared" si="127"/>
        <v>-1.6462322751503559E-2</v>
      </c>
      <c r="CF121" s="17">
        <f>SUM(CE$15:$CE121)</f>
        <v>-0.87663765040625119</v>
      </c>
      <c r="CG121" s="18">
        <f t="shared" si="144"/>
        <v>1.3766376504062512</v>
      </c>
      <c r="CH121" s="18">
        <f t="shared" si="145"/>
        <v>1.1233623495937488</v>
      </c>
      <c r="CJ121" s="1">
        <f t="shared" si="146"/>
        <v>3.8766376504062512</v>
      </c>
      <c r="CK121" s="18">
        <f t="shared" si="147"/>
        <v>5.7209623935335214</v>
      </c>
      <c r="CL121">
        <f t="shared" si="148"/>
        <v>26.227907821357118</v>
      </c>
      <c r="CN121" s="1">
        <v>1</v>
      </c>
      <c r="CO121">
        <v>2</v>
      </c>
      <c r="CP121" s="1">
        <f t="shared" si="149"/>
        <v>1.4142135623730951</v>
      </c>
      <c r="CR121" s="1">
        <f t="shared" si="150"/>
        <v>3</v>
      </c>
      <c r="CT121" s="18">
        <f t="shared" si="128"/>
        <v>10.135175955906616</v>
      </c>
      <c r="CU121">
        <f t="shared" si="129"/>
        <v>291.89306753011056</v>
      </c>
    </row>
    <row r="122" spans="1:99" x14ac:dyDescent="0.2">
      <c r="A122" s="17">
        <f t="shared" si="151"/>
        <v>13.366083333333361</v>
      </c>
      <c r="B122">
        <f t="shared" si="130"/>
        <v>13.366083333333361</v>
      </c>
      <c r="C122" s="1">
        <f t="shared" si="131"/>
        <v>12.5</v>
      </c>
      <c r="D122" s="1">
        <f t="shared" si="87"/>
        <v>18.300332884229505</v>
      </c>
      <c r="E122">
        <f t="shared" si="88"/>
        <v>0.81886901687767055</v>
      </c>
      <c r="F122" s="1">
        <f t="shared" si="89"/>
        <v>46.941535999356908</v>
      </c>
      <c r="G122" s="1">
        <f t="shared" si="90"/>
        <v>2.9859464904969913E-3</v>
      </c>
      <c r="H122">
        <f t="shared" si="91"/>
        <v>0.73037378160764044</v>
      </c>
      <c r="I122">
        <f t="shared" si="92"/>
        <v>0.68304768438239716</v>
      </c>
      <c r="J122" s="18">
        <f t="shared" si="132"/>
        <v>2.9202207215179148</v>
      </c>
      <c r="K122" s="2">
        <f t="shared" si="93"/>
        <v>167.40118785771486</v>
      </c>
      <c r="L122">
        <f t="shared" si="116"/>
        <v>7.1160833333333606</v>
      </c>
      <c r="M122" s="1">
        <f t="shared" si="133"/>
        <v>12.5</v>
      </c>
      <c r="N122" s="1">
        <f t="shared" si="94"/>
        <v>14.383624091547473</v>
      </c>
      <c r="O122">
        <f t="shared" si="95"/>
        <v>0.51752995781200373</v>
      </c>
      <c r="P122" s="1">
        <f t="shared" si="117"/>
        <v>29.66732242234416</v>
      </c>
      <c r="Q122" s="1">
        <f t="shared" si="96"/>
        <v>4.8335181201799938E-3</v>
      </c>
      <c r="R122">
        <f t="shared" si="97"/>
        <v>0.49473507427902841</v>
      </c>
      <c r="S122">
        <f t="shared" si="98"/>
        <v>0.86904384600440288</v>
      </c>
      <c r="T122" s="18">
        <f t="shared" si="134"/>
        <v>0.95115351260185144</v>
      </c>
      <c r="U122" s="2">
        <f t="shared" si="99"/>
        <v>54.524723652335432</v>
      </c>
      <c r="V122">
        <f t="shared" si="118"/>
        <v>19.616083333333361</v>
      </c>
      <c r="W122" s="1">
        <f t="shared" si="135"/>
        <v>12.5</v>
      </c>
      <c r="X122" s="1">
        <f t="shared" si="100"/>
        <v>23.260282142318886</v>
      </c>
      <c r="Y122">
        <f t="shared" si="101"/>
        <v>1.0034491372711838</v>
      </c>
      <c r="Z122" s="1">
        <f t="shared" si="102"/>
        <v>57.522562009176134</v>
      </c>
      <c r="AA122" s="1">
        <f t="shared" si="103"/>
        <v>1.8482897001349872E-3</v>
      </c>
      <c r="AB122">
        <f t="shared" si="104"/>
        <v>0.8433295526387703</v>
      </c>
      <c r="AC122">
        <f t="shared" si="105"/>
        <v>0.53739674882352206</v>
      </c>
      <c r="AD122" s="18">
        <f t="shared" si="136"/>
        <v>5.4137615893605817</v>
      </c>
      <c r="AE122" s="2">
        <f t="shared" si="106"/>
        <v>-49.656978953852047</v>
      </c>
      <c r="AF122" s="2"/>
      <c r="AG122" s="1">
        <f t="shared" si="107"/>
        <v>6.130885302120314E-3</v>
      </c>
      <c r="AH122" s="1">
        <f t="shared" si="108"/>
        <v>7.233347888653454E-3</v>
      </c>
      <c r="AI122">
        <f t="shared" si="109"/>
        <v>0.70309101462848478</v>
      </c>
      <c r="AJ122" s="2">
        <f t="shared" si="110"/>
        <v>40.304580456409951</v>
      </c>
      <c r="AK122" s="1">
        <f t="shared" si="111"/>
        <v>9.4820396680272475E-3</v>
      </c>
      <c r="AL122" s="1">
        <f t="shared" si="119"/>
        <v>2.9251885559684414</v>
      </c>
      <c r="AM122">
        <f t="shared" si="112"/>
        <v>1.2413930200018493</v>
      </c>
      <c r="AN122" s="17">
        <f t="shared" si="113"/>
        <v>2.4709255971374389</v>
      </c>
      <c r="AP122">
        <v>4</v>
      </c>
      <c r="AQ122">
        <f t="shared" si="114"/>
        <v>0.35154550731424239</v>
      </c>
      <c r="AR122" s="2">
        <f t="shared" si="137"/>
        <v>20.152290228204976</v>
      </c>
      <c r="AT122" s="1">
        <f>ATAN(A122/$G$8/$G$1)</f>
        <v>0.4909766676289834</v>
      </c>
      <c r="AU122" s="2">
        <f t="shared" si="138"/>
        <v>28.14515929083344</v>
      </c>
      <c r="AW122" s="2">
        <f>(AT122+AI122)/(SQRT(AP122)-1)</f>
        <v>1.1940676822574683</v>
      </c>
      <c r="AX122" s="2">
        <f t="shared" si="139"/>
        <v>68.449739747243399</v>
      </c>
      <c r="BB122" s="18"/>
      <c r="BC122" s="18"/>
      <c r="BE122" s="17">
        <f t="shared" si="152"/>
        <v>13.366083333333361</v>
      </c>
      <c r="BF122" s="17">
        <f>(A122-A121)</f>
        <v>0.12491666666666745</v>
      </c>
      <c r="BG122">
        <f t="shared" si="153"/>
        <v>34.892365664219135</v>
      </c>
      <c r="BH122" s="18">
        <f t="shared" si="154"/>
        <v>0.31136150608375895</v>
      </c>
      <c r="BI122" s="18">
        <f>SUM($BH$16:BH122)</f>
        <v>11.596380452584656</v>
      </c>
      <c r="BJ122">
        <v>10.7</v>
      </c>
      <c r="BK122" s="17">
        <f t="shared" si="140"/>
        <v>1.1036195474153434</v>
      </c>
      <c r="BL122" s="17">
        <v>1.1029144934256845</v>
      </c>
      <c r="BM122" s="1">
        <v>1.2</v>
      </c>
      <c r="BO122" s="2">
        <f>BM122*SQRT(AP122)+(2-BM122)</f>
        <v>3.2</v>
      </c>
      <c r="BP122" s="1">
        <f>BO122+AN122</f>
        <v>5.6709255971374386</v>
      </c>
      <c r="BR122" s="1">
        <f t="shared" si="141"/>
        <v>3.3415208333333406</v>
      </c>
      <c r="BS122" s="1">
        <f t="shared" si="155"/>
        <v>3.1229166666667307E-2</v>
      </c>
      <c r="BT122" s="1">
        <f t="shared" si="122"/>
        <v>21.261569869518258</v>
      </c>
      <c r="BU122" s="2">
        <f t="shared" si="142"/>
        <v>1.9324954666556948</v>
      </c>
      <c r="BW122" s="1">
        <v>4</v>
      </c>
      <c r="BX122" s="1">
        <f t="shared" si="123"/>
        <v>0.2454883338144917</v>
      </c>
      <c r="BY122" s="2">
        <f t="shared" si="124"/>
        <v>14.07257964541672</v>
      </c>
      <c r="CA122" s="1">
        <f t="shared" si="143"/>
        <v>0.4909766676289834</v>
      </c>
      <c r="CB122" s="2">
        <f t="shared" si="125"/>
        <v>28.14515929083344</v>
      </c>
      <c r="CD122" s="1">
        <f t="shared" si="126"/>
        <v>9.0846964050367571</v>
      </c>
      <c r="CE122" s="1">
        <f t="shared" si="127"/>
        <v>-1.6618364060265418E-2</v>
      </c>
      <c r="CF122" s="17">
        <f>SUM(CE$15:$CE122)</f>
        <v>-0.89325601446651659</v>
      </c>
      <c r="CG122" s="18">
        <f t="shared" si="144"/>
        <v>1.3932560144665165</v>
      </c>
      <c r="CH122" s="18">
        <f t="shared" si="145"/>
        <v>1.1067439855334835</v>
      </c>
      <c r="CJ122" s="1">
        <f t="shared" si="146"/>
        <v>3.8932560144665165</v>
      </c>
      <c r="CK122" s="18">
        <f t="shared" si="147"/>
        <v>5.8257514811222109</v>
      </c>
      <c r="CL122">
        <f t="shared" si="148"/>
        <v>26.708316245832485</v>
      </c>
      <c r="CN122" s="1">
        <v>1</v>
      </c>
      <c r="CO122">
        <v>2</v>
      </c>
      <c r="CP122" s="1">
        <f t="shared" si="149"/>
        <v>1.4142135623730951</v>
      </c>
      <c r="CR122" s="1">
        <f t="shared" si="150"/>
        <v>3</v>
      </c>
      <c r="CT122" s="18">
        <f t="shared" si="128"/>
        <v>10.239965043495307</v>
      </c>
      <c r="CU122">
        <f t="shared" si="129"/>
        <v>294.91099325266481</v>
      </c>
    </row>
    <row r="123" spans="1:99" x14ac:dyDescent="0.2">
      <c r="A123" s="17">
        <f t="shared" si="151"/>
        <v>13.491000000000028</v>
      </c>
      <c r="B123">
        <f t="shared" si="130"/>
        <v>13.491000000000028</v>
      </c>
      <c r="C123" s="1">
        <f t="shared" si="131"/>
        <v>12.5</v>
      </c>
      <c r="D123" s="1">
        <f t="shared" si="87"/>
        <v>18.391766663374153</v>
      </c>
      <c r="E123">
        <f t="shared" si="88"/>
        <v>0.82350828549926613</v>
      </c>
      <c r="F123" s="1">
        <f t="shared" si="89"/>
        <v>47.207481334352835</v>
      </c>
      <c r="G123" s="1">
        <f t="shared" si="90"/>
        <v>2.956331311804815E-3</v>
      </c>
      <c r="H123">
        <f t="shared" si="91"/>
        <v>0.73353475209460761</v>
      </c>
      <c r="I123">
        <f t="shared" si="92"/>
        <v>0.67965194582926225</v>
      </c>
      <c r="J123" s="18">
        <f t="shared" si="132"/>
        <v>2.9661876968103811</v>
      </c>
      <c r="K123" s="2">
        <f t="shared" si="93"/>
        <v>170.03623739677343</v>
      </c>
      <c r="L123">
        <f t="shared" si="116"/>
        <v>7.2410000000000281</v>
      </c>
      <c r="M123" s="1">
        <f t="shared" si="133"/>
        <v>12.5</v>
      </c>
      <c r="N123" s="1">
        <f t="shared" si="94"/>
        <v>14.445832651668107</v>
      </c>
      <c r="O123">
        <f t="shared" si="95"/>
        <v>0.52504486434843278</v>
      </c>
      <c r="P123" s="1">
        <f t="shared" si="117"/>
        <v>30.098113242903789</v>
      </c>
      <c r="Q123" s="1">
        <f t="shared" si="96"/>
        <v>4.7919782820260359E-3</v>
      </c>
      <c r="R123">
        <f t="shared" si="97"/>
        <v>0.50125182636418586</v>
      </c>
      <c r="S123">
        <f t="shared" si="98"/>
        <v>0.86530145415720183</v>
      </c>
      <c r="T123" s="18">
        <f t="shared" si="134"/>
        <v>0.98242794282660795</v>
      </c>
      <c r="U123" s="2">
        <f t="shared" si="99"/>
        <v>56.317525384964782</v>
      </c>
      <c r="V123">
        <f t="shared" si="118"/>
        <v>19.741000000000028</v>
      </c>
      <c r="W123" s="1">
        <f t="shared" si="135"/>
        <v>12.5</v>
      </c>
      <c r="X123" s="1">
        <f t="shared" si="100"/>
        <v>23.365724491228626</v>
      </c>
      <c r="Y123">
        <f t="shared" si="101"/>
        <v>1.0063221448218804</v>
      </c>
      <c r="Z123" s="1">
        <f t="shared" si="102"/>
        <v>57.687256709534545</v>
      </c>
      <c r="AA123" s="1">
        <f t="shared" si="103"/>
        <v>1.8316458102683674E-3</v>
      </c>
      <c r="AB123">
        <f t="shared" si="104"/>
        <v>0.84487001494050407</v>
      </c>
      <c r="AC123">
        <f t="shared" si="105"/>
        <v>0.53497164210304871</v>
      </c>
      <c r="AD123" s="18">
        <f t="shared" si="136"/>
        <v>5.4667711651700417</v>
      </c>
      <c r="AE123" s="2">
        <f t="shared" si="106"/>
        <v>-46.61821346158996</v>
      </c>
      <c r="AF123" s="2"/>
      <c r="AG123" s="1">
        <f t="shared" si="107"/>
        <v>6.1180622447644818E-3</v>
      </c>
      <c r="AH123" s="1">
        <f t="shared" si="108"/>
        <v>7.1356606711814145E-3</v>
      </c>
      <c r="AI123">
        <f t="shared" si="109"/>
        <v>0.70877019059383151</v>
      </c>
      <c r="AJ123" s="2">
        <f t="shared" si="110"/>
        <v>40.630138314296069</v>
      </c>
      <c r="AK123" s="1">
        <f t="shared" si="111"/>
        <v>9.399379705334698E-3</v>
      </c>
      <c r="AL123" s="1">
        <f t="shared" si="119"/>
        <v>3.1579665420868106</v>
      </c>
      <c r="AM123">
        <f t="shared" si="112"/>
        <v>1.2641265514875466</v>
      </c>
      <c r="AN123" s="17">
        <f t="shared" si="113"/>
        <v>2.5161754607634288</v>
      </c>
      <c r="AP123">
        <v>4</v>
      </c>
      <c r="AQ123">
        <f t="shared" si="114"/>
        <v>0.35438509529691575</v>
      </c>
      <c r="AR123" s="2">
        <f t="shared" si="137"/>
        <v>20.315069157148034</v>
      </c>
      <c r="AT123" s="1">
        <f>ATAN(A123/$G$8/$G$1)</f>
        <v>0.49485449745509769</v>
      </c>
      <c r="AU123" s="2">
        <f t="shared" si="138"/>
        <v>28.367455268126616</v>
      </c>
      <c r="AW123" s="2">
        <f>(AT123+AI123)/(SQRT(AP123)-1)</f>
        <v>1.2036246880489292</v>
      </c>
      <c r="AX123" s="2">
        <f t="shared" si="139"/>
        <v>68.997593582422681</v>
      </c>
      <c r="AZ123" s="18">
        <f>(A123-$A$122)</f>
        <v>0.12491666666666745</v>
      </c>
      <c r="BA123">
        <f>AZ123/(SIN(AW123)-SIN($AW$113))</f>
        <v>3.1496286136785048</v>
      </c>
      <c r="BB123" s="18">
        <f>BA123*(COS(AW123)-COS($AW$113))</f>
        <v>-0.28257402090147538</v>
      </c>
      <c r="BC123" s="18">
        <v>29.3</v>
      </c>
      <c r="BD123" s="18">
        <f>BC123*(COS(AW123)-COS($AW$113))</f>
        <v>-2.6286968490369262</v>
      </c>
      <c r="BE123" s="17">
        <f t="shared" si="152"/>
        <v>13.491000000000028</v>
      </c>
      <c r="BF123" s="17">
        <f>(A123-A122)</f>
        <v>0.12491666666666745</v>
      </c>
      <c r="BG123">
        <f t="shared" si="153"/>
        <v>35.964657986412988</v>
      </c>
      <c r="BH123" s="18">
        <f t="shared" si="154"/>
        <v>0.32021016014296644</v>
      </c>
      <c r="BI123" s="18">
        <f>SUM($BH$16:BH123)</f>
        <v>11.916590612727623</v>
      </c>
      <c r="BJ123">
        <v>10.7</v>
      </c>
      <c r="BK123" s="17">
        <f t="shared" si="140"/>
        <v>0.78340938727237663</v>
      </c>
      <c r="BL123" s="17">
        <v>0.78265628033472012</v>
      </c>
      <c r="BM123" s="1">
        <v>1.2</v>
      </c>
      <c r="BO123" s="2">
        <f>BM123*SQRT(AP123)+(2-BM123)</f>
        <v>3.2</v>
      </c>
      <c r="BP123" s="1">
        <f>BO123+AN123</f>
        <v>5.716175460763429</v>
      </c>
      <c r="BR123" s="1">
        <f t="shared" si="141"/>
        <v>3.372750000000007</v>
      </c>
      <c r="BS123" s="1">
        <f t="shared" si="155"/>
        <v>3.1229166666666419E-2</v>
      </c>
      <c r="BT123" s="1">
        <f t="shared" si="122"/>
        <v>21.305902540434669</v>
      </c>
      <c r="BU123" s="2">
        <f t="shared" si="142"/>
        <v>2.0220780011980963</v>
      </c>
      <c r="BW123" s="1">
        <v>4</v>
      </c>
      <c r="BX123" s="1">
        <f t="shared" si="123"/>
        <v>0.24742724872754884</v>
      </c>
      <c r="BY123" s="2">
        <f t="shared" si="124"/>
        <v>14.183727634063308</v>
      </c>
      <c r="CA123" s="1">
        <f t="shared" si="143"/>
        <v>0.49485449745509769</v>
      </c>
      <c r="CB123" s="2">
        <f t="shared" si="125"/>
        <v>28.367455268126616</v>
      </c>
      <c r="CD123" s="1">
        <f t="shared" si="126"/>
        <v>9.1414950619353323</v>
      </c>
      <c r="CE123" s="1">
        <f t="shared" si="127"/>
        <v>-1.6774405375688015E-2</v>
      </c>
      <c r="CF123" s="17">
        <f>SUM(CE$15:$CE123)</f>
        <v>-0.91003041984220456</v>
      </c>
      <c r="CG123" s="18">
        <f t="shared" si="144"/>
        <v>1.4100304198422045</v>
      </c>
      <c r="CH123" s="18">
        <f t="shared" si="145"/>
        <v>1.0899695801577955</v>
      </c>
      <c r="CJ123" s="1">
        <f t="shared" si="146"/>
        <v>3.9100304198422045</v>
      </c>
      <c r="CK123" s="18">
        <f t="shared" si="147"/>
        <v>5.9321084210403008</v>
      </c>
      <c r="CL123">
        <f t="shared" si="148"/>
        <v>27.195912531989919</v>
      </c>
      <c r="CN123" s="1">
        <v>1</v>
      </c>
      <c r="CO123">
        <v>2</v>
      </c>
      <c r="CP123" s="1">
        <f t="shared" si="149"/>
        <v>1.4142135623730951</v>
      </c>
      <c r="CR123" s="1">
        <f t="shared" si="150"/>
        <v>3</v>
      </c>
      <c r="CT123" s="18">
        <f t="shared" si="128"/>
        <v>10.346321983413397</v>
      </c>
      <c r="CU123">
        <f t="shared" si="129"/>
        <v>297.97407312230581</v>
      </c>
    </row>
    <row r="124" spans="1:99" x14ac:dyDescent="0.2">
      <c r="A124" s="17">
        <f t="shared" si="151"/>
        <v>13.615916666666696</v>
      </c>
      <c r="B124">
        <f t="shared" si="130"/>
        <v>13.615916666666696</v>
      </c>
      <c r="C124" s="1">
        <f t="shared" si="131"/>
        <v>12.5</v>
      </c>
      <c r="D124" s="1">
        <f t="shared" si="87"/>
        <v>18.483592363867256</v>
      </c>
      <c r="E124">
        <f t="shared" si="88"/>
        <v>0.82810155678734088</v>
      </c>
      <c r="F124" s="1">
        <f t="shared" si="89"/>
        <v>47.470789879529093</v>
      </c>
      <c r="G124" s="1">
        <f t="shared" si="90"/>
        <v>2.9270304194748886E-3</v>
      </c>
      <c r="H124">
        <f t="shared" si="91"/>
        <v>0.73664882878957227</v>
      </c>
      <c r="I124">
        <f t="shared" si="92"/>
        <v>0.67627546387766535</v>
      </c>
      <c r="J124" s="18">
        <f t="shared" si="132"/>
        <v>3.0123517047434047</v>
      </c>
      <c r="K124" s="2">
        <f t="shared" si="93"/>
        <v>172.68258180057734</v>
      </c>
      <c r="L124">
        <f t="shared" si="116"/>
        <v>7.3659166666666955</v>
      </c>
      <c r="M124" s="1">
        <f t="shared" si="133"/>
        <v>12.5</v>
      </c>
      <c r="N124" s="1">
        <f t="shared" si="94"/>
        <v>14.508850000612666</v>
      </c>
      <c r="O124">
        <f t="shared" si="95"/>
        <v>0.53249490850849668</v>
      </c>
      <c r="P124" s="1">
        <f t="shared" si="117"/>
        <v>30.525185838066687</v>
      </c>
      <c r="Q124" s="1">
        <f t="shared" si="96"/>
        <v>4.7504419829447362E-3</v>
      </c>
      <c r="R124">
        <f t="shared" si="97"/>
        <v>0.50768439031044177</v>
      </c>
      <c r="S124">
        <f t="shared" si="98"/>
        <v>0.86154312708947711</v>
      </c>
      <c r="T124" s="18">
        <f t="shared" si="134"/>
        <v>1.0141089796275549</v>
      </c>
      <c r="U124" s="2">
        <f t="shared" si="99"/>
        <v>58.13363577482798</v>
      </c>
      <c r="V124">
        <f t="shared" si="118"/>
        <v>19.865916666666696</v>
      </c>
      <c r="W124" s="1">
        <f t="shared" si="135"/>
        <v>12.5</v>
      </c>
      <c r="X124" s="1">
        <f t="shared" si="100"/>
        <v>23.471357971087777</v>
      </c>
      <c r="Y124">
        <f t="shared" si="101"/>
        <v>1.0091693156017929</v>
      </c>
      <c r="Z124" s="1">
        <f t="shared" si="102"/>
        <v>57.850470321121882</v>
      </c>
      <c r="AA124" s="1">
        <f t="shared" si="103"/>
        <v>1.8151961670016272E-3</v>
      </c>
      <c r="AB124">
        <f t="shared" si="104"/>
        <v>0.8463897440931073</v>
      </c>
      <c r="AC124">
        <f t="shared" si="105"/>
        <v>0.53256398779302028</v>
      </c>
      <c r="AD124" s="18">
        <f t="shared" si="136"/>
        <v>5.519876829227317</v>
      </c>
      <c r="AE124" s="2">
        <f t="shared" si="106"/>
        <v>-43.573939725822584</v>
      </c>
      <c r="AF124" s="2"/>
      <c r="AG124" s="1">
        <f t="shared" si="107"/>
        <v>6.1042821914213483E-3</v>
      </c>
      <c r="AH124" s="1">
        <f t="shared" si="108"/>
        <v>7.0388976050827536E-3</v>
      </c>
      <c r="AI124">
        <f t="shared" si="109"/>
        <v>0.71440736497949042</v>
      </c>
      <c r="AJ124" s="2">
        <f t="shared" si="110"/>
        <v>40.953288438314736</v>
      </c>
      <c r="AK124" s="1">
        <f t="shared" si="111"/>
        <v>9.317099364466579E-3</v>
      </c>
      <c r="AL124" s="1">
        <f t="shared" si="119"/>
        <v>3.4337466577808393</v>
      </c>
      <c r="AM124">
        <f t="shared" si="112"/>
        <v>1.2874073918957492</v>
      </c>
      <c r="AN124" s="17">
        <f t="shared" si="113"/>
        <v>2.5625147131682904</v>
      </c>
      <c r="AP124">
        <v>4</v>
      </c>
      <c r="AQ124">
        <f t="shared" si="114"/>
        <v>0.35720368248974521</v>
      </c>
      <c r="AR124" s="2">
        <f t="shared" si="137"/>
        <v>20.476644219157368</v>
      </c>
      <c r="AT124" s="1">
        <f>ATAN(A124/$G$8/$G$1)</f>
        <v>0.49871616526196022</v>
      </c>
      <c r="AU124" s="2">
        <f t="shared" si="138"/>
        <v>28.588824760239756</v>
      </c>
      <c r="AW124" s="2">
        <f>(AT124+AI124)/(SQRT(AP124)-1)</f>
        <v>1.2131235302414507</v>
      </c>
      <c r="AX124" s="2">
        <f t="shared" si="139"/>
        <v>69.542113198554489</v>
      </c>
      <c r="AZ124" s="18">
        <f>(A124-$A$122)</f>
        <v>0.24983333333333491</v>
      </c>
      <c r="BB124" s="18"/>
      <c r="BC124" s="18"/>
      <c r="BE124" s="17">
        <f t="shared" si="152"/>
        <v>13.615916666666696</v>
      </c>
      <c r="BF124" s="17">
        <f>(A124-A123)</f>
        <v>0.12491666666666745</v>
      </c>
      <c r="BG124">
        <f t="shared" si="153"/>
        <v>37.092485091618769</v>
      </c>
      <c r="BH124" s="18">
        <f t="shared" si="154"/>
        <v>0.32944697902452558</v>
      </c>
      <c r="BI124" s="18">
        <f>SUM($BH$16:BH124)</f>
        <v>12.246037591752149</v>
      </c>
      <c r="BJ124">
        <v>12</v>
      </c>
      <c r="BK124" s="17">
        <f t="shared" si="140"/>
        <v>1.7539624082478511</v>
      </c>
      <c r="BL124" s="17">
        <v>1.7531576035360033</v>
      </c>
      <c r="BM124" s="1">
        <v>1.2</v>
      </c>
      <c r="BO124" s="2">
        <f>BM124*SQRT(AP124)+(2-BM124)</f>
        <v>3.2</v>
      </c>
      <c r="BP124" s="1">
        <f>BO124+AN124</f>
        <v>5.7625147131682901</v>
      </c>
      <c r="BR124" s="1">
        <f t="shared" si="141"/>
        <v>3.403979166666673</v>
      </c>
      <c r="BS124" s="1">
        <f t="shared" si="155"/>
        <v>3.1229166666665975E-2</v>
      </c>
      <c r="BT124" s="1">
        <f t="shared" si="122"/>
        <v>21.350554266901518</v>
      </c>
      <c r="BU124" s="2">
        <f t="shared" si="142"/>
        <v>2.1130689800698086</v>
      </c>
      <c r="BW124" s="1">
        <v>4</v>
      </c>
      <c r="BX124" s="1">
        <f t="shared" si="123"/>
        <v>0.24935808263098011</v>
      </c>
      <c r="BY124" s="2">
        <f t="shared" si="124"/>
        <v>14.294412380119878</v>
      </c>
      <c r="CA124" s="1">
        <f t="shared" si="143"/>
        <v>0.49871616526196022</v>
      </c>
      <c r="CB124" s="2">
        <f t="shared" si="125"/>
        <v>28.588824760239756</v>
      </c>
      <c r="CD124" s="1">
        <f t="shared" si="126"/>
        <v>9.1989440871618697</v>
      </c>
      <c r="CE124" s="1">
        <f t="shared" si="127"/>
        <v>-1.6930446697735194E-2</v>
      </c>
      <c r="CF124" s="17">
        <f>SUM(CE$15:$CE124)</f>
        <v>-0.92696086653993981</v>
      </c>
      <c r="CG124" s="18">
        <f t="shared" si="144"/>
        <v>1.4269608665399398</v>
      </c>
      <c r="CH124" s="18">
        <f t="shared" si="145"/>
        <v>1.0730391334600602</v>
      </c>
      <c r="CJ124" s="1">
        <f t="shared" si="146"/>
        <v>3.9269608665399396</v>
      </c>
      <c r="CK124" s="18">
        <f t="shared" si="147"/>
        <v>6.0400298466097482</v>
      </c>
      <c r="CL124">
        <f t="shared" si="148"/>
        <v>27.690681245202285</v>
      </c>
      <c r="CN124" s="1">
        <v>1</v>
      </c>
      <c r="CO124">
        <v>2</v>
      </c>
      <c r="CP124" s="1">
        <f t="shared" si="149"/>
        <v>1.4142135623730951</v>
      </c>
      <c r="CR124" s="1">
        <f t="shared" si="150"/>
        <v>3</v>
      </c>
      <c r="CT124" s="18">
        <f t="shared" si="128"/>
        <v>10.454243408982844</v>
      </c>
      <c r="CU124">
        <f t="shared" si="129"/>
        <v>301.08221017870591</v>
      </c>
    </row>
    <row r="125" spans="1:99" x14ac:dyDescent="0.2">
      <c r="A125" s="17">
        <f t="shared" si="151"/>
        <v>13.740833333333363</v>
      </c>
      <c r="B125">
        <f t="shared" si="130"/>
        <v>13.740833333333363</v>
      </c>
      <c r="C125" s="1">
        <f t="shared" si="131"/>
        <v>12.5</v>
      </c>
      <c r="D125" s="1">
        <f t="shared" si="87"/>
        <v>18.575804173559899</v>
      </c>
      <c r="E125">
        <f t="shared" si="88"/>
        <v>0.832649320486051</v>
      </c>
      <c r="F125" s="1">
        <f t="shared" si="89"/>
        <v>47.731489709391454</v>
      </c>
      <c r="G125" s="1">
        <f t="shared" si="90"/>
        <v>2.898042511349366E-3</v>
      </c>
      <c r="H125">
        <f t="shared" si="91"/>
        <v>0.73971674146369126</v>
      </c>
      <c r="I125">
        <f t="shared" si="92"/>
        <v>0.67291837721846959</v>
      </c>
      <c r="J125" s="18">
        <f t="shared" si="132"/>
        <v>3.0587098233453895</v>
      </c>
      <c r="K125" s="2">
        <f t="shared" si="93"/>
        <v>175.3400535675701</v>
      </c>
      <c r="L125">
        <f t="shared" si="116"/>
        <v>7.490833333333363</v>
      </c>
      <c r="M125" s="1">
        <f t="shared" si="133"/>
        <v>12.5</v>
      </c>
      <c r="N125" s="1">
        <f t="shared" si="94"/>
        <v>14.572665645920043</v>
      </c>
      <c r="O125">
        <f t="shared" si="95"/>
        <v>0.53988011012802928</v>
      </c>
      <c r="P125" s="1">
        <f t="shared" si="117"/>
        <v>30.948541344918873</v>
      </c>
      <c r="Q125" s="1">
        <f t="shared" si="96"/>
        <v>4.7089274439662794E-3</v>
      </c>
      <c r="R125">
        <f t="shared" si="97"/>
        <v>0.51403315737437483</v>
      </c>
      <c r="S125">
        <f t="shared" si="98"/>
        <v>0.8577703148977186</v>
      </c>
      <c r="T125" s="18">
        <f t="shared" si="134"/>
        <v>1.0461913480756133</v>
      </c>
      <c r="U125" s="2">
        <f t="shared" si="99"/>
        <v>59.972752437455533</v>
      </c>
      <c r="V125">
        <f t="shared" si="118"/>
        <v>19.990833333333363</v>
      </c>
      <c r="W125" s="1">
        <f t="shared" si="135"/>
        <v>12.5</v>
      </c>
      <c r="X125" s="1">
        <f t="shared" si="100"/>
        <v>23.577180012908929</v>
      </c>
      <c r="Y125">
        <f t="shared" si="101"/>
        <v>1.0119909510298417</v>
      </c>
      <c r="Z125" s="1">
        <f t="shared" si="102"/>
        <v>58.012220122729772</v>
      </c>
      <c r="AA125" s="1">
        <f t="shared" si="103"/>
        <v>1.7989383542815439E-3</v>
      </c>
      <c r="AB125">
        <f t="shared" si="104"/>
        <v>0.84788907419750892</v>
      </c>
      <c r="AC125">
        <f t="shared" si="105"/>
        <v>0.53017366763777629</v>
      </c>
      <c r="AD125" s="18">
        <f t="shared" si="136"/>
        <v>5.5730772900121206</v>
      </c>
      <c r="AE125" s="2">
        <f t="shared" si="106"/>
        <v>-40.524231782744721</v>
      </c>
      <c r="AF125" s="2"/>
      <c r="AG125" s="1">
        <f t="shared" si="107"/>
        <v>6.0895755807376054E-3</v>
      </c>
      <c r="AH125" s="1">
        <f t="shared" si="108"/>
        <v>6.94307398543253E-3</v>
      </c>
      <c r="AI125">
        <f t="shared" si="109"/>
        <v>0.72000230068011994</v>
      </c>
      <c r="AJ125" s="2">
        <f t="shared" si="110"/>
        <v>41.274017236439995</v>
      </c>
      <c r="AK125" s="1">
        <f t="shared" si="111"/>
        <v>9.2352155968718833E-3</v>
      </c>
      <c r="AL125" s="1">
        <f t="shared" si="119"/>
        <v>3.7657308175158</v>
      </c>
      <c r="AM125">
        <f t="shared" si="112"/>
        <v>1.3112342301013247</v>
      </c>
      <c r="AN125" s="17">
        <f t="shared" si="113"/>
        <v>2.6099407446284326</v>
      </c>
      <c r="AP125">
        <v>4</v>
      </c>
      <c r="AQ125">
        <f t="shared" si="114"/>
        <v>0.36000115034005992</v>
      </c>
      <c r="AR125" s="2">
        <f t="shared" si="137"/>
        <v>20.637008618219994</v>
      </c>
      <c r="AT125" s="1">
        <f>ATAN(A125/$G$8/$G$1)</f>
        <v>0.50256165742541714</v>
      </c>
      <c r="AU125" s="2">
        <f t="shared" si="138"/>
        <v>28.809266986170407</v>
      </c>
      <c r="AW125" s="2">
        <f>(AT125+AI125)/(SQRT(AP125)-1)</f>
        <v>1.2225639581055372</v>
      </c>
      <c r="AX125" s="2">
        <f t="shared" si="139"/>
        <v>70.083284222610402</v>
      </c>
      <c r="AZ125" s="18">
        <f>(A125-$A$122)</f>
        <v>0.37475000000000236</v>
      </c>
      <c r="BB125" s="18"/>
      <c r="BC125" s="18"/>
      <c r="BE125" s="17">
        <f t="shared" si="152"/>
        <v>13.740833333333363</v>
      </c>
      <c r="BF125" s="17">
        <f>(A125-A124)</f>
        <v>0.12491666666666745</v>
      </c>
      <c r="BG125">
        <f t="shared" si="153"/>
        <v>38.279722177136655</v>
      </c>
      <c r="BH125" s="18">
        <f t="shared" si="154"/>
        <v>0.33909904266278784</v>
      </c>
      <c r="BI125" s="18">
        <f>SUM($BH$16:BH125)</f>
        <v>12.585136634414937</v>
      </c>
      <c r="BJ125">
        <v>12</v>
      </c>
      <c r="BK125" s="17">
        <f t="shared" si="140"/>
        <v>1.4148633655850631</v>
      </c>
      <c r="BL125" s="17">
        <v>1.4140028756397189</v>
      </c>
      <c r="BM125" s="1">
        <v>1.2</v>
      </c>
      <c r="BO125" s="2">
        <f>BM125*SQRT(AP125)+(2-BM125)</f>
        <v>3.2</v>
      </c>
      <c r="BP125" s="1">
        <f>BO125+AN125</f>
        <v>5.8099407446284328</v>
      </c>
      <c r="BR125" s="1">
        <f t="shared" si="141"/>
        <v>3.4352083333333407</v>
      </c>
      <c r="BS125" s="1">
        <f t="shared" si="155"/>
        <v>3.1229166666667751E-2</v>
      </c>
      <c r="BT125" s="1">
        <f t="shared" si="122"/>
        <v>21.395523051344771</v>
      </c>
      <c r="BU125" s="2">
        <f t="shared" si="142"/>
        <v>2.205463795973202</v>
      </c>
      <c r="BW125" s="1">
        <v>4</v>
      </c>
      <c r="BX125" s="1">
        <f t="shared" si="123"/>
        <v>0.25128082871270857</v>
      </c>
      <c r="BY125" s="2">
        <f t="shared" si="124"/>
        <v>14.404633493085203</v>
      </c>
      <c r="CA125" s="1">
        <f t="shared" si="143"/>
        <v>0.50256165742541714</v>
      </c>
      <c r="CB125" s="2">
        <f t="shared" si="125"/>
        <v>28.809266986170407</v>
      </c>
      <c r="CD125" s="1">
        <f t="shared" si="126"/>
        <v>9.2570465626829126</v>
      </c>
      <c r="CE125" s="1">
        <f t="shared" si="127"/>
        <v>-1.7086488026376648E-2</v>
      </c>
      <c r="CF125" s="17">
        <f>SUM(CE$15:$CE125)</f>
        <v>-0.9440473545663165</v>
      </c>
      <c r="CG125" s="18">
        <f t="shared" si="144"/>
        <v>1.4440473545663166</v>
      </c>
      <c r="CH125" s="18">
        <f t="shared" si="145"/>
        <v>1.0559526454336834</v>
      </c>
      <c r="CJ125" s="1">
        <f t="shared" si="146"/>
        <v>3.9440473545663166</v>
      </c>
      <c r="CK125" s="18">
        <f t="shared" si="147"/>
        <v>6.149511150539519</v>
      </c>
      <c r="CL125">
        <f t="shared" si="148"/>
        <v>28.192601263218425</v>
      </c>
      <c r="CN125" s="1">
        <v>1</v>
      </c>
      <c r="CO125">
        <v>2</v>
      </c>
      <c r="CP125" s="1">
        <f t="shared" si="149"/>
        <v>1.4142135623730951</v>
      </c>
      <c r="CR125" s="1">
        <f t="shared" si="150"/>
        <v>3</v>
      </c>
      <c r="CT125" s="18">
        <f t="shared" si="128"/>
        <v>10.563724712912613</v>
      </c>
      <c r="CU125">
        <f t="shared" si="129"/>
        <v>304.23527173188324</v>
      </c>
    </row>
    <row r="126" spans="1:99" x14ac:dyDescent="0.2">
      <c r="A126" s="17">
        <f t="shared" si="151"/>
        <v>13.86575000000003</v>
      </c>
      <c r="B126">
        <f t="shared" si="130"/>
        <v>13.86575000000003</v>
      </c>
      <c r="C126" s="1">
        <f t="shared" si="131"/>
        <v>12.5</v>
      </c>
      <c r="D126" s="1">
        <f t="shared" si="87"/>
        <v>18.668396370939334</v>
      </c>
      <c r="E126">
        <f t="shared" si="88"/>
        <v>0.83715206421376809</v>
      </c>
      <c r="F126" s="1">
        <f t="shared" si="89"/>
        <v>47.989608776585428</v>
      </c>
      <c r="G126" s="1">
        <f t="shared" si="90"/>
        <v>2.8693661679475711E-3</v>
      </c>
      <c r="H126">
        <f t="shared" si="91"/>
        <v>0.74273921147209654</v>
      </c>
      <c r="I126">
        <f t="shared" si="92"/>
        <v>0.66958081195760699</v>
      </c>
      <c r="J126" s="18">
        <f t="shared" si="132"/>
        <v>3.1052591762107284</v>
      </c>
      <c r="K126" s="2">
        <f t="shared" si="93"/>
        <v>178.00848780825831</v>
      </c>
      <c r="L126">
        <f t="shared" si="116"/>
        <v>7.6157500000000304</v>
      </c>
      <c r="M126" s="1">
        <f t="shared" si="133"/>
        <v>12.5</v>
      </c>
      <c r="N126" s="1">
        <f t="shared" si="94"/>
        <v>14.637269146343536</v>
      </c>
      <c r="O126">
        <f t="shared" si="95"/>
        <v>0.5472005169904266</v>
      </c>
      <c r="P126" s="1">
        <f t="shared" si="117"/>
        <v>31.368182502635918</v>
      </c>
      <c r="Q126" s="1">
        <f t="shared" si="96"/>
        <v>4.6674522410803786E-3</v>
      </c>
      <c r="R126">
        <f t="shared" si="97"/>
        <v>0.52029855595724173</v>
      </c>
      <c r="S126">
        <f t="shared" si="98"/>
        <v>0.85398443350497266</v>
      </c>
      <c r="T126" s="18">
        <f t="shared" si="134"/>
        <v>1.0786697989889851</v>
      </c>
      <c r="U126" s="2">
        <f t="shared" si="99"/>
        <v>61.834574464336718</v>
      </c>
      <c r="V126">
        <f t="shared" si="118"/>
        <v>20.11575000000003</v>
      </c>
      <c r="W126" s="1">
        <f t="shared" si="135"/>
        <v>12.5</v>
      </c>
      <c r="X126" s="1">
        <f t="shared" si="100"/>
        <v>23.683188089074942</v>
      </c>
      <c r="Y126">
        <f t="shared" si="101"/>
        <v>1.0147873487690957</v>
      </c>
      <c r="Z126" s="1">
        <f t="shared" si="102"/>
        <v>58.172523177846244</v>
      </c>
      <c r="AA126" s="1">
        <f t="shared" si="103"/>
        <v>1.7828699775292568E-3</v>
      </c>
      <c r="AB126">
        <f t="shared" si="104"/>
        <v>0.84936833353442942</v>
      </c>
      <c r="AC126">
        <f t="shared" si="105"/>
        <v>0.52780056270237752</v>
      </c>
      <c r="AD126" s="18">
        <f t="shared" si="136"/>
        <v>5.6263712768024519</v>
      </c>
      <c r="AE126" s="2">
        <f t="shared" si="106"/>
        <v>-37.469162476292581</v>
      </c>
      <c r="AF126" s="2"/>
      <c r="AG126" s="1">
        <f t="shared" si="107"/>
        <v>6.0739727277621938E-3</v>
      </c>
      <c r="AH126" s="1">
        <f t="shared" si="108"/>
        <v>6.8482038639136817E-3</v>
      </c>
      <c r="AI126">
        <f t="shared" si="109"/>
        <v>0.72555478664584816</v>
      </c>
      <c r="AJ126" s="2">
        <f t="shared" si="110"/>
        <v>41.592312610271549</v>
      </c>
      <c r="AK126" s="1">
        <f t="shared" si="111"/>
        <v>9.1537446359029034E-3</v>
      </c>
      <c r="AL126" s="1">
        <f t="shared" si="119"/>
        <v>4.1731727764675499</v>
      </c>
      <c r="AM126">
        <f t="shared" si="112"/>
        <v>1.3356051655064787</v>
      </c>
      <c r="AN126" s="17">
        <f t="shared" si="113"/>
        <v>2.6584497721068443</v>
      </c>
      <c r="AP126">
        <v>4</v>
      </c>
      <c r="AQ126">
        <f t="shared" si="114"/>
        <v>0.36277739332292414</v>
      </c>
      <c r="AR126" s="2">
        <f t="shared" si="137"/>
        <v>20.796156305135778</v>
      </c>
      <c r="AT126" s="1">
        <f>ATAN(A126/$G$8/$G$1)</f>
        <v>0.50639096234879333</v>
      </c>
      <c r="AU126" s="2">
        <f t="shared" si="138"/>
        <v>29.028781281141018</v>
      </c>
      <c r="AW126" s="2">
        <f>(AT126+AI126)/(SQRT(AP126)-1)</f>
        <v>1.2319457489946415</v>
      </c>
      <c r="AX126" s="2">
        <f t="shared" si="139"/>
        <v>70.621093891412571</v>
      </c>
      <c r="AZ126" s="18">
        <f>(A126-$A$122)</f>
        <v>0.49966666666666981</v>
      </c>
      <c r="BB126" s="18"/>
      <c r="BC126" s="18"/>
      <c r="BE126" s="17">
        <f t="shared" si="152"/>
        <v>13.86575000000003</v>
      </c>
      <c r="BF126" s="17">
        <f>(A126-A125)</f>
        <v>0.12491666666666745</v>
      </c>
      <c r="BG126">
        <f t="shared" si="153"/>
        <v>39.530612578084103</v>
      </c>
      <c r="BH126" s="18">
        <f t="shared" si="154"/>
        <v>0.34919600104121107</v>
      </c>
      <c r="BI126" s="18">
        <f>SUM($BH$16:BH126)</f>
        <v>12.934332635456148</v>
      </c>
      <c r="BJ126">
        <v>12</v>
      </c>
      <c r="BK126" s="17">
        <f t="shared" si="140"/>
        <v>1.0656673645438524</v>
      </c>
      <c r="BL126" s="17">
        <v>1.0647468181600122</v>
      </c>
      <c r="BM126" s="1">
        <v>1.2</v>
      </c>
      <c r="BO126" s="2">
        <f>BM126*SQRT(AP126)+(2-BM126)</f>
        <v>3.2</v>
      </c>
      <c r="BP126" s="1">
        <f>BO126+AN126</f>
        <v>5.8584497721068445</v>
      </c>
      <c r="BR126" s="1">
        <f t="shared" si="141"/>
        <v>3.4664375000000081</v>
      </c>
      <c r="BS126" s="1">
        <f t="shared" si="155"/>
        <v>3.1229166666667307E-2</v>
      </c>
      <c r="BT126" s="1">
        <f t="shared" si="122"/>
        <v>21.440806898823951</v>
      </c>
      <c r="BU126" s="2">
        <f t="shared" si="142"/>
        <v>2.2992566709307951</v>
      </c>
      <c r="BW126" s="1">
        <v>4</v>
      </c>
      <c r="BX126" s="1">
        <f t="shared" si="123"/>
        <v>0.25319548117439666</v>
      </c>
      <c r="BY126" s="2">
        <f t="shared" si="124"/>
        <v>14.514390640570509</v>
      </c>
      <c r="CA126" s="1">
        <f t="shared" si="143"/>
        <v>0.50639096234879333</v>
      </c>
      <c r="CB126" s="2">
        <f t="shared" si="125"/>
        <v>29.028781281141018</v>
      </c>
      <c r="CD126" s="1">
        <f t="shared" si="126"/>
        <v>9.315805588875417</v>
      </c>
      <c r="CE126" s="1">
        <f t="shared" si="127"/>
        <v>-1.7242529361571897E-2</v>
      </c>
      <c r="CF126" s="17">
        <f>SUM(CE$15:$CE126)</f>
        <v>-0.96128988392788839</v>
      </c>
      <c r="CG126" s="18">
        <f t="shared" si="144"/>
        <v>1.4612898839278885</v>
      </c>
      <c r="CH126" s="18">
        <f t="shared" si="145"/>
        <v>1.0387101160721115</v>
      </c>
      <c r="CJ126" s="1">
        <f t="shared" si="146"/>
        <v>3.9612898839278885</v>
      </c>
      <c r="CK126" s="18">
        <f t="shared" si="147"/>
        <v>6.2605465548586832</v>
      </c>
      <c r="CL126">
        <f t="shared" si="148"/>
        <v>28.701646096773327</v>
      </c>
      <c r="CN126" s="1">
        <v>1</v>
      </c>
      <c r="CO126">
        <v>2</v>
      </c>
      <c r="CP126" s="1">
        <f t="shared" si="149"/>
        <v>1.4142135623730951</v>
      </c>
      <c r="CR126" s="1">
        <f t="shared" si="150"/>
        <v>3</v>
      </c>
      <c r="CT126" s="18">
        <f t="shared" si="128"/>
        <v>10.674760117231777</v>
      </c>
      <c r="CU126">
        <f t="shared" si="129"/>
        <v>307.43309137627517</v>
      </c>
    </row>
    <row r="127" spans="1:99" x14ac:dyDescent="0.2">
      <c r="A127" s="17">
        <f t="shared" si="151"/>
        <v>13.990666666666698</v>
      </c>
      <c r="B127">
        <f t="shared" si="130"/>
        <v>13.990666666666698</v>
      </c>
      <c r="C127" s="1">
        <f t="shared" si="131"/>
        <v>12.5</v>
      </c>
      <c r="D127" s="1">
        <f t="shared" si="87"/>
        <v>18.761363324070526</v>
      </c>
      <c r="E127">
        <f t="shared" si="88"/>
        <v>0.84161027328534799</v>
      </c>
      <c r="F127" s="1">
        <f t="shared" si="89"/>
        <v>48.245174901707841</v>
      </c>
      <c r="G127" s="1">
        <f t="shared" si="90"/>
        <v>2.8409998594197436E-3</v>
      </c>
      <c r="H127">
        <f t="shared" si="91"/>
        <v>0.74571695164161644</v>
      </c>
      <c r="I127">
        <f t="shared" si="92"/>
        <v>0.66626288207758877</v>
      </c>
      <c r="J127" s="18">
        <f t="shared" si="132"/>
        <v>3.1519969319676777</v>
      </c>
      <c r="K127" s="2">
        <f t="shared" si="93"/>
        <v>-179.31227778529237</v>
      </c>
      <c r="L127">
        <f t="shared" si="116"/>
        <v>7.7406666666666979</v>
      </c>
      <c r="M127" s="1">
        <f t="shared" si="133"/>
        <v>12.5</v>
      </c>
      <c r="N127" s="1">
        <f t="shared" si="94"/>
        <v>14.702650116371705</v>
      </c>
      <c r="O127">
        <f t="shared" si="95"/>
        <v>0.55445620382107985</v>
      </c>
      <c r="P127" s="1">
        <f t="shared" si="117"/>
        <v>31.784113594838971</v>
      </c>
      <c r="Q127" s="1">
        <f t="shared" si="96"/>
        <v>4.6260333075508284E-3</v>
      </c>
      <c r="R127">
        <f t="shared" si="97"/>
        <v>0.52648104970187004</v>
      </c>
      <c r="S127">
        <f t="shared" si="98"/>
        <v>0.85018686434501978</v>
      </c>
      <c r="T127" s="18">
        <f t="shared" si="134"/>
        <v>1.1115391112059485</v>
      </c>
      <c r="U127" s="2">
        <f t="shared" si="99"/>
        <v>63.718802553207233</v>
      </c>
      <c r="V127">
        <f t="shared" si="118"/>
        <v>20.240666666666698</v>
      </c>
      <c r="W127" s="1">
        <f t="shared" si="135"/>
        <v>12.5</v>
      </c>
      <c r="X127" s="1">
        <f t="shared" si="100"/>
        <v>23.789379712617823</v>
      </c>
      <c r="Y127">
        <f t="shared" si="101"/>
        <v>1.0175588027606004</v>
      </c>
      <c r="Z127" s="1">
        <f t="shared" si="102"/>
        <v>58.331396336594921</v>
      </c>
      <c r="AA127" s="1">
        <f t="shared" si="103"/>
        <v>1.7669886640161571E-3</v>
      </c>
      <c r="AB127">
        <f t="shared" si="104"/>
        <v>0.85082784465923267</v>
      </c>
      <c r="AC127">
        <f t="shared" si="105"/>
        <v>0.52544455345214547</v>
      </c>
      <c r="AD127" s="18">
        <f t="shared" si="136"/>
        <v>5.6797575393120683</v>
      </c>
      <c r="AE127" s="2">
        <f t="shared" si="106"/>
        <v>-34.408803478926018</v>
      </c>
      <c r="AF127" s="2"/>
      <c r="AG127" s="1">
        <f t="shared" si="107"/>
        <v>6.0575037830380898E-3</v>
      </c>
      <c r="AH127" s="1">
        <f t="shared" si="108"/>
        <v>6.7543000759402554E-3</v>
      </c>
      <c r="AI127">
        <f t="shared" si="109"/>
        <v>0.73106463727158644</v>
      </c>
      <c r="AJ127" s="2">
        <f t="shared" si="110"/>
        <v>41.908163920027242</v>
      </c>
      <c r="AK127" s="1">
        <f t="shared" si="111"/>
        <v>9.07270200091281E-3</v>
      </c>
      <c r="AL127" s="1">
        <f t="shared" ref="AL127:AL132" si="168">((G127*SIN(J127)+Q127*SIN(T127)+AA127*SIN(AD127))/(G127*COS(J127)+Q127*COS(T127)+AA127*COS(AD127)))</f>
        <v>4.6852957038486336</v>
      </c>
      <c r="AM127">
        <f t="shared" si="112"/>
        <v>1.3605177439181513</v>
      </c>
      <c r="AN127" s="17">
        <f t="shared" si="113"/>
        <v>2.7080369106651099</v>
      </c>
      <c r="AP127">
        <v>4</v>
      </c>
      <c r="AQ127">
        <f t="shared" si="114"/>
        <v>0.36553231863579327</v>
      </c>
      <c r="AR127" s="2">
        <f t="shared" si="137"/>
        <v>20.954081960013625</v>
      </c>
      <c r="AT127" s="1">
        <f>ATAN(A127/$G$8/$G$1)</f>
        <v>0.51020407043170601</v>
      </c>
      <c r="AU127" s="2">
        <f t="shared" si="138"/>
        <v>29.247367094811171</v>
      </c>
      <c r="AW127" s="2">
        <f>(AT127+AI127)/(SQRT(AP127)-1)</f>
        <v>1.2412687077032925</v>
      </c>
      <c r="AX127" s="2">
        <f t="shared" si="139"/>
        <v>71.155531014838417</v>
      </c>
      <c r="AZ127" s="18">
        <f>(A127-$A$122)</f>
        <v>0.62458333333333727</v>
      </c>
      <c r="BB127" s="18"/>
      <c r="BC127" s="18"/>
      <c r="BE127" s="17">
        <f t="shared" si="152"/>
        <v>13.990666666666698</v>
      </c>
      <c r="BF127" s="17">
        <f>(A127-A126)</f>
        <v>0.12491666666666745</v>
      </c>
      <c r="BG127">
        <f t="shared" si="153"/>
        <v>40.849812527868238</v>
      </c>
      <c r="BH127" s="18">
        <f t="shared" si="154"/>
        <v>0.35977038659194921</v>
      </c>
      <c r="BI127" s="18">
        <f>SUM($BH$16:BH127)</f>
        <v>13.294103022048096</v>
      </c>
      <c r="BJ127">
        <v>12</v>
      </c>
      <c r="BK127" s="17">
        <f t="shared" si="140"/>
        <v>0.70589697795190354</v>
      </c>
      <c r="BL127" s="17">
        <v>0.70491157296761742</v>
      </c>
      <c r="BM127" s="1">
        <v>1.2</v>
      </c>
      <c r="BO127" s="2">
        <f>BM127*SQRT(AP127)+(2-BM127)</f>
        <v>3.2</v>
      </c>
      <c r="BP127" s="1">
        <f>BO127+AN127</f>
        <v>5.9080369106651105</v>
      </c>
      <c r="BR127" s="1">
        <f t="shared" si="141"/>
        <v>3.4976666666666745</v>
      </c>
      <c r="BS127" s="1">
        <f t="shared" si="155"/>
        <v>3.1229166666666419E-2</v>
      </c>
      <c r="BT127" s="1">
        <f t="shared" si="122"/>
        <v>21.486403817298058</v>
      </c>
      <c r="BU127" s="2">
        <f t="shared" si="142"/>
        <v>2.3944407279631683</v>
      </c>
      <c r="BW127" s="1">
        <v>4</v>
      </c>
      <c r="BX127" s="1">
        <f t="shared" si="123"/>
        <v>0.25510203521585301</v>
      </c>
      <c r="BY127" s="2">
        <f t="shared" si="124"/>
        <v>14.623683547405586</v>
      </c>
      <c r="CA127" s="1">
        <f t="shared" si="143"/>
        <v>0.51020407043170601</v>
      </c>
      <c r="CB127" s="2">
        <f t="shared" si="125"/>
        <v>29.247367094811171</v>
      </c>
      <c r="CD127" s="1">
        <f t="shared" si="126"/>
        <v>9.3752242843357294</v>
      </c>
      <c r="CE127" s="1">
        <f t="shared" si="127"/>
        <v>-1.7398570703285481E-2</v>
      </c>
      <c r="CF127" s="17">
        <f>SUM(CE$15:$CE127)</f>
        <v>-0.97868845463117382</v>
      </c>
      <c r="CG127" s="18">
        <f t="shared" si="144"/>
        <v>1.4786884546311738</v>
      </c>
      <c r="CH127" s="18">
        <f t="shared" si="145"/>
        <v>1.0213115453688262</v>
      </c>
      <c r="CJ127" s="1">
        <f t="shared" si="146"/>
        <v>3.9786884546311736</v>
      </c>
      <c r="CK127" s="18">
        <f t="shared" si="147"/>
        <v>6.3731291825943419</v>
      </c>
      <c r="CL127">
        <f t="shared" si="148"/>
        <v>29.217784218197554</v>
      </c>
      <c r="CN127" s="1">
        <v>1</v>
      </c>
      <c r="CO127">
        <v>2</v>
      </c>
      <c r="CP127" s="1">
        <f t="shared" si="149"/>
        <v>1.4142135623730951</v>
      </c>
      <c r="CR127" s="1">
        <f t="shared" si="150"/>
        <v>3</v>
      </c>
      <c r="CT127" s="18">
        <f t="shared" si="128"/>
        <v>10.787342744967436</v>
      </c>
      <c r="CU127">
        <f t="shared" si="129"/>
        <v>310.67547105506213</v>
      </c>
    </row>
    <row r="128" spans="1:99" x14ac:dyDescent="0.2">
      <c r="A128" s="17">
        <f t="shared" si="151"/>
        <v>14.115583333333365</v>
      </c>
      <c r="B128">
        <f t="shared" si="130"/>
        <v>14.115583333333365</v>
      </c>
      <c r="C128" s="1">
        <f t="shared" si="131"/>
        <v>12.5</v>
      </c>
      <c r="D128" s="1">
        <f t="shared" si="87"/>
        <v>18.854699489524585</v>
      </c>
      <c r="E128">
        <f t="shared" si="88"/>
        <v>0.84602443054505416</v>
      </c>
      <c r="F128" s="1">
        <f t="shared" si="89"/>
        <v>48.498215763729213</v>
      </c>
      <c r="G128" s="1">
        <f t="shared" si="90"/>
        <v>2.8129419522432246E-3</v>
      </c>
      <c r="H128">
        <f t="shared" si="91"/>
        <v>0.74865066617348053</v>
      </c>
      <c r="I128">
        <f t="shared" si="92"/>
        <v>0.66296468988778257</v>
      </c>
      <c r="J128" s="18">
        <f t="shared" si="132"/>
        <v>3.1989203037396443</v>
      </c>
      <c r="K128" s="2">
        <f t="shared" si="93"/>
        <v>-176.62240297033887</v>
      </c>
      <c r="L128">
        <f t="shared" si="116"/>
        <v>7.8655833333333653</v>
      </c>
      <c r="M128" s="1">
        <f t="shared" si="133"/>
        <v>12.5</v>
      </c>
      <c r="N128" s="1">
        <f t="shared" si="94"/>
        <v>14.76879823051326</v>
      </c>
      <c r="O128">
        <f t="shared" si="95"/>
        <v>0.56164727128641889</v>
      </c>
      <c r="P128" s="1">
        <f t="shared" si="117"/>
        <v>32.196340392215092</v>
      </c>
      <c r="Q128" s="1">
        <f t="shared" si="96"/>
        <v>4.5846869374903529E-3</v>
      </c>
      <c r="R128">
        <f t="shared" si="97"/>
        <v>0.53258113561891429</v>
      </c>
      <c r="S128">
        <f t="shared" si="98"/>
        <v>0.84637895412330966</v>
      </c>
      <c r="T128" s="18">
        <f t="shared" si="134"/>
        <v>1.1447940937390211</v>
      </c>
      <c r="U128" s="2">
        <f t="shared" si="99"/>
        <v>65.62513913153623</v>
      </c>
      <c r="V128">
        <f t="shared" si="118"/>
        <v>20.365583333333365</v>
      </c>
      <c r="W128" s="1">
        <f t="shared" si="135"/>
        <v>12.5</v>
      </c>
      <c r="X128" s="1">
        <f t="shared" si="100"/>
        <v>23.895752436509419</v>
      </c>
      <c r="Y128">
        <f t="shared" si="101"/>
        <v>1.0203056032577669</v>
      </c>
      <c r="Z128" s="1">
        <f t="shared" si="102"/>
        <v>58.488856237706379</v>
      </c>
      <c r="AA128" s="1">
        <f t="shared" si="103"/>
        <v>1.7512920632021371E-3</v>
      </c>
      <c r="AB128">
        <f t="shared" si="104"/>
        <v>0.85226792449596855</v>
      </c>
      <c r="AC128">
        <f t="shared" si="105"/>
        <v>0.52310551982877607</v>
      </c>
      <c r="AD128" s="18">
        <f t="shared" si="136"/>
        <v>5.7332348473338879</v>
      </c>
      <c r="AE128" s="2">
        <f t="shared" si="106"/>
        <v>-31.34322531207016</v>
      </c>
      <c r="AF128" s="2"/>
      <c r="AG128" s="1">
        <f t="shared" si="107"/>
        <v>6.0401986939715834E-3</v>
      </c>
      <c r="AH128" s="1">
        <f t="shared" si="108"/>
        <v>6.6613742692705116E-3</v>
      </c>
      <c r="AI128">
        <f t="shared" si="109"/>
        <v>0.73653169176624733</v>
      </c>
      <c r="AJ128" s="2">
        <f t="shared" si="110"/>
        <v>42.221561948383602</v>
      </c>
      <c r="AK128" s="1">
        <f t="shared" si="111"/>
        <v>8.992102502638372E-3</v>
      </c>
      <c r="AL128" s="1">
        <f t="shared" si="168"/>
        <v>5.3487052984086576</v>
      </c>
      <c r="AM128">
        <f t="shared" si="112"/>
        <v>1.3859689939071058</v>
      </c>
      <c r="AN128" s="17">
        <f t="shared" si="113"/>
        <v>2.7586962458342073</v>
      </c>
      <c r="AP128">
        <v>4</v>
      </c>
      <c r="AQ128">
        <f t="shared" si="114"/>
        <v>0.36826584588312367</v>
      </c>
      <c r="AR128" s="2">
        <f t="shared" si="137"/>
        <v>21.110780974191801</v>
      </c>
      <c r="AT128" s="1">
        <f>ATAN(A128/$G$8/$G$1)</f>
        <v>0.51400097403877043</v>
      </c>
      <c r="AU128" s="2">
        <f t="shared" si="138"/>
        <v>29.465023989483655</v>
      </c>
      <c r="AW128" s="2">
        <f>(AT128+AI128)/(SQRT(AP128)-1)</f>
        <v>1.2505326658050178</v>
      </c>
      <c r="AX128" s="2">
        <f t="shared" si="139"/>
        <v>71.68658593786725</v>
      </c>
      <c r="AZ128" s="18">
        <f>(A128-$A$122)</f>
        <v>0.74950000000000472</v>
      </c>
      <c r="BB128" s="18"/>
      <c r="BC128" s="18"/>
      <c r="BE128" s="17">
        <f t="shared" si="152"/>
        <v>14.115583333333365</v>
      </c>
      <c r="BF128" s="17">
        <f>(A128-A127)</f>
        <v>0.12491666666666745</v>
      </c>
      <c r="BG128">
        <f t="shared" si="153"/>
        <v>42.242442607866103</v>
      </c>
      <c r="BH128" s="18">
        <f t="shared" si="154"/>
        <v>0.37085797328883463</v>
      </c>
      <c r="BI128" s="18">
        <f>SUM($BH$16:BH128)</f>
        <v>13.664960995336932</v>
      </c>
      <c r="BJ128">
        <v>13.4</v>
      </c>
      <c r="BK128" s="17">
        <f t="shared" si="140"/>
        <v>1.7350390046630686</v>
      </c>
      <c r="BL128" s="17">
        <v>1.7339834535658181</v>
      </c>
      <c r="BM128" s="1">
        <v>1.2</v>
      </c>
      <c r="BO128" s="2">
        <f>BM128*SQRT(AP128)+(2-BM128)</f>
        <v>3.2</v>
      </c>
      <c r="BP128" s="1">
        <f>BO128+AN128</f>
        <v>5.9586962458342079</v>
      </c>
      <c r="BR128" s="1">
        <f t="shared" si="141"/>
        <v>3.5288958333333413</v>
      </c>
      <c r="BS128" s="1">
        <f t="shared" si="155"/>
        <v>3.1229166666666863E-2</v>
      </c>
      <c r="BT128" s="1">
        <f t="shared" si="122"/>
        <v>21.532311817885621</v>
      </c>
      <c r="BU128" s="2">
        <f t="shared" si="142"/>
        <v>2.4910080637198284</v>
      </c>
      <c r="BW128" s="1">
        <v>4</v>
      </c>
      <c r="BX128" s="1">
        <f t="shared" si="123"/>
        <v>0.25700048701938522</v>
      </c>
      <c r="BY128" s="2">
        <f t="shared" si="124"/>
        <v>14.732511994741827</v>
      </c>
      <c r="CA128" s="1">
        <f t="shared" si="143"/>
        <v>0.51400097403877043</v>
      </c>
      <c r="CB128" s="2">
        <f t="shared" si="125"/>
        <v>29.465023989483655</v>
      </c>
      <c r="CD128" s="1">
        <f t="shared" si="126"/>
        <v>9.4353057856880831</v>
      </c>
      <c r="CE128" s="1">
        <f t="shared" si="127"/>
        <v>-1.7554612051481934E-2</v>
      </c>
      <c r="CF128" s="17">
        <f>SUM(CE$15:$CE128)</f>
        <v>-0.99624306668265572</v>
      </c>
      <c r="CG128" s="18">
        <f t="shared" si="144"/>
        <v>1.4962430666826556</v>
      </c>
      <c r="CH128" s="18">
        <f t="shared" si="145"/>
        <v>1.0037569333173444</v>
      </c>
      <c r="CJ128" s="1">
        <f t="shared" si="146"/>
        <v>3.9962430666826556</v>
      </c>
      <c r="CK128" s="18">
        <f t="shared" si="147"/>
        <v>6.487251130402484</v>
      </c>
      <c r="CL128">
        <f t="shared" si="148"/>
        <v>29.740979394395342</v>
      </c>
      <c r="CN128" s="1">
        <v>0</v>
      </c>
      <c r="CO128">
        <v>1</v>
      </c>
      <c r="CP128" s="1">
        <f t="shared" si="149"/>
        <v>0</v>
      </c>
      <c r="CR128" s="1">
        <f t="shared" si="150"/>
        <v>4</v>
      </c>
      <c r="CT128" s="18">
        <f t="shared" si="128"/>
        <v>10.487251130402484</v>
      </c>
      <c r="CU128">
        <f t="shared" si="129"/>
        <v>302.03283255559154</v>
      </c>
    </row>
    <row r="129" spans="1:99" x14ac:dyDescent="0.2">
      <c r="A129" s="17">
        <f t="shared" si="151"/>
        <v>14.240500000000033</v>
      </c>
      <c r="B129">
        <f t="shared" si="130"/>
        <v>14.240500000000033</v>
      </c>
      <c r="C129" s="1">
        <f t="shared" si="131"/>
        <v>12.5</v>
      </c>
      <c r="D129" s="1">
        <f t="shared" si="87"/>
        <v>18.948399411295956</v>
      </c>
      <c r="E129">
        <f t="shared" si="88"/>
        <v>0.85039501620974089</v>
      </c>
      <c r="F129" s="1">
        <f t="shared" si="89"/>
        <v>48.74875889100425</v>
      </c>
      <c r="G129" s="1">
        <f t="shared" si="90"/>
        <v>2.7851907156661733E-3</v>
      </c>
      <c r="H129">
        <f t="shared" si="91"/>
        <v>0.7515410505602208</v>
      </c>
      <c r="I129">
        <f t="shared" si="92"/>
        <v>0.65968632646344849</v>
      </c>
      <c r="J129" s="18">
        <f t="shared" si="132"/>
        <v>3.2460265486008222</v>
      </c>
      <c r="K129" s="2">
        <f t="shared" si="93"/>
        <v>-173.92204498466626</v>
      </c>
      <c r="L129">
        <f t="shared" si="116"/>
        <v>7.9905000000000328</v>
      </c>
      <c r="M129" s="1">
        <f t="shared" si="133"/>
        <v>12.5</v>
      </c>
      <c r="N129" s="1">
        <f t="shared" si="94"/>
        <v>14.83570322734991</v>
      </c>
      <c r="O129">
        <f t="shared" si="95"/>
        <v>0.56877384499946448</v>
      </c>
      <c r="P129" s="1">
        <f t="shared" si="117"/>
        <v>32.604870095510698</v>
      </c>
      <c r="Q129" s="1">
        <f t="shared" si="96"/>
        <v>4.5434287906094065E-3</v>
      </c>
      <c r="R129">
        <f t="shared" si="97"/>
        <v>0.53859934224549522</v>
      </c>
      <c r="S129">
        <f t="shared" si="98"/>
        <v>0.84256201465098102</v>
      </c>
      <c r="T129" s="18">
        <f t="shared" si="134"/>
        <v>1.1784295878124695</v>
      </c>
      <c r="U129" s="2">
        <f t="shared" si="99"/>
        <v>67.553288473326276</v>
      </c>
      <c r="V129">
        <f t="shared" si="118"/>
        <v>20.490500000000033</v>
      </c>
      <c r="W129" s="1">
        <f t="shared" si="135"/>
        <v>12.5</v>
      </c>
      <c r="X129" s="1">
        <f t="shared" si="100"/>
        <v>24.002303852963809</v>
      </c>
      <c r="Y129">
        <f t="shared" si="101"/>
        <v>1.0230280368612579</v>
      </c>
      <c r="Z129" s="1">
        <f t="shared" si="102"/>
        <v>58.644919310517963</v>
      </c>
      <c r="AA129" s="1">
        <f t="shared" si="103"/>
        <v>1.7357778470381065E-3</v>
      </c>
      <c r="AB129">
        <f t="shared" si="104"/>
        <v>0.85368888443056112</v>
      </c>
      <c r="AC129">
        <f t="shared" si="105"/>
        <v>0.52078334132314952</v>
      </c>
      <c r="AD129" s="18">
        <f t="shared" si="136"/>
        <v>5.7868019903892769</v>
      </c>
      <c r="AE129" s="2">
        <f t="shared" si="106"/>
        <v>-28.272497366219795</v>
      </c>
      <c r="AF129" s="2"/>
      <c r="AG129" s="1">
        <f t="shared" si="107"/>
        <v>6.0220871684810431E-3</v>
      </c>
      <c r="AH129" s="1">
        <f t="shared" si="108"/>
        <v>6.5694369339322611E-3</v>
      </c>
      <c r="AI129">
        <f t="shared" si="109"/>
        <v>0.74195581350476569</v>
      </c>
      <c r="AJ129" s="2">
        <f t="shared" si="110"/>
        <v>42.532498863330517</v>
      </c>
      <c r="AK129" s="1">
        <f t="shared" si="111"/>
        <v>8.911960249782162E-3</v>
      </c>
      <c r="AL129" s="1">
        <f t="shared" si="168"/>
        <v>6.242572962469092</v>
      </c>
      <c r="AM129">
        <f t="shared" si="112"/>
        <v>1.4119554632887967</v>
      </c>
      <c r="AN129" s="17">
        <f t="shared" si="113"/>
        <v>2.8104209062277006</v>
      </c>
      <c r="AP129">
        <v>4</v>
      </c>
      <c r="AQ129">
        <f t="shared" si="114"/>
        <v>0.37097790675238285</v>
      </c>
      <c r="AR129" s="2">
        <f t="shared" si="137"/>
        <v>21.266249431665258</v>
      </c>
      <c r="AT129" s="1">
        <f>ATAN(A129/$G$8/$G$1)</f>
        <v>0.51778166746821963</v>
      </c>
      <c r="AU129" s="2">
        <f t="shared" si="138"/>
        <v>29.681751638305581</v>
      </c>
      <c r="AW129" s="2">
        <f>(AT129+AI129)/(SQRT(AP129)-1)</f>
        <v>1.2597374809729853</v>
      </c>
      <c r="AX129" s="2">
        <f t="shared" si="139"/>
        <v>72.214250501636101</v>
      </c>
      <c r="AZ129" s="18">
        <f>(A129-$A$122)</f>
        <v>0.87441666666667217</v>
      </c>
      <c r="BB129" s="18"/>
      <c r="BC129" s="18"/>
      <c r="BE129" s="17">
        <f t="shared" si="152"/>
        <v>14.240500000000033</v>
      </c>
      <c r="BF129" s="17">
        <f>(A129-A128)</f>
        <v>0.12491666666666745</v>
      </c>
      <c r="BG129">
        <f t="shared" si="153"/>
        <v>43.714147082749186</v>
      </c>
      <c r="BH129" s="18">
        <f t="shared" si="154"/>
        <v>0.38249819078522612</v>
      </c>
      <c r="BI129" s="18">
        <f>SUM($BH$16:BH129)</f>
        <v>14.047459186122158</v>
      </c>
      <c r="BJ129">
        <v>13.4</v>
      </c>
      <c r="BK129" s="17">
        <f t="shared" si="140"/>
        <v>1.3525408138778428</v>
      </c>
      <c r="BL129" s="17">
        <v>1.3514092809188032</v>
      </c>
      <c r="BM129" s="1">
        <v>1.2</v>
      </c>
      <c r="BO129" s="2">
        <f>BM129*SQRT(AP129)+(2-BM129)</f>
        <v>3.2</v>
      </c>
      <c r="BP129" s="1">
        <f>BO129+AN129</f>
        <v>6.0104209062277008</v>
      </c>
      <c r="BR129" s="1">
        <f t="shared" si="141"/>
        <v>3.5601250000000091</v>
      </c>
      <c r="BS129" s="1">
        <f t="shared" si="155"/>
        <v>3.1229166666667751E-2</v>
      </c>
      <c r="BT129" s="1">
        <f t="shared" si="122"/>
        <v>21.578528915118973</v>
      </c>
      <c r="BU129" s="2">
        <f t="shared" si="142"/>
        <v>2.5889498213466737</v>
      </c>
      <c r="BW129" s="1">
        <v>4</v>
      </c>
      <c r="BX129" s="1">
        <f t="shared" si="123"/>
        <v>0.25889083373410982</v>
      </c>
      <c r="BY129" s="2">
        <f t="shared" si="124"/>
        <v>14.840875819152791</v>
      </c>
      <c r="CA129" s="1">
        <f t="shared" si="143"/>
        <v>0.51778166746821963</v>
      </c>
      <c r="CB129" s="2">
        <f t="shared" si="125"/>
        <v>29.681751638305581</v>
      </c>
      <c r="CD129" s="1">
        <f t="shared" si="126"/>
        <v>9.4960532473943928</v>
      </c>
      <c r="CE129" s="1">
        <f t="shared" si="127"/>
        <v>-1.771065340612267E-2</v>
      </c>
      <c r="CF129" s="17">
        <f>SUM(CE$15:$CE129)</f>
        <v>-1.0139537200887785</v>
      </c>
      <c r="CG129" s="18">
        <f t="shared" si="144"/>
        <v>1.5139537200887785</v>
      </c>
      <c r="CH129" s="18">
        <f t="shared" si="145"/>
        <v>0.98604627991122151</v>
      </c>
      <c r="CJ129" s="1">
        <f t="shared" si="146"/>
        <v>4.0139537200887787</v>
      </c>
      <c r="CK129" s="18">
        <f t="shared" si="147"/>
        <v>6.6029035414354524</v>
      </c>
      <c r="CL129">
        <f t="shared" si="148"/>
        <v>30.271191020907516</v>
      </c>
      <c r="CN129" s="1">
        <v>0</v>
      </c>
      <c r="CO129">
        <v>1</v>
      </c>
      <c r="CP129" s="1">
        <f t="shared" si="149"/>
        <v>0</v>
      </c>
      <c r="CR129" s="1">
        <f t="shared" si="150"/>
        <v>4</v>
      </c>
      <c r="CT129" s="18">
        <f t="shared" si="128"/>
        <v>10.602903541435452</v>
      </c>
      <c r="CU129">
        <f t="shared" si="129"/>
        <v>305.36362199334104</v>
      </c>
    </row>
    <row r="130" spans="1:99" x14ac:dyDescent="0.2">
      <c r="A130" s="17">
        <f t="shared" si="151"/>
        <v>14.3654166666667</v>
      </c>
      <c r="B130">
        <f t="shared" si="130"/>
        <v>14.3654166666667</v>
      </c>
      <c r="C130" s="1">
        <f t="shared" si="131"/>
        <v>12.5</v>
      </c>
      <c r="D130" s="1">
        <f t="shared" si="87"/>
        <v>19.042457719710065</v>
      </c>
      <c r="E130">
        <f t="shared" si="88"/>
        <v>0.85472250772190317</v>
      </c>
      <c r="F130" s="1">
        <f t="shared" si="89"/>
        <v>48.996831652847952</v>
      </c>
      <c r="G130" s="1">
        <f t="shared" si="90"/>
        <v>2.7577443279041356E-3</v>
      </c>
      <c r="H130">
        <f t="shared" si="91"/>
        <v>0.75438879151600524</v>
      </c>
      <c r="I130">
        <f t="shared" si="92"/>
        <v>0.65642787207355935</v>
      </c>
      <c r="J130" s="18">
        <f t="shared" si="132"/>
        <v>3.2933129670270214</v>
      </c>
      <c r="K130" s="2">
        <f t="shared" si="93"/>
        <v>-171.21135857806885</v>
      </c>
      <c r="L130">
        <f t="shared" si="116"/>
        <v>8.1154166666667003</v>
      </c>
      <c r="M130" s="1">
        <f t="shared" si="133"/>
        <v>12.5</v>
      </c>
      <c r="N130" s="1">
        <f t="shared" si="94"/>
        <v>14.903354913361342</v>
      </c>
      <c r="O130">
        <f t="shared" si="95"/>
        <v>0.57583607453365715</v>
      </c>
      <c r="P130" s="1">
        <f t="shared" si="117"/>
        <v>33.009711278999454</v>
      </c>
      <c r="Q130" s="1">
        <f t="shared" si="96"/>
        <v>4.5022738980540116E-3</v>
      </c>
      <c r="R130">
        <f t="shared" si="97"/>
        <v>0.54453622783893885</v>
      </c>
      <c r="S130">
        <f t="shared" si="98"/>
        <v>0.83873732274827217</v>
      </c>
      <c r="T130" s="18">
        <f t="shared" si="134"/>
        <v>1.2124404687852617</v>
      </c>
      <c r="U130" s="2">
        <f t="shared" si="99"/>
        <v>69.502956809346202</v>
      </c>
      <c r="V130">
        <f t="shared" si="118"/>
        <v>20.6154166666667</v>
      </c>
      <c r="W130" s="1">
        <f t="shared" si="135"/>
        <v>12.5</v>
      </c>
      <c r="X130" s="1">
        <f t="shared" si="100"/>
        <v>24.109031592751275</v>
      </c>
      <c r="Y130">
        <f t="shared" si="101"/>
        <v>1.02572638655432</v>
      </c>
      <c r="Z130" s="1">
        <f t="shared" si="102"/>
        <v>58.799601776999232</v>
      </c>
      <c r="AA130" s="1">
        <f t="shared" si="103"/>
        <v>1.7204437102346E-3</v>
      </c>
      <c r="AB130">
        <f t="shared" si="104"/>
        <v>0.85509103040310497</v>
      </c>
      <c r="AC130">
        <f t="shared" si="105"/>
        <v>0.5184778970449524</v>
      </c>
      <c r="AD130" s="18">
        <f t="shared" si="136"/>
        <v>5.840457777383163</v>
      </c>
      <c r="AE130" s="2">
        <f t="shared" si="106"/>
        <v>-25.196687920710417</v>
      </c>
      <c r="AF130" s="2"/>
      <c r="AG130" s="1">
        <f t="shared" si="107"/>
        <v>6.0031986409168105E-3</v>
      </c>
      <c r="AH130" s="1">
        <f t="shared" si="108"/>
        <v>6.4784974332889392E-3</v>
      </c>
      <c r="AI130">
        <f t="shared" si="109"/>
        <v>0.74733688936568687</v>
      </c>
      <c r="AJ130" s="2">
        <f t="shared" si="110"/>
        <v>42.840968180198608</v>
      </c>
      <c r="AK130" s="1">
        <f t="shared" si="111"/>
        <v>8.8322886567093594E-3</v>
      </c>
      <c r="AL130" s="1">
        <f t="shared" si="168"/>
        <v>7.5131018365646431</v>
      </c>
      <c r="AM130">
        <f t="shared" si="112"/>
        <v>1.4384732554048731</v>
      </c>
      <c r="AN130" s="17">
        <f t="shared" si="113"/>
        <v>2.8632031357581069</v>
      </c>
      <c r="AP130">
        <v>4</v>
      </c>
      <c r="AQ130">
        <f t="shared" si="114"/>
        <v>0.37366844468284344</v>
      </c>
      <c r="AR130" s="2">
        <f t="shared" si="137"/>
        <v>21.420484090099304</v>
      </c>
      <c r="AT130" s="1">
        <f>ATAN(A130/$G$8/$G$1)</f>
        <v>0.52154614692045764</v>
      </c>
      <c r="AU130" s="2">
        <f t="shared" si="138"/>
        <v>29.897549823465724</v>
      </c>
      <c r="AW130" s="2">
        <f>(AT130+AI130)/(SQRT(AP130)-1)</f>
        <v>1.2688830362861445</v>
      </c>
      <c r="AX130" s="2">
        <f t="shared" si="139"/>
        <v>72.738518003664325</v>
      </c>
      <c r="AZ130" s="18">
        <f>(A130-$A$122)</f>
        <v>0.99933333333333962</v>
      </c>
      <c r="BB130" s="18"/>
      <c r="BC130" s="18"/>
      <c r="BE130" s="17">
        <f t="shared" si="152"/>
        <v>14.3654166666667</v>
      </c>
      <c r="BF130" s="17">
        <f>(A130-A129)</f>
        <v>0.12491666666666745</v>
      </c>
      <c r="BG130">
        <f t="shared" si="153"/>
        <v>45.271162568921895</v>
      </c>
      <c r="BH130" s="18">
        <f t="shared" si="154"/>
        <v>0.39473460369989932</v>
      </c>
      <c r="BI130" s="18">
        <f>SUM($BH$16:BH130)</f>
        <v>14.442193789822056</v>
      </c>
      <c r="BJ130">
        <v>13.4</v>
      </c>
      <c r="BK130" s="17">
        <f t="shared" si="140"/>
        <v>0.9578062101779441</v>
      </c>
      <c r="BL130" s="17">
        <v>0.95659223840377727</v>
      </c>
      <c r="BM130" s="1">
        <v>1.2</v>
      </c>
      <c r="BO130" s="2">
        <f>BM130*SQRT(AP130)+(2-BM130)</f>
        <v>3.2</v>
      </c>
      <c r="BP130" s="1">
        <f>BO130+AN130</f>
        <v>6.0632031357581067</v>
      </c>
      <c r="BR130" s="1">
        <f t="shared" si="141"/>
        <v>3.5913541666666751</v>
      </c>
      <c r="BS130" s="1">
        <f t="shared" si="155"/>
        <v>3.1229166666665975E-2</v>
      </c>
      <c r="BT130" s="1">
        <f t="shared" si="122"/>
        <v>21.6250531271927</v>
      </c>
      <c r="BU130" s="2">
        <f t="shared" si="142"/>
        <v>2.6882562629508087</v>
      </c>
      <c r="BW130" s="1">
        <v>4</v>
      </c>
      <c r="BX130" s="1">
        <f t="shared" si="123"/>
        <v>0.26077307346022882</v>
      </c>
      <c r="BY130" s="2">
        <f t="shared" si="124"/>
        <v>14.948774911732862</v>
      </c>
      <c r="CA130" s="1">
        <f t="shared" si="143"/>
        <v>0.52154614692045764</v>
      </c>
      <c r="CB130" s="2">
        <f t="shared" si="125"/>
        <v>29.897549823465724</v>
      </c>
      <c r="CD130" s="1">
        <f t="shared" si="126"/>
        <v>9.5574698415650587</v>
      </c>
      <c r="CE130" s="1">
        <f t="shared" si="127"/>
        <v>-1.786669476716457E-2</v>
      </c>
      <c r="CF130" s="17">
        <f>SUM(CE$15:$CE130)</f>
        <v>-1.0318204148559431</v>
      </c>
      <c r="CG130" s="18">
        <f t="shared" si="144"/>
        <v>1.5318204148559431</v>
      </c>
      <c r="CH130" s="18">
        <f t="shared" si="145"/>
        <v>0.96817958514405689</v>
      </c>
      <c r="CJ130" s="1">
        <f t="shared" si="146"/>
        <v>4.0318204148559431</v>
      </c>
      <c r="CK130" s="18">
        <f t="shared" si="147"/>
        <v>6.7200766778067518</v>
      </c>
      <c r="CL130">
        <f t="shared" si="148"/>
        <v>30.808374454128376</v>
      </c>
      <c r="CN130" s="1">
        <v>0</v>
      </c>
      <c r="CO130">
        <v>1</v>
      </c>
      <c r="CP130" s="1">
        <f t="shared" si="149"/>
        <v>0</v>
      </c>
      <c r="CR130" s="1">
        <f t="shared" si="150"/>
        <v>4</v>
      </c>
      <c r="CT130" s="18">
        <f t="shared" si="128"/>
        <v>10.720076677806752</v>
      </c>
      <c r="CU130">
        <f t="shared" si="129"/>
        <v>308.73820832083447</v>
      </c>
    </row>
    <row r="131" spans="1:99" x14ac:dyDescent="0.2">
      <c r="A131" s="17">
        <f t="shared" si="151"/>
        <v>14.490333333333368</v>
      </c>
      <c r="B131">
        <f t="shared" si="130"/>
        <v>14.490333333333368</v>
      </c>
      <c r="C131" s="1">
        <f t="shared" si="131"/>
        <v>12.5</v>
      </c>
      <c r="D131" s="1">
        <f t="shared" si="87"/>
        <v>19.13686913032307</v>
      </c>
      <c r="E131">
        <f t="shared" si="88"/>
        <v>0.85900737961221352</v>
      </c>
      <c r="F131" s="1">
        <f t="shared" si="89"/>
        <v>49.242461251655548</v>
      </c>
      <c r="G131" s="1">
        <f t="shared" si="90"/>
        <v>2.7306008820949402E-3</v>
      </c>
      <c r="H131">
        <f t="shared" si="91"/>
        <v>0.75719456691966935</v>
      </c>
      <c r="I131">
        <f t="shared" si="92"/>
        <v>0.65318939659744502</v>
      </c>
      <c r="J131" s="18">
        <f t="shared" si="132"/>
        <v>3.3407769023425389</v>
      </c>
      <c r="K131" s="2">
        <f t="shared" si="93"/>
        <v>-168.49049604405829</v>
      </c>
      <c r="L131">
        <f t="shared" si="116"/>
        <v>8.2403333333333677</v>
      </c>
      <c r="M131" s="1">
        <f t="shared" si="133"/>
        <v>12.5</v>
      </c>
      <c r="N131" s="1">
        <f t="shared" si="94"/>
        <v>14.971743166526903</v>
      </c>
      <c r="O131">
        <f t="shared" si="95"/>
        <v>0.58283413244659732</v>
      </c>
      <c r="P131" s="1">
        <f t="shared" si="117"/>
        <v>33.410873834518313</v>
      </c>
      <c r="Q131" s="1">
        <f t="shared" si="96"/>
        <v>4.4612366692491981E-3</v>
      </c>
      <c r="R131">
        <f t="shared" si="97"/>
        <v>0.55039237860803714</v>
      </c>
      <c r="S131">
        <f t="shared" si="98"/>
        <v>0.83490612021363642</v>
      </c>
      <c r="T131" s="18">
        <f t="shared" si="134"/>
        <v>1.2468216479617569</v>
      </c>
      <c r="U131" s="2">
        <f t="shared" si="99"/>
        <v>71.47385243092873</v>
      </c>
      <c r="V131">
        <f t="shared" si="118"/>
        <v>20.740333333333368</v>
      </c>
      <c r="W131" s="1">
        <f t="shared" si="135"/>
        <v>12.5</v>
      </c>
      <c r="X131" s="1">
        <f t="shared" si="100"/>
        <v>24.215933324523736</v>
      </c>
      <c r="Y131">
        <f t="shared" si="101"/>
        <v>1.0284009317385128</v>
      </c>
      <c r="Z131" s="1">
        <f t="shared" si="102"/>
        <v>58.952919653800095</v>
      </c>
      <c r="AA131" s="1">
        <f t="shared" si="103"/>
        <v>1.7052873704982395E-3</v>
      </c>
      <c r="AB131">
        <f t="shared" si="104"/>
        <v>0.85647466299923325</v>
      </c>
      <c r="AC131">
        <f t="shared" si="105"/>
        <v>0.51618906578922208</v>
      </c>
      <c r="AD131" s="18">
        <f t="shared" si="136"/>
        <v>5.8942010362649011</v>
      </c>
      <c r="AE131" s="2">
        <f t="shared" si="106"/>
        <v>-22.115864163158562</v>
      </c>
      <c r="AF131" s="2"/>
      <c r="AG131" s="1">
        <f t="shared" si="107"/>
        <v>5.9835622402341368E-3</v>
      </c>
      <c r="AH131" s="1">
        <f t="shared" si="108"/>
        <v>6.3885640360813439E-3</v>
      </c>
      <c r="AI131">
        <f t="shared" si="109"/>
        <v>0.75267482905693928</v>
      </c>
      <c r="AJ131" s="2">
        <f t="shared" si="110"/>
        <v>43.146964723009255</v>
      </c>
      <c r="AK131" s="1">
        <f t="shared" si="111"/>
        <v>8.7531004521750871E-3</v>
      </c>
      <c r="AL131" s="1">
        <f t="shared" si="168"/>
        <v>9.4635183502172868</v>
      </c>
      <c r="AM131">
        <f t="shared" si="112"/>
        <v>1.4655180649231618</v>
      </c>
      <c r="AN131" s="17">
        <f t="shared" si="113"/>
        <v>2.9170343648948287</v>
      </c>
      <c r="AP131">
        <v>4</v>
      </c>
      <c r="AQ131">
        <f t="shared" si="114"/>
        <v>0.37633741452846964</v>
      </c>
      <c r="AR131" s="2">
        <f t="shared" si="137"/>
        <v>21.573482361504627</v>
      </c>
      <c r="AT131" s="1">
        <f>ATAN(A131/$G$8/$G$1)</f>
        <v>0.52529441046656711</v>
      </c>
      <c r="AU131" s="2">
        <f t="shared" si="138"/>
        <v>30.112418434389195</v>
      </c>
      <c r="AW131" s="2">
        <f>(AT131+AI131)/(SQRT(AP131)-1)</f>
        <v>1.2779692395235065</v>
      </c>
      <c r="AX131" s="2">
        <f t="shared" si="139"/>
        <v>73.25938315739846</v>
      </c>
      <c r="BB131" s="18"/>
      <c r="BC131" s="18"/>
      <c r="BE131" s="17">
        <f t="shared" si="152"/>
        <v>14.490333333333368</v>
      </c>
      <c r="BF131" s="17">
        <f>(A131-A130)</f>
        <v>0.12491666666666745</v>
      </c>
      <c r="BG131">
        <f t="shared" si="153"/>
        <v>46.920397795278824</v>
      </c>
      <c r="BH131" s="18">
        <f t="shared" si="154"/>
        <v>0.40761546833048501</v>
      </c>
      <c r="BI131" s="18">
        <f>SUM($BH$16:BH131)</f>
        <v>14.849809258152542</v>
      </c>
      <c r="BJ131">
        <v>13.4</v>
      </c>
      <c r="BK131" s="17">
        <f t="shared" si="140"/>
        <v>0.55019074184745875</v>
      </c>
      <c r="BL131" s="17">
        <v>0.54888716810918758</v>
      </c>
      <c r="BM131" s="1">
        <v>1.2</v>
      </c>
      <c r="BO131" s="2">
        <f>BM131*SQRT(AP131)+(2-BM131)</f>
        <v>3.2</v>
      </c>
      <c r="BP131" s="1">
        <f>BO131+AN131</f>
        <v>6.1170343648948293</v>
      </c>
      <c r="BR131" s="1">
        <f t="shared" si="141"/>
        <v>3.6225833333333424</v>
      </c>
      <c r="BS131" s="1">
        <f t="shared" si="155"/>
        <v>3.1229166666667307E-2</v>
      </c>
      <c r="BT131" s="1">
        <f t="shared" si="122"/>
        <v>21.671882476206367</v>
      </c>
      <c r="BU131" s="2">
        <f t="shared" si="142"/>
        <v>2.788916841101198</v>
      </c>
      <c r="BW131" s="1">
        <v>4</v>
      </c>
      <c r="BX131" s="1">
        <f t="shared" si="123"/>
        <v>0.26264720523328355</v>
      </c>
      <c r="BY131" s="2">
        <f t="shared" si="124"/>
        <v>15.056209217194597</v>
      </c>
      <c r="CA131" s="1">
        <f t="shared" si="143"/>
        <v>0.52529441046656711</v>
      </c>
      <c r="CB131" s="2">
        <f t="shared" si="125"/>
        <v>30.112418434389195</v>
      </c>
      <c r="CD131" s="1">
        <f t="shared" si="126"/>
        <v>9.6195587577721327</v>
      </c>
      <c r="CE131" s="1">
        <f t="shared" si="127"/>
        <v>-1.8022736134574099E-2</v>
      </c>
      <c r="CF131" s="17">
        <f>SUM(CE$15:$CE131)</f>
        <v>-1.0498431509905173</v>
      </c>
      <c r="CG131" s="18">
        <f t="shared" si="144"/>
        <v>1.5498431509905173</v>
      </c>
      <c r="CH131" s="18">
        <f t="shared" si="145"/>
        <v>0.95015684900948272</v>
      </c>
      <c r="CJ131" s="1">
        <f t="shared" si="146"/>
        <v>4.0498431509905171</v>
      </c>
      <c r="CK131" s="18">
        <f t="shared" si="147"/>
        <v>6.838759992091715</v>
      </c>
      <c r="CL131">
        <f t="shared" si="148"/>
        <v>31.352481339102422</v>
      </c>
      <c r="CN131" s="1">
        <v>0</v>
      </c>
      <c r="CO131">
        <v>1</v>
      </c>
      <c r="CP131" s="1">
        <f t="shared" si="149"/>
        <v>0</v>
      </c>
      <c r="CR131" s="1">
        <f t="shared" si="150"/>
        <v>4</v>
      </c>
      <c r="CT131" s="18">
        <f t="shared" si="128"/>
        <v>10.838759992091715</v>
      </c>
      <c r="CU131">
        <f t="shared" si="129"/>
        <v>312.1562877722414</v>
      </c>
    </row>
    <row r="132" spans="1:99" x14ac:dyDescent="0.2">
      <c r="A132" s="17">
        <f t="shared" si="151"/>
        <v>14.615250000000035</v>
      </c>
      <c r="B132">
        <f t="shared" si="130"/>
        <v>14.615250000000035</v>
      </c>
      <c r="C132" s="1">
        <f t="shared" si="131"/>
        <v>12.5</v>
      </c>
      <c r="D132" s="1">
        <f t="shared" si="87"/>
        <v>19.231628442815264</v>
      </c>
      <c r="E132">
        <f t="shared" si="88"/>
        <v>0.86325010337117181</v>
      </c>
      <c r="F132" s="1">
        <f t="shared" si="89"/>
        <v>49.485674715544874</v>
      </c>
      <c r="G132" s="1">
        <f t="shared" si="90"/>
        <v>2.7037583920175973E-3</v>
      </c>
      <c r="H132">
        <f t="shared" si="91"/>
        <v>0.75995904576973772</v>
      </c>
      <c r="I132">
        <f t="shared" si="92"/>
        <v>0.64997095993032616</v>
      </c>
      <c r="J132" s="18">
        <f t="shared" si="132"/>
        <v>3.3884157401638313</v>
      </c>
      <c r="K132" s="2">
        <f t="shared" si="93"/>
        <v>-165.75960725175491</v>
      </c>
      <c r="L132">
        <f t="shared" si="116"/>
        <v>8.3652500000000352</v>
      </c>
      <c r="M132" s="1">
        <f t="shared" si="133"/>
        <v>12.5</v>
      </c>
      <c r="N132" s="1">
        <f t="shared" si="94"/>
        <v>15.040857939708777</v>
      </c>
      <c r="O132">
        <f t="shared" si="95"/>
        <v>0.58976821331520335</v>
      </c>
      <c r="P132" s="1">
        <f t="shared" si="117"/>
        <v>33.808368916158152</v>
      </c>
      <c r="Q132" s="1">
        <f t="shared" si="96"/>
        <v>4.4203308996666408E-3</v>
      </c>
      <c r="R132">
        <f t="shared" si="97"/>
        <v>0.55616840698397041</v>
      </c>
      <c r="S132">
        <f t="shared" si="98"/>
        <v>0.83106961385488798</v>
      </c>
      <c r="T132" s="18">
        <f t="shared" si="134"/>
        <v>1.2815680742925513</v>
      </c>
      <c r="U132" s="2">
        <f t="shared" si="99"/>
        <v>73.465685787471088</v>
      </c>
      <c r="V132">
        <f t="shared" si="118"/>
        <v>20.865250000000035</v>
      </c>
      <c r="W132" s="1">
        <f t="shared" si="135"/>
        <v>12.5</v>
      </c>
      <c r="X132" s="1">
        <f t="shared" si="100"/>
        <v>24.323006754151542</v>
      </c>
      <c r="Y132">
        <f t="shared" si="101"/>
        <v>1.031051948269778</v>
      </c>
      <c r="Z132" s="1">
        <f t="shared" si="102"/>
        <v>59.10488875431848</v>
      </c>
      <c r="AA132" s="1">
        <f t="shared" si="103"/>
        <v>1.6903065687377187E-3</v>
      </c>
      <c r="AB132">
        <f t="shared" si="104"/>
        <v>0.85784007754052349</v>
      </c>
      <c r="AC132">
        <f t="shared" si="105"/>
        <v>0.51391672609992811</v>
      </c>
      <c r="AD132" s="18">
        <f t="shared" si="136"/>
        <v>5.9480306136948649</v>
      </c>
      <c r="AE132" s="2">
        <f t="shared" si="106"/>
        <v>-19.030092208574672</v>
      </c>
      <c r="AF132" s="2"/>
      <c r="AG132" s="1">
        <f t="shared" si="107"/>
        <v>5.9632067603924508E-3</v>
      </c>
      <c r="AH132" s="1">
        <f t="shared" si="108"/>
        <v>6.2996439492870298E-3</v>
      </c>
      <c r="AI132">
        <f t="shared" si="109"/>
        <v>0.75796956443227737</v>
      </c>
      <c r="AJ132" s="2">
        <f t="shared" si="110"/>
        <v>43.450484585289786</v>
      </c>
      <c r="AK132" s="1">
        <f t="shared" si="111"/>
        <v>8.6744076889998037E-3</v>
      </c>
      <c r="AL132" s="1">
        <f t="shared" si="168"/>
        <v>12.842258121036144</v>
      </c>
      <c r="AM132">
        <f t="shared" si="112"/>
        <v>1.4930852129121956</v>
      </c>
      <c r="AN132" s="17">
        <f t="shared" si="113"/>
        <v>2.9719052804780963</v>
      </c>
      <c r="AP132">
        <v>4</v>
      </c>
      <c r="AQ132">
        <f t="shared" si="114"/>
        <v>0.37898478221613868</v>
      </c>
      <c r="AR132" s="2">
        <f t="shared" si="137"/>
        <v>21.725242292644893</v>
      </c>
      <c r="AT132" s="1">
        <f>ATAN(A132/$G$8/$G$1)</f>
        <v>0.52902645801678605</v>
      </c>
      <c r="AU132" s="2">
        <f t="shared" si="138"/>
        <v>30.326357465930407</v>
      </c>
      <c r="AW132" s="2">
        <f>(AT132+AI132)/(SQRT(AP132)-1)</f>
        <v>1.2869960224490633</v>
      </c>
      <c r="AX132" s="2">
        <f t="shared" si="139"/>
        <v>73.776842051220186</v>
      </c>
      <c r="BB132" s="18"/>
      <c r="BC132" s="18"/>
      <c r="BE132" s="17">
        <f t="shared" si="152"/>
        <v>14.615250000000035</v>
      </c>
      <c r="BF132" s="17">
        <f>(A132-A131)</f>
        <v>0.12491666666666745</v>
      </c>
      <c r="BG132">
        <f t="shared" si="153"/>
        <v>48.66952660490594</v>
      </c>
      <c r="BH132" s="18">
        <f t="shared" si="154"/>
        <v>0.42119438179195934</v>
      </c>
      <c r="BI132" s="18">
        <f>SUM($BH$16:BH132)</f>
        <v>15.271003639944501</v>
      </c>
      <c r="BJ132">
        <v>15</v>
      </c>
      <c r="BK132" s="17">
        <f t="shared" si="140"/>
        <v>1.7289963600554987</v>
      </c>
      <c r="BL132" s="17">
        <v>1.7275952156144605</v>
      </c>
      <c r="BM132" s="1">
        <v>1.2</v>
      </c>
      <c r="BO132" s="2">
        <f>BM132*SQRT(AP132)+(2-BM132)</f>
        <v>3.2</v>
      </c>
      <c r="BP132" s="1">
        <f>BO132+AN132</f>
        <v>6.1719052804780965</v>
      </c>
      <c r="BR132" s="1">
        <f t="shared" si="141"/>
        <v>3.6538125000000088</v>
      </c>
      <c r="BS132" s="1">
        <f t="shared" si="155"/>
        <v>3.1229166666666419E-2</v>
      </c>
      <c r="BT132" s="1">
        <f t="shared" si="122"/>
        <v>21.719014988401447</v>
      </c>
      <c r="BU132" s="2">
        <f t="shared" si="142"/>
        <v>2.8909202688795439</v>
      </c>
      <c r="BW132" s="1">
        <v>4</v>
      </c>
      <c r="BX132" s="1">
        <f t="shared" si="123"/>
        <v>0.26451322900839302</v>
      </c>
      <c r="BY132" s="2">
        <f t="shared" si="124"/>
        <v>15.163178732965203</v>
      </c>
      <c r="CA132" s="1">
        <f t="shared" si="143"/>
        <v>0.52902645801678605</v>
      </c>
      <c r="CB132" s="2">
        <f t="shared" si="125"/>
        <v>30.326357465930407</v>
      </c>
      <c r="CD132" s="1">
        <f t="shared" si="126"/>
        <v>9.6823232028615944</v>
      </c>
      <c r="CE132" s="1">
        <f t="shared" si="127"/>
        <v>-1.8178777508304371E-2</v>
      </c>
      <c r="CF132" s="17">
        <f>SUM(CE$15:$CE132)</f>
        <v>-1.0680219284988217</v>
      </c>
      <c r="CG132" s="18">
        <f t="shared" si="144"/>
        <v>1.5680219284988217</v>
      </c>
      <c r="CH132" s="18">
        <f t="shared" si="145"/>
        <v>0.93197807150117828</v>
      </c>
      <c r="CJ132" s="1">
        <f t="shared" si="146"/>
        <v>4.0680219284988217</v>
      </c>
      <c r="CK132" s="18">
        <f t="shared" si="147"/>
        <v>6.9589421973783656</v>
      </c>
      <c r="CL132">
        <f t="shared" si="148"/>
        <v>31.903459930674455</v>
      </c>
      <c r="CN132" s="1">
        <v>0</v>
      </c>
      <c r="CO132">
        <v>1</v>
      </c>
      <c r="CP132" s="1">
        <f t="shared" si="149"/>
        <v>0</v>
      </c>
      <c r="CR132" s="1">
        <f t="shared" si="150"/>
        <v>4</v>
      </c>
      <c r="CT132" s="18">
        <f t="shared" si="128"/>
        <v>10.958942197378367</v>
      </c>
      <c r="CU132">
        <f t="shared" si="129"/>
        <v>315.61753528449697</v>
      </c>
    </row>
    <row r="133" spans="1:99" x14ac:dyDescent="0.2">
      <c r="A133" s="17">
        <f t="shared" si="151"/>
        <v>14.740166666666703</v>
      </c>
      <c r="B133">
        <f t="shared" si="130"/>
        <v>14.740166666666703</v>
      </c>
      <c r="C133" s="1">
        <f t="shared" si="131"/>
        <v>12.5</v>
      </c>
      <c r="D133" s="1">
        <f t="shared" si="87"/>
        <v>19.326730539879531</v>
      </c>
      <c r="E133">
        <f t="shared" si="88"/>
        <v>0.86745114732950468</v>
      </c>
      <c r="F133" s="1">
        <f t="shared" si="89"/>
        <v>49.726498891500263</v>
      </c>
      <c r="G133" s="1">
        <f t="shared" si="90"/>
        <v>2.6772147975809564E-3</v>
      </c>
      <c r="H133">
        <f t="shared" si="91"/>
        <v>0.76268288815075402</v>
      </c>
      <c r="I133">
        <f t="shared" si="92"/>
        <v>0.6467726123778158</v>
      </c>
      <c r="J133" s="18">
        <f t="shared" si="132"/>
        <v>3.4362269078407031</v>
      </c>
      <c r="K133" s="2">
        <f t="shared" si="93"/>
        <v>-163.01883967792151</v>
      </c>
      <c r="L133">
        <f t="shared" si="116"/>
        <v>8.4901666666667026</v>
      </c>
      <c r="M133" s="1">
        <f t="shared" si="133"/>
        <v>12.5</v>
      </c>
      <c r="N133" s="1">
        <f t="shared" si="94"/>
        <v>15.110689263821767</v>
      </c>
      <c r="O133">
        <f t="shared" si="95"/>
        <v>0.5966385327836683</v>
      </c>
      <c r="P133" s="1">
        <f t="shared" si="117"/>
        <v>34.202208885687988</v>
      </c>
      <c r="Q133" s="1">
        <f t="shared" si="96"/>
        <v>4.3795697794371691E-3</v>
      </c>
      <c r="R133">
        <f t="shared" si="97"/>
        <v>0.56186494993275948</v>
      </c>
      <c r="S133">
        <f t="shared" si="98"/>
        <v>0.82722897557874364</v>
      </c>
      <c r="T133" s="18">
        <f t="shared" si="134"/>
        <v>1.3166747359680342</v>
      </c>
      <c r="U133" s="2">
        <f t="shared" si="99"/>
        <v>75.478169577785394</v>
      </c>
      <c r="V133">
        <f t="shared" si="118"/>
        <v>20.990166666666703</v>
      </c>
      <c r="W133" s="1">
        <f t="shared" si="135"/>
        <v>12.5</v>
      </c>
      <c r="X133" s="1">
        <f t="shared" si="100"/>
        <v>24.430249624071507</v>
      </c>
      <c r="Y133">
        <f t="shared" si="101"/>
        <v>1.0336797084948128</v>
      </c>
      <c r="Z133" s="1">
        <f t="shared" si="102"/>
        <v>59.255524690785442</v>
      </c>
      <c r="AA133" s="1">
        <f t="shared" si="103"/>
        <v>1.6754990692409244E-3</v>
      </c>
      <c r="AB133">
        <f t="shared" si="104"/>
        <v>0.85918756417391506</v>
      </c>
      <c r="AC133">
        <f t="shared" si="105"/>
        <v>0.51166075633069086</v>
      </c>
      <c r="AD133" s="18">
        <f t="shared" si="136"/>
        <v>6.0019453747166693</v>
      </c>
      <c r="AE133" s="2">
        <f t="shared" si="106"/>
        <v>-15.939437118152739</v>
      </c>
      <c r="AF133" s="2"/>
      <c r="AG133" s="1">
        <f t="shared" si="107"/>
        <v>5.9421606329462433E-3</v>
      </c>
      <c r="AH133" s="1">
        <f t="shared" si="108"/>
        <v>6.2117433516465943E-3</v>
      </c>
      <c r="AI133">
        <f t="shared" si="109"/>
        <v>0.76322104880073027</v>
      </c>
      <c r="AJ133" s="2">
        <f t="shared" si="110"/>
        <v>43.751525090487718</v>
      </c>
      <c r="AK133" s="1">
        <f t="shared" si="111"/>
        <v>8.5962217546118342E-3</v>
      </c>
      <c r="AL133" s="1">
        <f>((G133*SIN(J133)+Q133*SIN(T133)+AA133*SIN(AD133))/(G133*COS(J133)+Q133*COS(T133)+AA133*COS(AD133)))</f>
        <v>20.133920279768912</v>
      </c>
      <c r="AM133">
        <f t="shared" si="112"/>
        <v>1.5211696809832775</v>
      </c>
      <c r="AN133" s="17">
        <f t="shared" si="113"/>
        <v>3.0278058936769057</v>
      </c>
      <c r="AP133">
        <v>4</v>
      </c>
      <c r="AQ133">
        <f t="shared" si="114"/>
        <v>0.38161052440036514</v>
      </c>
      <c r="AR133" s="2">
        <f t="shared" si="137"/>
        <v>21.875762545243859</v>
      </c>
      <c r="AT133" s="1">
        <f>ATAN(A133/$G$8/$G$1)</f>
        <v>0.53274229128897765</v>
      </c>
      <c r="AU133" s="2">
        <f t="shared" si="138"/>
        <v>30.539367016565595</v>
      </c>
      <c r="AW133" s="2">
        <f>(AT133+AI133)/(SQRT(AP133)-1)</f>
        <v>1.2959633400897079</v>
      </c>
      <c r="AX133" s="2">
        <f t="shared" si="139"/>
        <v>74.29089210705331</v>
      </c>
      <c r="BB133" s="18"/>
      <c r="BC133" s="18"/>
      <c r="BE133" s="17">
        <f t="shared" si="152"/>
        <v>14.740166666666703</v>
      </c>
      <c r="BF133" s="17">
        <f>(A133-A132)</f>
        <v>0.12491666666666745</v>
      </c>
      <c r="BG133">
        <f t="shared" si="153"/>
        <v>50.527096835538224</v>
      </c>
      <c r="BH133" s="18">
        <f t="shared" si="154"/>
        <v>0.43553104199268011</v>
      </c>
      <c r="BI133" s="18">
        <f>SUM($BH$16:BH133)</f>
        <v>15.706534681937182</v>
      </c>
      <c r="BJ133">
        <v>15</v>
      </c>
      <c r="BK133" s="17">
        <f t="shared" si="140"/>
        <v>1.2934653180628182</v>
      </c>
      <c r="BL133" s="17">
        <v>1.2919577118591512</v>
      </c>
      <c r="BM133" s="1">
        <v>1.2</v>
      </c>
      <c r="BO133" s="2">
        <f>BM133*SQRT(AP133)+(2-BM133)</f>
        <v>3.2</v>
      </c>
      <c r="BP133" s="1">
        <f>BO133+AN133</f>
        <v>6.2278058936769058</v>
      </c>
      <c r="BR133" s="1">
        <f t="shared" si="141"/>
        <v>3.6850416666666748</v>
      </c>
      <c r="BS133" s="1">
        <f t="shared" si="155"/>
        <v>3.1229166666665975E-2</v>
      </c>
      <c r="BT133" s="1">
        <f t="shared" si="122"/>
        <v>21.766448694392604</v>
      </c>
      <c r="BU133" s="2">
        <f t="shared" si="142"/>
        <v>2.9942545880695093</v>
      </c>
      <c r="BW133" s="1">
        <v>4</v>
      </c>
      <c r="BX133" s="1">
        <f t="shared" si="123"/>
        <v>0.26637114564448883</v>
      </c>
      <c r="BY133" s="2">
        <f t="shared" si="124"/>
        <v>15.269683508282798</v>
      </c>
      <c r="CA133" s="1">
        <f t="shared" si="143"/>
        <v>0.53274229128897765</v>
      </c>
      <c r="CB133" s="2">
        <f t="shared" si="125"/>
        <v>30.539367016565595</v>
      </c>
      <c r="CD133" s="1">
        <f t="shared" si="126"/>
        <v>9.745766400769293</v>
      </c>
      <c r="CE133" s="1">
        <f t="shared" si="127"/>
        <v>-1.8334818888319355E-2</v>
      </c>
      <c r="CF133" s="17">
        <f>SUM(CE$15:$CE133)</f>
        <v>-1.0863567473871412</v>
      </c>
      <c r="CG133" s="18">
        <f t="shared" si="144"/>
        <v>1.5863567473871412</v>
      </c>
      <c r="CH133" s="18">
        <f t="shared" si="145"/>
        <v>0.91364325261285884</v>
      </c>
      <c r="CJ133" s="1">
        <f t="shared" si="146"/>
        <v>4.0863567473871409</v>
      </c>
      <c r="CK133" s="18">
        <f t="shared" si="147"/>
        <v>7.0806113354566502</v>
      </c>
      <c r="CL133">
        <f t="shared" si="148"/>
        <v>32.461255406104989</v>
      </c>
      <c r="CN133" s="1">
        <v>0</v>
      </c>
      <c r="CO133">
        <v>1</v>
      </c>
      <c r="CP133" s="1">
        <f t="shared" si="149"/>
        <v>0</v>
      </c>
      <c r="CR133" s="1">
        <f t="shared" si="150"/>
        <v>4</v>
      </c>
      <c r="CT133" s="18">
        <f t="shared" si="128"/>
        <v>11.08061133545665</v>
      </c>
      <c r="CU133">
        <f t="shared" si="129"/>
        <v>319.12160646115154</v>
      </c>
    </row>
    <row r="134" spans="1:99" x14ac:dyDescent="0.2">
      <c r="A134" s="17">
        <f t="shared" si="151"/>
        <v>14.86508333333337</v>
      </c>
      <c r="B134">
        <f t="shared" si="130"/>
        <v>14.86508333333337</v>
      </c>
      <c r="C134" s="1">
        <f t="shared" si="131"/>
        <v>12.5</v>
      </c>
      <c r="D134" s="1">
        <f t="shared" si="87"/>
        <v>19.422170386106327</v>
      </c>
      <c r="E134">
        <f t="shared" si="88"/>
        <v>0.87161097654695885</v>
      </c>
      <c r="F134" s="1">
        <f t="shared" si="89"/>
        <v>49.964960438997636</v>
      </c>
      <c r="G134" s="1">
        <f t="shared" si="90"/>
        <v>2.6509679700879819E-3</v>
      </c>
      <c r="H134">
        <f t="shared" si="91"/>
        <v>0.76536674521026382</v>
      </c>
      <c r="I134">
        <f t="shared" si="92"/>
        <v>0.64359439503949001</v>
      </c>
      <c r="J134" s="18">
        <f t="shared" si="132"/>
        <v>3.4842078738957487</v>
      </c>
      <c r="K134" s="2">
        <f t="shared" si="93"/>
        <v>-160.26833843909722</v>
      </c>
      <c r="L134">
        <f t="shared" si="116"/>
        <v>8.6150833333333701</v>
      </c>
      <c r="M134" s="1">
        <f t="shared" si="133"/>
        <v>12.5</v>
      </c>
      <c r="N134" s="1">
        <f t="shared" si="94"/>
        <v>15.181227250794924</v>
      </c>
      <c r="O134">
        <f t="shared" si="95"/>
        <v>0.60344532662547368</v>
      </c>
      <c r="P134" s="1">
        <f t="shared" si="117"/>
        <v>34.592407258785116</v>
      </c>
      <c r="Q134" s="1">
        <f t="shared" si="96"/>
        <v>4.3389659027312346E-3</v>
      </c>
      <c r="R134">
        <f t="shared" si="97"/>
        <v>0.56748266731085684</v>
      </c>
      <c r="S134">
        <f t="shared" si="98"/>
        <v>0.8233853425351676</v>
      </c>
      <c r="T134" s="18">
        <f t="shared" si="134"/>
        <v>1.3521366619073079</v>
      </c>
      <c r="U134" s="2">
        <f t="shared" si="99"/>
        <v>77.51101883545077</v>
      </c>
      <c r="V134">
        <f t="shared" si="118"/>
        <v>21.11508333333337</v>
      </c>
      <c r="W134" s="1">
        <f t="shared" si="135"/>
        <v>12.5</v>
      </c>
      <c r="X134" s="1">
        <f t="shared" si="100"/>
        <v>24.537659712646043</v>
      </c>
      <c r="Y134">
        <f t="shared" si="101"/>
        <v>1.0362844812876952</v>
      </c>
      <c r="Z134" s="1">
        <f t="shared" si="102"/>
        <v>59.40484287636469</v>
      </c>
      <c r="AA134" s="1">
        <f t="shared" si="103"/>
        <v>1.660862659824736E-3</v>
      </c>
      <c r="AB134">
        <f t="shared" si="104"/>
        <v>0.86051740796010912</v>
      </c>
      <c r="AC134">
        <f t="shared" si="105"/>
        <v>0.50942103470274469</v>
      </c>
      <c r="AD134" s="18">
        <f t="shared" si="136"/>
        <v>6.0559442024349952</v>
      </c>
      <c r="AE134" s="2">
        <f t="shared" si="106"/>
        <v>-12.843962917739134</v>
      </c>
      <c r="AF134" s="2"/>
      <c r="AG134" s="1">
        <f t="shared" si="107"/>
        <v>5.9204519017857938E-3</v>
      </c>
      <c r="AH134" s="1">
        <f t="shared" si="108"/>
        <v>6.1248674277136796E-3</v>
      </c>
      <c r="AI134">
        <f t="shared" si="109"/>
        <v>0.76842925623125513</v>
      </c>
      <c r="AJ134" s="2">
        <f t="shared" si="110"/>
        <v>44.050084752110166</v>
      </c>
      <c r="AK134" s="1">
        <f t="shared" si="111"/>
        <v>8.5185533823781967E-3</v>
      </c>
      <c r="AL134" s="1">
        <f>((G134*SIN(J134)+Q134*SIN(T134)+AA134*SIN(AD134))/(G134*COS(J134)+Q134*COS(T134)+AA134*COS(AD134)))</f>
        <v>47.543694609903071</v>
      </c>
      <c r="AM134">
        <f t="shared" si="112"/>
        <v>1.5497661443280368</v>
      </c>
      <c r="AN134" s="17">
        <f t="shared" si="113"/>
        <v>3.0847256057484809</v>
      </c>
      <c r="AP134">
        <v>4</v>
      </c>
      <c r="AQ134">
        <f t="shared" si="114"/>
        <v>0.38421462811562757</v>
      </c>
      <c r="AR134" s="2">
        <f t="shared" si="137"/>
        <v>22.025042376055083</v>
      </c>
      <c r="AT134" s="1">
        <f>ATAN(A134/$G$8/$G$1)</f>
        <v>0.53644191377710593</v>
      </c>
      <c r="AU134" s="2">
        <f t="shared" si="138"/>
        <v>30.751447286585687</v>
      </c>
      <c r="AW134" s="2">
        <f>(AT134+AI134)/(SQRT(AP134)-1)</f>
        <v>1.3048711700083611</v>
      </c>
      <c r="AX134" s="2">
        <f t="shared" si="139"/>
        <v>74.801532038695854</v>
      </c>
      <c r="BB134" s="18"/>
      <c r="BC134" s="18"/>
      <c r="BE134" s="17">
        <f t="shared" si="152"/>
        <v>14.86508333333337</v>
      </c>
      <c r="BF134" s="17">
        <f>(A134-A133)</f>
        <v>0.12491666666666745</v>
      </c>
      <c r="BG134">
        <f t="shared" si="153"/>
        <v>52.502658334753811</v>
      </c>
      <c r="BH134" s="18">
        <f t="shared" si="154"/>
        <v>0.45069214117434658</v>
      </c>
      <c r="BI134" s="18">
        <f>SUM($BH$16:BH134)</f>
        <v>16.157226823111529</v>
      </c>
      <c r="BJ134">
        <v>15</v>
      </c>
      <c r="BK134" s="17">
        <f t="shared" si="140"/>
        <v>0.8427731768884712</v>
      </c>
      <c r="BL134" s="17">
        <v>0.84114915783266042</v>
      </c>
      <c r="BM134" s="1">
        <v>1.2</v>
      </c>
      <c r="BO134" s="2">
        <f>BM134*SQRT(AP134)+(2-BM134)</f>
        <v>3.2</v>
      </c>
      <c r="BP134" s="1">
        <f>BO134+AN134</f>
        <v>6.2847256057484806</v>
      </c>
      <c r="BR134" s="1">
        <f t="shared" si="141"/>
        <v>3.7162708333333425</v>
      </c>
      <c r="BS134" s="1">
        <f t="shared" si="155"/>
        <v>3.1229166666667751E-2</v>
      </c>
      <c r="BT134" s="1">
        <f t="shared" si="122"/>
        <v>21.814181629393225</v>
      </c>
      <c r="BU134" s="2">
        <f t="shared" si="142"/>
        <v>3.0989072351417057</v>
      </c>
      <c r="BW134" s="1">
        <v>4</v>
      </c>
      <c r="BX134" s="1">
        <f t="shared" si="123"/>
        <v>0.26822095688855296</v>
      </c>
      <c r="BY134" s="2">
        <f t="shared" si="124"/>
        <v>15.375723643292844</v>
      </c>
      <c r="CA134" s="1">
        <f t="shared" si="143"/>
        <v>0.53644191377710593</v>
      </c>
      <c r="CB134" s="2">
        <f t="shared" si="125"/>
        <v>30.751447286585687</v>
      </c>
      <c r="CD134" s="1">
        <f t="shared" si="126"/>
        <v>9.8098915923346421</v>
      </c>
      <c r="CE134" s="1">
        <f t="shared" si="127"/>
        <v>-1.8490860274574417E-2</v>
      </c>
      <c r="CF134" s="17">
        <f>SUM(CE$15:$CE134)</f>
        <v>-1.1048476076617155</v>
      </c>
      <c r="CG134" s="18">
        <f t="shared" si="144"/>
        <v>1.6048476076617155</v>
      </c>
      <c r="CH134" s="18">
        <f t="shared" si="145"/>
        <v>0.89515239233828447</v>
      </c>
      <c r="CJ134" s="1">
        <f t="shared" si="146"/>
        <v>4.104847607661716</v>
      </c>
      <c r="CK134" s="18">
        <f t="shared" si="147"/>
        <v>7.2037548428034217</v>
      </c>
      <c r="CL134">
        <f t="shared" si="148"/>
        <v>33.025810167580154</v>
      </c>
      <c r="CN134" s="1">
        <v>0</v>
      </c>
      <c r="CO134">
        <v>1</v>
      </c>
      <c r="CP134" s="1">
        <f t="shared" si="149"/>
        <v>0</v>
      </c>
      <c r="CR134" s="1">
        <f t="shared" si="150"/>
        <v>4</v>
      </c>
      <c r="CT134" s="18">
        <f t="shared" si="128"/>
        <v>11.203754842803422</v>
      </c>
      <c r="CU134">
        <f t="shared" si="129"/>
        <v>322.66813947273857</v>
      </c>
    </row>
    <row r="135" spans="1:99" x14ac:dyDescent="0.2">
      <c r="A135" s="17">
        <f t="shared" si="151"/>
        <v>14.990000000000038</v>
      </c>
      <c r="B135">
        <f t="shared" si="130"/>
        <v>14.990000000000038</v>
      </c>
      <c r="C135" s="1">
        <f t="shared" si="131"/>
        <v>12.5</v>
      </c>
      <c r="D135" s="1">
        <f t="shared" si="87"/>
        <v>19.517943026866359</v>
      </c>
      <c r="E135">
        <f t="shared" si="88"/>
        <v>0.8757300527091435</v>
      </c>
      <c r="F135" s="1">
        <f t="shared" si="89"/>
        <v>50.201085824091024</v>
      </c>
      <c r="G135" s="1">
        <f t="shared" si="90"/>
        <v>2.6250157172815992E-3</v>
      </c>
      <c r="H135">
        <f t="shared" si="91"/>
        <v>0.76801125914582136</v>
      </c>
      <c r="I135">
        <f t="shared" si="92"/>
        <v>0.64043634018163731</v>
      </c>
      <c r="J135" s="18">
        <f t="shared" si="132"/>
        <v>3.5323561474626333</v>
      </c>
      <c r="K135" s="2">
        <f t="shared" si="93"/>
        <v>-157.50824632379812</v>
      </c>
      <c r="L135">
        <f t="shared" si="116"/>
        <v>8.7400000000000375</v>
      </c>
      <c r="M135" s="1">
        <f t="shared" si="133"/>
        <v>12.5</v>
      </c>
      <c r="N135" s="1">
        <f t="shared" si="94"/>
        <v>15.252462096330568</v>
      </c>
      <c r="O135">
        <f t="shared" si="95"/>
        <v>0.61018884982060184</v>
      </c>
      <c r="P135" s="1">
        <f t="shared" si="117"/>
        <v>34.978978652136412</v>
      </c>
      <c r="Q135" s="1">
        <f t="shared" si="96"/>
        <v>4.2985312778329784E-3</v>
      </c>
      <c r="R135">
        <f t="shared" si="97"/>
        <v>0.57302224026524251</v>
      </c>
      <c r="S135">
        <f t="shared" si="98"/>
        <v>0.8195398173129862</v>
      </c>
      <c r="T135" s="18">
        <f t="shared" si="134"/>
        <v>1.3879489231452407</v>
      </c>
      <c r="U135" s="2">
        <f t="shared" si="99"/>
        <v>79.563951008325887</v>
      </c>
      <c r="V135">
        <f t="shared" si="118"/>
        <v>21.240000000000038</v>
      </c>
      <c r="W135" s="1">
        <f t="shared" si="135"/>
        <v>12.5</v>
      </c>
      <c r="X135" s="1">
        <f t="shared" si="100"/>
        <v>24.645234833533269</v>
      </c>
      <c r="Y135">
        <f t="shared" si="101"/>
        <v>1.038866532086723</v>
      </c>
      <c r="Z135" s="1">
        <f t="shared" si="102"/>
        <v>59.55285852726437</v>
      </c>
      <c r="AA135" s="1">
        <f t="shared" si="103"/>
        <v>1.6463951519589751E-3</v>
      </c>
      <c r="AB135">
        <f t="shared" si="104"/>
        <v>0.86182988896093071</v>
      </c>
      <c r="AC135">
        <f t="shared" si="105"/>
        <v>0.50719743936024553</v>
      </c>
      <c r="AD135" s="18">
        <f t="shared" si="136"/>
        <v>6.1100259976989131</v>
      </c>
      <c r="AE135" s="2">
        <f t="shared" si="106"/>
        <v>-9.7437326159858912</v>
      </c>
      <c r="AF135" s="2"/>
      <c r="AG135" s="1">
        <f t="shared" si="107"/>
        <v>5.8981081999796986E-3</v>
      </c>
      <c r="AH135" s="1">
        <f t="shared" si="108"/>
        <v>6.0390204022932135E-3</v>
      </c>
      <c r="AI135">
        <f t="shared" si="109"/>
        <v>0.77359418085465781</v>
      </c>
      <c r="AJ135" s="2">
        <f t="shared" si="110"/>
        <v>44.346163233706498</v>
      </c>
      <c r="AK135" s="1">
        <f t="shared" si="111"/>
        <v>8.4414126636470892E-3</v>
      </c>
      <c r="AL135" s="1">
        <f>((G135*SIN(J135)+Q135*SIN(T135)+AA135*SIN(AD135))/(G135*COS(J135)+Q135*COS(T135)+AA135*COS(AD135)))</f>
        <v>-123.87195873289595</v>
      </c>
      <c r="AM135">
        <f>ABS(ATAN((G135*SIN(J135)+Q135*SIN(T135)+AA135*SIN(AD135))/(G135*COS(J135)+Q135*COS(T135)+AA135*COS(AD135))))</f>
        <v>1.5627236500774908</v>
      </c>
      <c r="AN135" s="17">
        <f t="shared" si="113"/>
        <v>3.1105168194217572</v>
      </c>
      <c r="AP135">
        <v>4</v>
      </c>
      <c r="AQ135">
        <f t="shared" si="114"/>
        <v>0.38679709042732896</v>
      </c>
      <c r="AR135" s="2">
        <f t="shared" si="137"/>
        <v>22.173081616853253</v>
      </c>
      <c r="AT135" s="1">
        <f>ATAN(A135/$G$8/$G$1)</f>
        <v>0.54012533071973667</v>
      </c>
      <c r="AU135" s="2">
        <f t="shared" si="138"/>
        <v>30.962598576290635</v>
      </c>
      <c r="AW135" s="2">
        <f>(AT135+AI135)/(SQRT(AP135)-1)</f>
        <v>1.3137195115743945</v>
      </c>
      <c r="AX135" s="2">
        <f t="shared" si="139"/>
        <v>75.308761809997137</v>
      </c>
      <c r="BB135" s="18"/>
      <c r="BC135" s="18"/>
      <c r="BE135" s="17">
        <f t="shared" si="152"/>
        <v>14.990000000000038</v>
      </c>
      <c r="BF135" s="17">
        <f>(A135-A134)</f>
        <v>0.12491666666666745</v>
      </c>
      <c r="BG135">
        <f t="shared" si="153"/>
        <v>54.60691415175517</v>
      </c>
      <c r="BH135" s="18">
        <f t="shared" si="154"/>
        <v>0.46675242122937688</v>
      </c>
      <c r="BI135" s="18">
        <f>SUM($BH$16:BH135)</f>
        <v>16.623979244340905</v>
      </c>
      <c r="BJ135">
        <v>15</v>
      </c>
      <c r="BK135" s="17">
        <f t="shared" si="140"/>
        <v>0.37602075565909487</v>
      </c>
      <c r="BL135" s="17">
        <v>0.3742691494060324</v>
      </c>
      <c r="BM135" s="1">
        <v>1.2</v>
      </c>
      <c r="BO135" s="2">
        <f>BM135*SQRT(AP135)+(2-BM135)</f>
        <v>3.2</v>
      </c>
      <c r="BP135" s="1">
        <f>BO135+AN135</f>
        <v>6.3105168194217569</v>
      </c>
      <c r="BR135" s="1">
        <f>0.5*12.5*TAN(AT135)</f>
        <v>3.7475000000000098</v>
      </c>
      <c r="BS135" s="1">
        <f t="shared" si="155"/>
        <v>3.1229166666667307E-2</v>
      </c>
      <c r="BT135" s="1">
        <f>1.5*12.5/COS(AT135)</f>
        <v>21.862211833435349</v>
      </c>
      <c r="BU135" s="2">
        <f t="shared" si="142"/>
        <v>3.1727286528571064</v>
      </c>
      <c r="BW135" s="1">
        <v>4</v>
      </c>
      <c r="BX135" s="1">
        <f>AT135/SQRT(BW135)</f>
        <v>0.27006266535986834</v>
      </c>
      <c r="BY135" s="2">
        <f t="shared" ref="BY135" si="169">BX135*(180/$D$6)</f>
        <v>15.481299288145317</v>
      </c>
      <c r="CA135" s="1">
        <f t="shared" si="143"/>
        <v>0.54012533071973667</v>
      </c>
      <c r="CB135" s="2">
        <f t="shared" ref="CB135" si="170">CA135*(180/$D$6)</f>
        <v>30.962598576290635</v>
      </c>
      <c r="CD135" s="1">
        <f>BS135/(SIN(CA135)-SIN(CA134))</f>
        <v>9.8747020351201069</v>
      </c>
      <c r="CE135" s="1">
        <f>CD135*(COS(CA135)-COS(CA134))</f>
        <v>-1.8646901667026015E-2</v>
      </c>
      <c r="CF135" s="17">
        <f>SUM(CE$15:$CE135)</f>
        <v>-1.1234945093287416</v>
      </c>
      <c r="CG135" s="18">
        <f t="shared" si="144"/>
        <v>1.6234945093287416</v>
      </c>
      <c r="CH135" s="18">
        <f t="shared" si="145"/>
        <v>0.87650549067125838</v>
      </c>
      <c r="CJ135" s="1">
        <f t="shared" si="146"/>
        <v>4.1234945093287418</v>
      </c>
      <c r="CK135" s="18">
        <f>MOD(CJ135+BU135,12.5)</f>
        <v>7.2962231621858482</v>
      </c>
      <c r="CL135">
        <f t="shared" si="148"/>
        <v>33.449733694834833</v>
      </c>
      <c r="CN135" s="1">
        <v>0</v>
      </c>
      <c r="CO135">
        <v>1</v>
      </c>
      <c r="CP135" s="1">
        <f t="shared" si="149"/>
        <v>0</v>
      </c>
      <c r="CR135" s="1">
        <f t="shared" si="150"/>
        <v>4</v>
      </c>
      <c r="CT135" s="18">
        <f>CK135+CP135+CR135</f>
        <v>11.296223162185848</v>
      </c>
      <c r="CU135">
        <f>CT135/12.5*360</f>
        <v>325.33122707095242</v>
      </c>
    </row>
    <row r="136" spans="1:99" x14ac:dyDescent="0.2">
      <c r="A136" s="17">
        <f t="shared" si="151"/>
        <v>15.114916666666705</v>
      </c>
      <c r="B136">
        <f t="shared" si="130"/>
        <v>15.114916666666705</v>
      </c>
      <c r="C136" s="1">
        <f t="shared" si="131"/>
        <v>12.5</v>
      </c>
      <c r="D136" s="1">
        <f t="shared" ref="D136:D137" si="171">SQRT(B136*B136+C136*C136)</f>
        <v>19.614043587192288</v>
      </c>
      <c r="E136">
        <f t="shared" ref="E136:E137" si="172">ATAN(B136/C136)</f>
        <v>0.87980883403208499</v>
      </c>
      <c r="F136" s="1">
        <f t="shared" ref="F136:F137" si="173">180/$D$6*E136</f>
        <v>50.434901313941175</v>
      </c>
      <c r="G136" s="1">
        <f t="shared" ref="G136:G137" si="174">1/D136/D136</f>
        <v>2.5993557881780704E-3</v>
      </c>
      <c r="H136">
        <f t="shared" ref="H136:H137" si="175">SIN(E136)</f>
        <v>0.77061706320141687</v>
      </c>
      <c r="I136">
        <f t="shared" ref="I136:I137" si="176">COS(E136)</f>
        <v>0.63729847159931552</v>
      </c>
      <c r="J136" s="18">
        <f t="shared" ref="J136:J137" si="177">MOD(D136,$D$4)/$D$4*$D$6*2</f>
        <v>3.5806692777238878</v>
      </c>
      <c r="K136" s="2">
        <f t="shared" si="93"/>
        <v>-154.7387038247453</v>
      </c>
      <c r="L136">
        <f t="shared" si="116"/>
        <v>8.864916666666705</v>
      </c>
      <c r="M136" s="1">
        <f t="shared" si="133"/>
        <v>12.5</v>
      </c>
      <c r="N136" s="1">
        <f t="shared" ref="N136:N137" si="178">SQRT(L136*L136+M136*M136)</f>
        <v>15.324384082466254</v>
      </c>
      <c r="O136">
        <f t="shared" ref="O136:O137" si="179">ATAN(L136/M136)</f>
        <v>0.61686937564897326</v>
      </c>
      <c r="P136" s="1">
        <f t="shared" si="117"/>
        <v>35.361938731469806</v>
      </c>
      <c r="Q136" s="1">
        <f t="shared" ref="Q136:Q137" si="180">1/N136/N136</f>
        <v>4.2582773378362585E-3</v>
      </c>
      <c r="R136">
        <f t="shared" ref="R136:R137" si="181">SIN(O136)</f>
        <v>0.57848436967915096</v>
      </c>
      <c r="S136">
        <f t="shared" ref="S136:S137" si="182">COS(O136)</f>
        <v>0.81569346818330923</v>
      </c>
      <c r="T136" s="18">
        <f t="shared" ref="T136:T137" si="183">MOD(N136,$D$4)/$D$4*$D$6*2</f>
        <v>1.4241066341204596</v>
      </c>
      <c r="U136" s="2">
        <f t="shared" si="99"/>
        <v>81.636686032383025</v>
      </c>
      <c r="V136">
        <f t="shared" si="118"/>
        <v>21.364916666666705</v>
      </c>
      <c r="W136" s="1">
        <f t="shared" si="135"/>
        <v>12.5</v>
      </c>
      <c r="X136" s="1">
        <f t="shared" ref="X136:X137" si="184">SQRT(V136*V136+W136*W136)</f>
        <v>24.752972835067968</v>
      </c>
      <c r="Y136">
        <f t="shared" ref="Y136:Y137" si="185">ATAN(V136/W136)</f>
        <v>1.0414261229314281</v>
      </c>
      <c r="Z136" s="1">
        <f t="shared" ref="Z136:Z137" si="186">180/$D$6*Y136</f>
        <v>59.699586664858934</v>
      </c>
      <c r="AA136" s="1">
        <f t="shared" ref="AA136:AA137" si="187">1/X136/X136</f>
        <v>1.6320943808659227E-3</v>
      </c>
      <c r="AB136">
        <f t="shared" ref="AB136:AB137" si="188">SIN(Y136)</f>
        <v>0.86312528232563057</v>
      </c>
      <c r="AC136">
        <f t="shared" ref="AC136:AC137" si="189">COS(Y136)</f>
        <v>0.50498984842301575</v>
      </c>
      <c r="AD136" s="18">
        <f t="shared" ref="AD136:AD137" si="190">MOD(X136,$D$4)/$D$4*$D$6*2</f>
        <v>6.1641896787906747</v>
      </c>
      <c r="AE136" s="2">
        <f t="shared" si="106"/>
        <v>-6.6388082221906188</v>
      </c>
      <c r="AF136" s="2"/>
      <c r="AG136" s="1">
        <f t="shared" ref="AG136:AG137" si="191">AA136*AB136+Q136*R136+G136*H136</f>
        <v>5.8751567286655839E-3</v>
      </c>
      <c r="AH136" s="1">
        <f t="shared" ref="AH136:AH137" si="192">AC136*AA136+S136*Q136+I136*G136</f>
        <v>5.954205575140304E-3</v>
      </c>
      <c r="AI136">
        <f t="shared" ref="AI136:AI137" si="193">ATAN(AG136/AH136)</f>
        <v>0.77871583616470286</v>
      </c>
      <c r="AJ136" s="2">
        <f t="shared" ref="AJ136:AJ137" si="194">AI136*(180/$D$6)</f>
        <v>44.639761308804623</v>
      </c>
      <c r="AK136" s="1">
        <f t="shared" ref="AK136:AK137" si="195">SQRT(AG136*AG136+AH136*AH136)</f>
        <v>8.3648090604278805E-3</v>
      </c>
      <c r="AL136" s="1">
        <f>((G136*SIN(J136)+Q136*SIN(T136)+AA136*SIN(AD136))/(G136*COS(J136)+Q136*COS(T136)+AA136*COS(AD136)))</f>
        <v>-26.529473798677412</v>
      </c>
      <c r="AM136">
        <f>ATAN((G136*SIN(J136)+Q136*SIN(T136)+AA136*SIN(AD136))/(G136*COS(J136)+Q136*COS(T136)+AA136*COS(AD136)))</f>
        <v>-1.5331202386725424</v>
      </c>
      <c r="AN136" s="17">
        <f t="shared" ref="AN136:AN137" si="196">AM136/2/$D$6*$G$1</f>
        <v>-3.0515928317526719</v>
      </c>
      <c r="AR136" s="2"/>
      <c r="AT136" s="1">
        <f t="shared" ref="AT136:AT180" si="197">ATAN(A136/$G$8/$G$1)</f>
        <v>0.5437925490685811</v>
      </c>
      <c r="BB136" s="18"/>
      <c r="BC136" s="18"/>
      <c r="BE136" s="17"/>
      <c r="BG136" s="18"/>
      <c r="BI136" s="18"/>
      <c r="BL136" s="17"/>
      <c r="BM136" s="1"/>
      <c r="BO136" s="18"/>
      <c r="BR136" s="1">
        <f t="shared" ref="BR136:BR153" si="198">0.5*12.5*TAN(AT136)</f>
        <v>3.7787291666666762</v>
      </c>
      <c r="BS136" s="1">
        <f t="shared" ref="BS136:BS153" si="199">BR136-BR135</f>
        <v>3.1229166666666419E-2</v>
      </c>
      <c r="BT136" s="1">
        <f t="shared" ref="BT136:BT153" si="200">1.5*12.5/COS(AT136)</f>
        <v>21.910537351583983</v>
      </c>
      <c r="BU136" s="2">
        <f>MOD(BT136+BP136,12.5)</f>
        <v>9.410537351583983</v>
      </c>
      <c r="BW136" s="1">
        <v>4</v>
      </c>
      <c r="BX136" s="1">
        <f t="shared" ref="BX136:BX153" si="201">AT136/SQRT(BW136)</f>
        <v>0.27189627453429055</v>
      </c>
      <c r="BY136" s="2">
        <f t="shared" ref="BY136:BY153" si="202">BX136*(180/$D$6)</f>
        <v>15.586410642093087</v>
      </c>
      <c r="CA136" s="1">
        <f t="shared" ref="CA136:CA153" si="203">AT136/((SQRT(BW136)-1))</f>
        <v>0.5437925490685811</v>
      </c>
      <c r="CB136" s="2">
        <f t="shared" ref="CB136:CB153" si="204">CA136*(180/$D$6)</f>
        <v>31.172821284186174</v>
      </c>
      <c r="CD136" s="1">
        <f t="shared" ref="CD136:CD153" si="205">BS136/(SIN(CA136)-SIN(CA135))</f>
        <v>9.9402010032271395</v>
      </c>
      <c r="CE136" s="1">
        <f t="shared" ref="CE136:CE153" si="206">CD136*(COS(CA136)-COS(CA135))</f>
        <v>-1.8802943065632679E-2</v>
      </c>
      <c r="CF136" s="17">
        <f>SUM(CE$15:$CE136)</f>
        <v>-1.1422974523943743</v>
      </c>
      <c r="CG136" s="18">
        <f t="shared" si="144"/>
        <v>1.6422974523943743</v>
      </c>
      <c r="CH136" s="18">
        <f t="shared" si="145"/>
        <v>0.8577025476056257</v>
      </c>
      <c r="CJ136" s="1">
        <f t="shared" ref="CJ136" si="207">CG136*SQRT(BW136)+CH136</f>
        <v>4.1422974523943745</v>
      </c>
      <c r="CK136" s="18">
        <f t="shared" ref="CK136" si="208">MOD(CJ136+BU136,12.5)</f>
        <v>1.0528348039783566</v>
      </c>
    </row>
    <row r="137" spans="1:99" x14ac:dyDescent="0.2">
      <c r="A137" s="17">
        <f t="shared" si="151"/>
        <v>15.239833333333372</v>
      </c>
      <c r="B137">
        <f t="shared" si="130"/>
        <v>15.239833333333372</v>
      </c>
      <c r="C137" s="1">
        <f t="shared" si="131"/>
        <v>12.5</v>
      </c>
      <c r="D137" s="1">
        <f t="shared" si="171"/>
        <v>19.710467270660505</v>
      </c>
      <c r="E137">
        <f t="shared" si="172"/>
        <v>0.88384777517416602</v>
      </c>
      <c r="F137" s="1">
        <f t="shared" si="173"/>
        <v>50.666432971767478</v>
      </c>
      <c r="G137" s="1">
        <f t="shared" si="174"/>
        <v>2.5739858776939141E-3</v>
      </c>
      <c r="H137">
        <f t="shared" si="175"/>
        <v>0.77318478167274207</v>
      </c>
      <c r="I137">
        <f t="shared" si="176"/>
        <v>0.63418080496785312</v>
      </c>
      <c r="J137" s="18">
        <f t="shared" si="177"/>
        <v>3.6291448533487363</v>
      </c>
      <c r="K137" s="2">
        <f t="shared" si="93"/>
        <v>-151.95984917109158</v>
      </c>
      <c r="L137">
        <f t="shared" si="116"/>
        <v>8.9898333333333724</v>
      </c>
      <c r="M137" s="1">
        <f t="shared" si="133"/>
        <v>12.5</v>
      </c>
      <c r="N137" s="1">
        <f t="shared" si="178"/>
        <v>15.396983579945516</v>
      </c>
      <c r="O137">
        <f t="shared" si="179"/>
        <v>0.62348719480102577</v>
      </c>
      <c r="P137" s="1">
        <f t="shared" si="117"/>
        <v>35.741304160568355</v>
      </c>
      <c r="Q137" s="1">
        <f t="shared" si="180"/>
        <v>4.2182149518938221E-3</v>
      </c>
      <c r="R137">
        <f t="shared" si="181"/>
        <v>0.58386977466434264</v>
      </c>
      <c r="S137">
        <f t="shared" si="182"/>
        <v>0.81184732938737303</v>
      </c>
      <c r="T137" s="18">
        <f t="shared" si="183"/>
        <v>1.4606049538672052</v>
      </c>
      <c r="U137" s="2">
        <f t="shared" si="99"/>
        <v>83.728946400030864</v>
      </c>
      <c r="V137">
        <f t="shared" si="118"/>
        <v>21.489833333333372</v>
      </c>
      <c r="W137" s="1">
        <f t="shared" si="135"/>
        <v>12.5</v>
      </c>
      <c r="X137" s="1">
        <f t="shared" si="184"/>
        <v>24.860871599653262</v>
      </c>
      <c r="Y137">
        <f t="shared" si="185"/>
        <v>1.0439635124997282</v>
      </c>
      <c r="Z137" s="1">
        <f t="shared" si="186"/>
        <v>59.845042117818807</v>
      </c>
      <c r="AA137" s="1">
        <f t="shared" si="187"/>
        <v>1.6179582055967441E-3</v>
      </c>
      <c r="AB137">
        <f t="shared" si="188"/>
        <v>0.86440385837611167</v>
      </c>
      <c r="AC137">
        <f t="shared" si="189"/>
        <v>0.50279814003682544</v>
      </c>
      <c r="AD137" s="18">
        <f t="shared" si="190"/>
        <v>6.2184341811198784</v>
      </c>
      <c r="AE137" s="2">
        <f t="shared" si="106"/>
        <v>-3.5292507638286565</v>
      </c>
      <c r="AF137" s="2"/>
      <c r="AG137" s="1">
        <f t="shared" si="191"/>
        <v>5.8516242379306133E-3</v>
      </c>
      <c r="AH137" s="1">
        <f t="shared" si="192"/>
        <v>5.8704253558000598E-3</v>
      </c>
      <c r="AI137">
        <f t="shared" si="193"/>
        <v>0.78379425432020067</v>
      </c>
      <c r="AJ137" s="2">
        <f t="shared" si="194"/>
        <v>44.930880820903219</v>
      </c>
      <c r="AK137" s="1">
        <f t="shared" si="195"/>
        <v>8.2887514186370248E-3</v>
      </c>
      <c r="AL137" s="1">
        <f>((G137*SIN(J137)+Q137*SIN(T137)+AA137*SIN(AD137))/(G137*COS(J137)+Q137*COS(T137)+AA137*COS(AD137)))</f>
        <v>-14.732324048616778</v>
      </c>
      <c r="AM137">
        <f>ATAN((G137*SIN(J137)+Q137*SIN(T137)+AA137*SIN(AD137))/(G137*COS(J137)+Q137*COS(T137)+AA137*COS(AD137)))</f>
        <v>-1.5030223338432989</v>
      </c>
      <c r="AN137" s="17">
        <f t="shared" si="196"/>
        <v>-2.9916845816944639</v>
      </c>
      <c r="AR137" s="2"/>
      <c r="AT137" s="1">
        <f t="shared" si="197"/>
        <v>0.54744357745709638</v>
      </c>
      <c r="BB137" s="18"/>
      <c r="BC137" s="18"/>
      <c r="BE137" s="18"/>
      <c r="BG137" s="18"/>
      <c r="BI137" s="18"/>
      <c r="BL137" s="17"/>
      <c r="BM137" s="1"/>
      <c r="BO137" s="18"/>
      <c r="BR137" s="1">
        <f t="shared" si="198"/>
        <v>3.8099583333333435</v>
      </c>
      <c r="BS137" s="1">
        <f t="shared" si="199"/>
        <v>3.1229166666667307E-2</v>
      </c>
      <c r="BT137" s="1">
        <f t="shared" si="200"/>
        <v>21.95915623414583</v>
      </c>
      <c r="BU137" s="2">
        <f t="shared" si="142"/>
        <v>9.45915623414583</v>
      </c>
      <c r="BW137" s="1">
        <v>4</v>
      </c>
      <c r="BX137" s="1">
        <f t="shared" si="201"/>
        <v>0.27372178872854819</v>
      </c>
      <c r="BY137" s="2">
        <f t="shared" si="202"/>
        <v>15.691057952591933</v>
      </c>
      <c r="CA137" s="1">
        <f t="shared" si="203"/>
        <v>0.54744357745709638</v>
      </c>
      <c r="CB137" s="2">
        <f t="shared" si="204"/>
        <v>31.382115905183866</v>
      </c>
      <c r="CD137" s="1">
        <f t="shared" si="205"/>
        <v>10.006391787117426</v>
      </c>
      <c r="CE137" s="1">
        <f t="shared" si="206"/>
        <v>-1.8958984470348481E-2</v>
      </c>
      <c r="CF137" s="17">
        <f>SUM(CE$15:$CE137)</f>
        <v>-1.1612564368647227</v>
      </c>
      <c r="CG137" s="18">
        <f t="shared" si="144"/>
        <v>1.6612564368647227</v>
      </c>
      <c r="CH137" s="18">
        <f t="shared" si="145"/>
        <v>0.83874356313527731</v>
      </c>
      <c r="CJ137" s="1">
        <f t="shared" si="146"/>
        <v>4.1612564368647229</v>
      </c>
      <c r="CK137" s="18">
        <f t="shared" ref="CK137:CK180" si="209">MOD(CJ137+BU137,12.5)</f>
        <v>1.120412671010552</v>
      </c>
    </row>
    <row r="138" spans="1:99" x14ac:dyDescent="0.2">
      <c r="A138" s="17">
        <f t="shared" si="151"/>
        <v>15.36475000000004</v>
      </c>
      <c r="C138" s="1"/>
      <c r="D138" s="1"/>
      <c r="F138" s="1"/>
      <c r="G138" s="1"/>
      <c r="K138" s="2"/>
      <c r="M138" s="1"/>
      <c r="N138" s="1"/>
      <c r="P138" s="1"/>
      <c r="Q138" s="1"/>
      <c r="U138" s="2"/>
      <c r="W138" s="1"/>
      <c r="X138" s="1"/>
      <c r="Z138" s="1"/>
      <c r="AA138" s="1"/>
      <c r="AE138" s="2"/>
      <c r="AF138" s="2"/>
      <c r="AG138" s="1"/>
      <c r="AH138" s="1"/>
      <c r="AJ138" s="21">
        <f>((G133*SIN(J133)+Q133*SIN(T133)+AA133*SIN(AD133)))</f>
        <v>2.9964517239778809E-3</v>
      </c>
      <c r="AK138" s="1">
        <f>((G134*SIN(J134)+Q134*SIN(T134)+AA134*SIN(AD134)))</f>
        <v>2.9708781052144298E-3</v>
      </c>
      <c r="AL138" s="1">
        <f>((G135*SIN(J135)+Q135*SIN(T135)+AA135*SIN(AD135)))</f>
        <v>2.9433544312324859E-3</v>
      </c>
      <c r="AN138" s="17"/>
      <c r="AR138" s="2"/>
      <c r="AT138" s="1">
        <f t="shared" si="197"/>
        <v>0.55107842616915992</v>
      </c>
      <c r="BB138" s="18"/>
      <c r="BC138" s="18"/>
      <c r="BE138" s="18"/>
      <c r="BG138" s="18"/>
      <c r="BI138" s="18"/>
      <c r="BL138" s="17"/>
      <c r="BM138" s="1"/>
      <c r="BO138" s="18"/>
      <c r="BR138" s="1">
        <f t="shared" si="198"/>
        <v>3.8411875000000104</v>
      </c>
      <c r="BS138" s="1">
        <f t="shared" si="199"/>
        <v>3.1229166666666863E-2</v>
      </c>
      <c r="BT138" s="1">
        <f t="shared" si="200"/>
        <v>22.008066536872494</v>
      </c>
      <c r="BU138" s="2">
        <f t="shared" si="142"/>
        <v>9.5080665368724944</v>
      </c>
      <c r="BW138" s="1">
        <v>4</v>
      </c>
      <c r="BX138" s="1">
        <f t="shared" si="201"/>
        <v>0.27553921308457996</v>
      </c>
      <c r="BY138" s="2">
        <f t="shared" si="202"/>
        <v>15.795241514402672</v>
      </c>
      <c r="CA138" s="1">
        <f t="shared" si="203"/>
        <v>0.55107842616915992</v>
      </c>
      <c r="CB138" s="2">
        <f t="shared" si="204"/>
        <v>31.590483028805345</v>
      </c>
      <c r="CD138" s="1">
        <f t="shared" si="205"/>
        <v>10.073277693432797</v>
      </c>
      <c r="CE138" s="1">
        <f t="shared" si="206"/>
        <v>-1.9115025881132047E-2</v>
      </c>
      <c r="CF138" s="17">
        <f>SUM(CE$15:$CE138)</f>
        <v>-1.1803714627458548</v>
      </c>
      <c r="CG138" s="18">
        <f t="shared" si="144"/>
        <v>1.6803714627458548</v>
      </c>
      <c r="CH138" s="18">
        <f t="shared" si="145"/>
        <v>0.8196285372541452</v>
      </c>
      <c r="CJ138" s="1">
        <f t="shared" si="146"/>
        <v>4.180371462745855</v>
      </c>
      <c r="CK138" s="18">
        <f t="shared" si="209"/>
        <v>1.1884379996183494</v>
      </c>
    </row>
    <row r="139" spans="1:99" x14ac:dyDescent="0.2">
      <c r="A139" s="17">
        <f t="shared" si="151"/>
        <v>15.489666666666707</v>
      </c>
      <c r="C139" s="1"/>
      <c r="D139" s="1"/>
      <c r="F139" s="1"/>
      <c r="G139" s="1"/>
      <c r="K139" s="2"/>
      <c r="M139" s="1"/>
      <c r="N139" s="1"/>
      <c r="P139" s="1"/>
      <c r="Q139" s="1"/>
      <c r="U139" s="2"/>
      <c r="W139" s="1"/>
      <c r="X139" s="1"/>
      <c r="Z139" s="1"/>
      <c r="AA139" s="1"/>
      <c r="AE139" s="2"/>
      <c r="AF139" s="2"/>
      <c r="AG139" s="1"/>
      <c r="AH139" s="1"/>
      <c r="AJ139" s="21">
        <f>((G133*COS(J133)+Q133*COS(T133)+AA133*COS(AD133)))</f>
        <v>1.4882604492026295E-4</v>
      </c>
      <c r="AK139" s="1">
        <f>((G134*COS(J134)+Q134*COS(T134)+AA134*COS(AD134)))</f>
        <v>6.2487320970541771E-5</v>
      </c>
      <c r="AL139" s="1">
        <f>((G135*COS(J135)+Q135*COS(T135)+AA135*COS(AD135)))</f>
        <v>-2.3761264949230488E-5</v>
      </c>
      <c r="AM139">
        <f>AM134*180/3.141</f>
        <v>88.811813428540802</v>
      </c>
      <c r="AN139" s="17"/>
      <c r="AR139" s="2"/>
      <c r="AT139" s="1">
        <f t="shared" si="197"/>
        <v>0.55469710710783215</v>
      </c>
      <c r="BB139" s="18"/>
      <c r="BC139" s="18"/>
      <c r="BE139" s="18"/>
      <c r="BG139" s="18"/>
      <c r="BI139" s="18"/>
      <c r="BL139" s="17"/>
      <c r="BM139" s="1"/>
      <c r="BO139" s="18"/>
      <c r="BR139" s="1">
        <f t="shared" si="198"/>
        <v>3.8724166666666768</v>
      </c>
      <c r="BS139" s="1">
        <f>BR139-BR138</f>
        <v>3.1229166666666419E-2</v>
      </c>
      <c r="BT139" s="1">
        <f t="shared" si="200"/>
        <v>22.05726632115822</v>
      </c>
      <c r="BU139" s="2">
        <f t="shared" si="142"/>
        <v>9.5572663211582203</v>
      </c>
      <c r="BW139" s="1">
        <v>4</v>
      </c>
      <c r="BX139" s="1">
        <f t="shared" si="201"/>
        <v>0.27734855355391608</v>
      </c>
      <c r="BY139" s="2">
        <f t="shared" si="202"/>
        <v>15.898961668695826</v>
      </c>
      <c r="CA139" s="1">
        <f t="shared" si="203"/>
        <v>0.55469710710783215</v>
      </c>
      <c r="CB139" s="2">
        <f t="shared" si="204"/>
        <v>31.797923337391651</v>
      </c>
      <c r="CD139" s="1">
        <f t="shared" si="205"/>
        <v>10.140862044816705</v>
      </c>
      <c r="CE139" s="1">
        <f t="shared" si="206"/>
        <v>-1.9271067297935644E-2</v>
      </c>
      <c r="CF139" s="17">
        <f>SUM(CE$15:$CE139)</f>
        <v>-1.1996425300437905</v>
      </c>
      <c r="CG139" s="18">
        <f t="shared" si="144"/>
        <v>1.6996425300437905</v>
      </c>
      <c r="CH139" s="18">
        <f t="shared" si="145"/>
        <v>0.80035746995620949</v>
      </c>
      <c r="CJ139" s="1">
        <f t="shared" si="146"/>
        <v>4.199642530043791</v>
      </c>
      <c r="CK139" s="18">
        <f t="shared" si="209"/>
        <v>1.2569088512020112</v>
      </c>
    </row>
    <row r="140" spans="1:99" x14ac:dyDescent="0.2">
      <c r="A140" s="17">
        <f t="shared" si="151"/>
        <v>15.614583333333375</v>
      </c>
      <c r="C140" s="1"/>
      <c r="D140" s="1"/>
      <c r="F140" s="1"/>
      <c r="G140" s="1"/>
      <c r="K140" s="2"/>
      <c r="M140" s="1"/>
      <c r="N140" s="1"/>
      <c r="P140" s="1"/>
      <c r="Q140" s="1"/>
      <c r="U140" s="2"/>
      <c r="W140" s="1"/>
      <c r="X140" s="1"/>
      <c r="Z140" s="1"/>
      <c r="AA140" s="1"/>
      <c r="AE140" s="2"/>
      <c r="AF140" s="2"/>
      <c r="AG140" s="1"/>
      <c r="AH140" s="1"/>
      <c r="AJ140" s="21">
        <f>((G133*SIN(J133)+Q133*SIN(T133)+AA133*SIN(AD133))/(G133*COS(J133)+Q133*COS(T133)+AA133*COS(AD133)))</f>
        <v>20.133920279768912</v>
      </c>
      <c r="AL140" s="1">
        <f>((G135*SIN(J135)+Q135*SIN(T135)+AA135*SIN(AD135))/(G135*COS(J135)+Q135*COS(T135)+AA135*COS(AD135)))</f>
        <v>-123.87195873289595</v>
      </c>
      <c r="AM140">
        <f>AM135*180/3.141</f>
        <v>89.554363901288866</v>
      </c>
      <c r="AN140" s="17"/>
      <c r="AR140" s="2"/>
      <c r="AT140" s="1">
        <f t="shared" si="197"/>
        <v>0.55829963376422265</v>
      </c>
      <c r="BL140" s="17"/>
      <c r="BR140" s="1">
        <f t="shared" si="198"/>
        <v>3.9036458333333446</v>
      </c>
      <c r="BS140" s="1">
        <f t="shared" si="199"/>
        <v>3.1229166666667751E-2</v>
      </c>
      <c r="BT140" s="1">
        <f t="shared" si="200"/>
        <v>22.106753654232161</v>
      </c>
      <c r="BU140" s="2">
        <f t="shared" si="142"/>
        <v>9.6067536542321612</v>
      </c>
      <c r="BW140" s="1">
        <v>4</v>
      </c>
      <c r="BX140" s="1">
        <f t="shared" si="201"/>
        <v>0.27914981688211132</v>
      </c>
      <c r="BY140" s="2">
        <f t="shared" si="202"/>
        <v>16.002218802159248</v>
      </c>
      <c r="CA140" s="1">
        <f t="shared" si="203"/>
        <v>0.55829963376422265</v>
      </c>
      <c r="CB140" s="2">
        <f t="shared" si="204"/>
        <v>32.004437604318497</v>
      </c>
      <c r="CD140" s="1">
        <f t="shared" si="205"/>
        <v>10.20914817973876</v>
      </c>
      <c r="CE140" s="1">
        <f t="shared" si="206"/>
        <v>-1.9427108720716041E-2</v>
      </c>
      <c r="CF140" s="17">
        <f>SUM(CE$15:$CE140)</f>
        <v>-1.2190696387645066</v>
      </c>
      <c r="CG140" s="18">
        <f t="shared" si="144"/>
        <v>1.7190696387645066</v>
      </c>
      <c r="CH140" s="18">
        <f t="shared" si="145"/>
        <v>0.78093036123549342</v>
      </c>
      <c r="CJ140" s="1">
        <f t="shared" si="146"/>
        <v>4.2190696387645064</v>
      </c>
      <c r="CK140" s="18">
        <f t="shared" si="209"/>
        <v>1.3258232929966667</v>
      </c>
    </row>
    <row r="141" spans="1:99" x14ac:dyDescent="0.2">
      <c r="A141" s="17">
        <f t="shared" si="151"/>
        <v>15.739500000000042</v>
      </c>
      <c r="C141" s="1"/>
      <c r="D141" s="1"/>
      <c r="F141" s="1"/>
      <c r="G141" s="1"/>
      <c r="K141" s="2"/>
      <c r="M141" s="1"/>
      <c r="N141" s="1"/>
      <c r="P141" s="1"/>
      <c r="Q141" s="1"/>
      <c r="U141" s="2"/>
      <c r="W141" s="1"/>
      <c r="X141" s="1"/>
      <c r="Z141" s="1"/>
      <c r="AA141" s="1"/>
      <c r="AE141" s="2"/>
      <c r="AF141" s="2"/>
      <c r="AG141" s="1"/>
      <c r="AH141" s="1"/>
      <c r="AL141" s="1"/>
      <c r="AM141">
        <f>AM136*180/3.141</f>
        <v>-87.857893333670049</v>
      </c>
      <c r="AN141" s="17"/>
      <c r="AR141" s="2"/>
      <c r="AT141" s="1">
        <f t="shared" si="197"/>
        <v>0.56188602118647235</v>
      </c>
      <c r="BL141" s="17"/>
      <c r="BR141" s="1">
        <f t="shared" si="198"/>
        <v>3.9348750000000114</v>
      </c>
      <c r="BS141" s="1">
        <f t="shared" si="199"/>
        <v>3.1229166666666863E-2</v>
      </c>
      <c r="BT141" s="1">
        <f t="shared" si="200"/>
        <v>22.156526609345288</v>
      </c>
      <c r="BU141" s="2">
        <f t="shared" si="142"/>
        <v>9.6565266093452884</v>
      </c>
      <c r="BW141" s="1">
        <v>4</v>
      </c>
      <c r="BX141" s="1">
        <f t="shared" si="201"/>
        <v>0.28094301059323618</v>
      </c>
      <c r="BY141" s="2">
        <f t="shared" si="202"/>
        <v>16.105013346109079</v>
      </c>
      <c r="CA141" s="1">
        <f t="shared" si="203"/>
        <v>0.56188602118647235</v>
      </c>
      <c r="CB141" s="2">
        <f t="shared" si="204"/>
        <v>32.210026692218158</v>
      </c>
      <c r="CD141" s="1">
        <f t="shared" si="205"/>
        <v>10.278139452318641</v>
      </c>
      <c r="CE141" s="1">
        <f t="shared" si="206"/>
        <v>-1.958315014942396E-2</v>
      </c>
      <c r="CF141" s="17">
        <f>SUM(CE$15:$CE141)</f>
        <v>-1.2386527889139305</v>
      </c>
      <c r="CG141" s="18">
        <f t="shared" si="144"/>
        <v>1.7386527889139305</v>
      </c>
      <c r="CH141" s="18">
        <f t="shared" si="145"/>
        <v>0.76134721108606951</v>
      </c>
      <c r="CJ141" s="1">
        <f t="shared" si="146"/>
        <v>4.2386527889139307</v>
      </c>
      <c r="CK141" s="18">
        <f t="shared" si="209"/>
        <v>1.39517939825922</v>
      </c>
    </row>
    <row r="142" spans="1:99" x14ac:dyDescent="0.2">
      <c r="A142" s="17">
        <f t="shared" si="151"/>
        <v>15.86441666666671</v>
      </c>
      <c r="C142" s="1"/>
      <c r="D142" s="1"/>
      <c r="F142" s="1"/>
      <c r="G142" s="1"/>
      <c r="K142" s="2"/>
      <c r="M142" s="1"/>
      <c r="N142" s="1"/>
      <c r="P142" s="1"/>
      <c r="Q142" s="1"/>
      <c r="U142" s="2"/>
      <c r="W142" s="1"/>
      <c r="X142" s="1"/>
      <c r="Z142" s="1"/>
      <c r="AA142" s="1"/>
      <c r="AE142" s="2"/>
      <c r="AF142" s="2"/>
      <c r="AG142" s="1"/>
      <c r="AH142" s="1"/>
      <c r="AL142" s="1"/>
      <c r="AN142" s="17"/>
      <c r="AR142" s="2"/>
      <c r="AT142" s="1">
        <f t="shared" si="197"/>
        <v>0.5654562859488681</v>
      </c>
      <c r="BL142" s="17"/>
      <c r="BR142" s="1">
        <f t="shared" si="198"/>
        <v>3.966104166666677</v>
      </c>
      <c r="BS142" s="1">
        <f t="shared" si="199"/>
        <v>3.1229166666665531E-2</v>
      </c>
      <c r="BT142" s="1">
        <f t="shared" si="200"/>
        <v>22.206583265951949</v>
      </c>
      <c r="BU142" s="2">
        <f t="shared" si="142"/>
        <v>9.7065832659519486</v>
      </c>
      <c r="BW142" s="1">
        <v>4</v>
      </c>
      <c r="BX142" s="1">
        <f t="shared" si="201"/>
        <v>0.28272814297443405</v>
      </c>
      <c r="BY142" s="2">
        <f t="shared" si="202"/>
        <v>16.207345775604498</v>
      </c>
      <c r="CA142" s="1">
        <f t="shared" si="203"/>
        <v>0.5654562859488681</v>
      </c>
      <c r="CB142" s="2">
        <f t="shared" si="204"/>
        <v>32.414691551208996</v>
      </c>
      <c r="CD142" s="1">
        <f t="shared" si="205"/>
        <v>10.347839232151191</v>
      </c>
      <c r="CE142" s="1">
        <f t="shared" si="206"/>
        <v>-1.9739191584014548E-2</v>
      </c>
      <c r="CF142" s="17">
        <f>SUM(CE$15:$CE142)</f>
        <v>-1.2583919804979451</v>
      </c>
      <c r="CG142" s="18">
        <f t="shared" si="144"/>
        <v>1.7583919804979451</v>
      </c>
      <c r="CH142" s="18">
        <f t="shared" si="145"/>
        <v>0.7416080195020549</v>
      </c>
      <c r="CJ142" s="1">
        <f t="shared" si="146"/>
        <v>4.2583919804979455</v>
      </c>
      <c r="CK142" s="18">
        <f t="shared" si="209"/>
        <v>1.4649752464498942</v>
      </c>
    </row>
    <row r="143" spans="1:99" x14ac:dyDescent="0.2">
      <c r="A143" s="17">
        <f t="shared" si="151"/>
        <v>15.989333333333377</v>
      </c>
      <c r="C143" s="1"/>
      <c r="D143" s="1"/>
      <c r="F143" s="1"/>
      <c r="G143" s="1"/>
      <c r="K143" s="2"/>
      <c r="M143" s="1"/>
      <c r="N143" s="1"/>
      <c r="P143" s="1"/>
      <c r="Q143" s="1"/>
      <c r="U143" s="2"/>
      <c r="W143" s="1"/>
      <c r="X143" s="1"/>
      <c r="Z143" s="1"/>
      <c r="AA143" s="1"/>
      <c r="AE143" s="2"/>
      <c r="AF143" s="2"/>
      <c r="AG143" s="1"/>
      <c r="AH143" s="1"/>
      <c r="AL143" s="1"/>
      <c r="AN143" s="17"/>
      <c r="AR143" s="2"/>
      <c r="AT143" s="1">
        <f t="shared" si="197"/>
        <v>0.56901044612109886</v>
      </c>
      <c r="BL143" s="17"/>
      <c r="BR143" s="1">
        <f t="shared" si="198"/>
        <v>3.9973333333333443</v>
      </c>
      <c r="BS143" s="1">
        <f t="shared" si="199"/>
        <v>3.1229166666667307E-2</v>
      </c>
      <c r="BT143" s="1">
        <f t="shared" si="200"/>
        <v>22.256921709886136</v>
      </c>
      <c r="BU143" s="2">
        <f t="shared" si="142"/>
        <v>9.7569217098861358</v>
      </c>
      <c r="BW143" s="1">
        <v>4</v>
      </c>
      <c r="BX143" s="1">
        <f t="shared" si="201"/>
        <v>0.28450522306054943</v>
      </c>
      <c r="BY143" s="2">
        <f t="shared" si="202"/>
        <v>16.309216608566526</v>
      </c>
      <c r="CA143" s="1">
        <f t="shared" si="203"/>
        <v>0.56901044612109886</v>
      </c>
      <c r="CB143" s="2">
        <f t="shared" si="204"/>
        <v>32.618433217133052</v>
      </c>
      <c r="CD143" s="1">
        <f t="shared" si="205"/>
        <v>10.418250904136563</v>
      </c>
      <c r="CE143" s="1">
        <f t="shared" si="206"/>
        <v>-1.989523302444356E-2</v>
      </c>
      <c r="CF143" s="17">
        <f>SUM(CE$15:$CE143)</f>
        <v>-1.2782872135223886</v>
      </c>
      <c r="CG143" s="18">
        <f t="shared" si="144"/>
        <v>1.7782872135223886</v>
      </c>
      <c r="CH143" s="18">
        <f t="shared" si="145"/>
        <v>0.72171278647761139</v>
      </c>
      <c r="CJ143" s="1">
        <f t="shared" si="146"/>
        <v>4.2782872135223888</v>
      </c>
      <c r="CK143" s="18">
        <f t="shared" si="209"/>
        <v>1.5352089234085255</v>
      </c>
    </row>
    <row r="144" spans="1:99" x14ac:dyDescent="0.2">
      <c r="A144" s="17">
        <f t="shared" si="151"/>
        <v>16.114250000000045</v>
      </c>
      <c r="C144" s="1"/>
      <c r="D144" s="1"/>
      <c r="F144" s="1"/>
      <c r="G144" s="1"/>
      <c r="K144" s="2"/>
      <c r="M144" s="1"/>
      <c r="N144" s="1"/>
      <c r="P144" s="1"/>
      <c r="Q144" s="1"/>
      <c r="U144" s="2"/>
      <c r="W144" s="1"/>
      <c r="X144" s="1"/>
      <c r="Z144" s="1"/>
      <c r="AA144" s="1"/>
      <c r="AE144" s="2"/>
      <c r="AF144" s="2"/>
      <c r="AG144" s="1"/>
      <c r="AH144" s="1"/>
      <c r="AL144" s="1"/>
      <c r="AN144" s="17"/>
      <c r="AR144" s="2"/>
      <c r="AT144" s="1">
        <f t="shared" si="197"/>
        <v>0.57254852123766942</v>
      </c>
      <c r="BL144" s="17"/>
      <c r="BR144" s="1">
        <f t="shared" si="198"/>
        <v>4.0285625000000103</v>
      </c>
      <c r="BS144" s="1">
        <f t="shared" si="199"/>
        <v>3.1229166666665975E-2</v>
      </c>
      <c r="BT144" s="1">
        <f t="shared" si="200"/>
        <v>22.30754003353254</v>
      </c>
      <c r="BU144" s="2">
        <f t="shared" ref="BU144:BU153" si="210">MOD(BT144+BP144,12.5)</f>
        <v>9.8075400335325398</v>
      </c>
      <c r="BW144" s="1">
        <v>4</v>
      </c>
      <c r="BX144" s="1">
        <f t="shared" si="201"/>
        <v>0.28627426061883471</v>
      </c>
      <c r="BY144" s="2">
        <f t="shared" si="202"/>
        <v>16.41062640490135</v>
      </c>
      <c r="CA144" s="1">
        <f t="shared" si="203"/>
        <v>0.57254852123766942</v>
      </c>
      <c r="CB144" s="2">
        <f t="shared" si="204"/>
        <v>32.821252809802701</v>
      </c>
      <c r="CD144" s="1">
        <f t="shared" si="205"/>
        <v>10.489377868304592</v>
      </c>
      <c r="CE144" s="1">
        <f t="shared" si="206"/>
        <v>-2.0051274470659332E-2</v>
      </c>
      <c r="CF144" s="17">
        <f>SUM(CE$15:$CE144)</f>
        <v>-1.298338487993048</v>
      </c>
      <c r="CG144" s="18">
        <f t="shared" ref="CG144:CG180" si="211">0.5-CF144</f>
        <v>1.798338487993048</v>
      </c>
      <c r="CH144" s="18">
        <f t="shared" ref="CH144:CH180" si="212">2.5-CG144</f>
        <v>0.70166151200695204</v>
      </c>
      <c r="CJ144" s="1">
        <f t="shared" ref="CJ144:CJ180" si="213">CG144*SQRT(BW144)+CH144</f>
        <v>4.298338487993048</v>
      </c>
      <c r="CK144" s="18">
        <f t="shared" si="209"/>
        <v>1.6058785215255877</v>
      </c>
    </row>
    <row r="145" spans="1:89" x14ac:dyDescent="0.2">
      <c r="A145" s="17">
        <f t="shared" ref="A145:A180" si="214">$D$5*$D$4+A144</f>
        <v>16.239166666666712</v>
      </c>
      <c r="C145" s="1"/>
      <c r="D145" s="1"/>
      <c r="F145" s="1"/>
      <c r="G145" s="1"/>
      <c r="K145" s="2"/>
      <c r="M145" s="1"/>
      <c r="N145" s="1"/>
      <c r="P145" s="1"/>
      <c r="Q145" s="1"/>
      <c r="U145" s="2"/>
      <c r="W145" s="1"/>
      <c r="X145" s="1"/>
      <c r="Z145" s="1"/>
      <c r="AA145" s="1"/>
      <c r="AE145" s="2"/>
      <c r="AF145" s="2"/>
      <c r="AG145" s="1"/>
      <c r="AH145" s="1"/>
      <c r="AL145" s="1"/>
      <c r="AN145" s="17"/>
      <c r="AR145" s="2"/>
      <c r="AT145" s="1">
        <f t="shared" si="197"/>
        <v>0.57607053226748139</v>
      </c>
      <c r="BL145" s="17"/>
      <c r="BR145" s="1">
        <f t="shared" si="198"/>
        <v>4.059791666666678</v>
      </c>
      <c r="BS145" s="1">
        <f t="shared" si="199"/>
        <v>3.1229166666667751E-2</v>
      </c>
      <c r="BT145" s="1">
        <f t="shared" si="200"/>
        <v>22.358436335992415</v>
      </c>
      <c r="BU145" s="2">
        <f t="shared" si="210"/>
        <v>9.8584363359924154</v>
      </c>
      <c r="BW145" s="1">
        <v>4</v>
      </c>
      <c r="BX145" s="1">
        <f t="shared" si="201"/>
        <v>0.2880352661337407</v>
      </c>
      <c r="BY145" s="2">
        <f t="shared" si="202"/>
        <v>16.511575765628447</v>
      </c>
      <c r="CA145" s="1">
        <f t="shared" si="203"/>
        <v>0.57607053226748139</v>
      </c>
      <c r="CB145" s="2">
        <f t="shared" si="204"/>
        <v>33.023151531256893</v>
      </c>
      <c r="CD145" s="1">
        <f t="shared" si="205"/>
        <v>10.561223539648422</v>
      </c>
      <c r="CE145" s="1">
        <f t="shared" si="206"/>
        <v>-2.0207315922620553E-2</v>
      </c>
      <c r="CF145" s="17">
        <f>SUM(CE$15:$CE145)</f>
        <v>-1.3185458039156686</v>
      </c>
      <c r="CG145" s="18">
        <f t="shared" si="211"/>
        <v>1.8185458039156686</v>
      </c>
      <c r="CH145" s="18">
        <f t="shared" si="212"/>
        <v>0.68145419608433144</v>
      </c>
      <c r="CJ145" s="1">
        <f t="shared" si="213"/>
        <v>4.3185458039156686</v>
      </c>
      <c r="CK145" s="18">
        <f t="shared" si="209"/>
        <v>1.676982139908084</v>
      </c>
    </row>
    <row r="146" spans="1:89" x14ac:dyDescent="0.2">
      <c r="A146" s="17">
        <f t="shared" si="214"/>
        <v>16.364083333333379</v>
      </c>
      <c r="C146" s="1"/>
      <c r="D146" s="1"/>
      <c r="F146" s="1"/>
      <c r="G146" s="1"/>
      <c r="K146" s="2"/>
      <c r="M146" s="1"/>
      <c r="N146" s="1"/>
      <c r="P146" s="1"/>
      <c r="Q146" s="1"/>
      <c r="U146" s="2"/>
      <c r="W146" s="1"/>
      <c r="X146" s="1"/>
      <c r="Z146" s="1"/>
      <c r="AA146" s="1"/>
      <c r="AE146" s="2"/>
      <c r="AF146" s="2"/>
      <c r="AG146" s="1"/>
      <c r="AH146" s="1"/>
      <c r="AL146" s="1"/>
      <c r="AN146" s="17"/>
      <c r="AR146" s="2"/>
      <c r="AT146" s="1">
        <f t="shared" si="197"/>
        <v>0.57957650158359375</v>
      </c>
      <c r="BL146" s="17"/>
      <c r="BR146" s="1">
        <f t="shared" si="198"/>
        <v>4.091020833333344</v>
      </c>
      <c r="BS146" s="1">
        <f t="shared" si="199"/>
        <v>3.1229166666665975E-2</v>
      </c>
      <c r="BT146" s="1">
        <f t="shared" si="200"/>
        <v>22.4096087232443</v>
      </c>
      <c r="BU146" s="2">
        <f t="shared" si="210"/>
        <v>9.9096087232443004</v>
      </c>
      <c r="BW146" s="1">
        <v>4</v>
      </c>
      <c r="BX146" s="1">
        <f t="shared" si="201"/>
        <v>0.28978825079179688</v>
      </c>
      <c r="BY146" s="2">
        <f t="shared" si="202"/>
        <v>16.612065332013831</v>
      </c>
      <c r="CA146" s="1">
        <f t="shared" si="203"/>
        <v>0.57957650158359375</v>
      </c>
      <c r="CB146" s="2">
        <f t="shared" si="204"/>
        <v>33.224130664027662</v>
      </c>
      <c r="CD146" s="1">
        <f t="shared" si="205"/>
        <v>10.63379134795332</v>
      </c>
      <c r="CE146" s="1">
        <f t="shared" si="206"/>
        <v>-2.0363357380269644E-2</v>
      </c>
      <c r="CF146" s="17">
        <f>SUM(CE$15:$CE146)</f>
        <v>-1.3389091612959383</v>
      </c>
      <c r="CG146" s="18">
        <f t="shared" si="211"/>
        <v>1.8389091612959383</v>
      </c>
      <c r="CH146" s="18">
        <f t="shared" si="212"/>
        <v>0.66109083870406171</v>
      </c>
      <c r="CJ146" s="1">
        <f t="shared" si="213"/>
        <v>4.3389091612959385</v>
      </c>
      <c r="CK146" s="18">
        <f t="shared" si="209"/>
        <v>1.748517884540238</v>
      </c>
    </row>
    <row r="147" spans="1:89" x14ac:dyDescent="0.2">
      <c r="A147" s="17">
        <f t="shared" si="214"/>
        <v>16.489000000000047</v>
      </c>
      <c r="C147" s="1"/>
      <c r="D147" s="1"/>
      <c r="F147" s="1"/>
      <c r="G147" s="1"/>
      <c r="K147" s="2"/>
      <c r="M147" s="1"/>
      <c r="N147" s="1"/>
      <c r="P147" s="1"/>
      <c r="Q147" s="1"/>
      <c r="U147" s="2"/>
      <c r="W147" s="1"/>
      <c r="X147" s="1"/>
      <c r="Z147" s="1"/>
      <c r="AA147" s="1"/>
      <c r="AE147" s="2"/>
      <c r="AF147" s="2"/>
      <c r="AG147" s="1"/>
      <c r="AH147" s="1"/>
      <c r="AL147" s="1"/>
      <c r="AN147" s="17"/>
      <c r="AR147" s="2"/>
      <c r="AT147" s="1">
        <f t="shared" si="197"/>
        <v>0.58306645293317449</v>
      </c>
      <c r="BL147" s="17"/>
      <c r="BR147" s="1">
        <f>0.5*12.5*TAN(AT147)</f>
        <v>4.1222500000000117</v>
      </c>
      <c r="BS147" s="1">
        <f t="shared" si="199"/>
        <v>3.1229166666667751E-2</v>
      </c>
      <c r="BT147" s="1">
        <f t="shared" si="200"/>
        <v>22.461055308299763</v>
      </c>
      <c r="BU147" s="2">
        <f t="shared" si="210"/>
        <v>9.9610553082997626</v>
      </c>
      <c r="BW147" s="1">
        <v>4</v>
      </c>
      <c r="BX147" s="1">
        <f t="shared" si="201"/>
        <v>0.29153322646658725</v>
      </c>
      <c r="BY147" s="2">
        <f t="shared" si="202"/>
        <v>16.712095784708822</v>
      </c>
      <c r="CA147" s="1">
        <f t="shared" si="203"/>
        <v>0.58306645293317449</v>
      </c>
      <c r="CB147" s="2">
        <f t="shared" si="204"/>
        <v>33.424191569417644</v>
      </c>
      <c r="CD147" s="1">
        <f t="shared" si="205"/>
        <v>10.707084737631497</v>
      </c>
      <c r="CE147" s="1">
        <f t="shared" si="206"/>
        <v>-2.051939884356787E-2</v>
      </c>
      <c r="CF147" s="17">
        <f>SUM(CE$15:$CE147)</f>
        <v>-1.3594285601395062</v>
      </c>
      <c r="CG147" s="18">
        <f t="shared" si="211"/>
        <v>1.8594285601395062</v>
      </c>
      <c r="CH147" s="18">
        <f t="shared" si="212"/>
        <v>0.64057143986049381</v>
      </c>
      <c r="CJ147" s="1">
        <f t="shared" si="213"/>
        <v>4.3594285601395057</v>
      </c>
      <c r="CK147" s="18">
        <f t="shared" si="209"/>
        <v>1.8204838684392683</v>
      </c>
    </row>
    <row r="148" spans="1:89" x14ac:dyDescent="0.2">
      <c r="A148" s="17">
        <f t="shared" si="214"/>
        <v>16.613916666666714</v>
      </c>
      <c r="C148" s="1"/>
      <c r="D148" s="1"/>
      <c r="F148" s="1"/>
      <c r="G148" s="1"/>
      <c r="K148" s="2"/>
      <c r="M148" s="1"/>
      <c r="N148" s="1"/>
      <c r="P148" s="1"/>
      <c r="Q148" s="1"/>
      <c r="U148" s="2"/>
      <c r="W148" s="1"/>
      <c r="X148" s="1"/>
      <c r="Z148" s="1"/>
      <c r="AA148" s="1"/>
      <c r="AE148" s="2"/>
      <c r="AF148" s="2"/>
      <c r="AG148" s="1"/>
      <c r="AH148" s="1"/>
      <c r="AL148" s="1"/>
      <c r="AN148" s="17"/>
      <c r="AR148" s="2"/>
      <c r="AT148" s="1">
        <f t="shared" si="197"/>
        <v>0.58654041140765256</v>
      </c>
      <c r="BL148" s="17"/>
      <c r="BR148" s="1">
        <f t="shared" si="198"/>
        <v>4.1534791666666786</v>
      </c>
      <c r="BS148" s="1">
        <f t="shared" si="199"/>
        <v>3.1229166666666863E-2</v>
      </c>
      <c r="BT148" s="1">
        <f t="shared" si="200"/>
        <v>22.512774211354035</v>
      </c>
      <c r="BU148" s="2">
        <f t="shared" si="210"/>
        <v>10.012774211354035</v>
      </c>
      <c r="BW148" s="1">
        <v>4</v>
      </c>
      <c r="BX148" s="1">
        <f t="shared" si="201"/>
        <v>0.29327020570382628</v>
      </c>
      <c r="BY148" s="2">
        <f t="shared" si="202"/>
        <v>16.811667842894501</v>
      </c>
      <c r="CA148" s="1">
        <f t="shared" si="203"/>
        <v>0.58654041140765256</v>
      </c>
      <c r="CB148" s="2">
        <f t="shared" si="204"/>
        <v>33.623335685789002</v>
      </c>
      <c r="CD148" s="1">
        <f t="shared" si="205"/>
        <v>10.781107167553648</v>
      </c>
      <c r="CE148" s="1">
        <f t="shared" si="206"/>
        <v>-2.0675440312461383E-2</v>
      </c>
      <c r="CF148" s="17">
        <f>SUM(CE$15:$CE148)</f>
        <v>-1.3801040004519676</v>
      </c>
      <c r="CG148" s="18">
        <f t="shared" si="211"/>
        <v>1.8801040004519676</v>
      </c>
      <c r="CH148" s="18">
        <f t="shared" si="212"/>
        <v>0.61989599954803243</v>
      </c>
      <c r="CJ148" s="1">
        <f t="shared" si="213"/>
        <v>4.3801040004519676</v>
      </c>
      <c r="CK148" s="18">
        <f t="shared" si="209"/>
        <v>1.8928782118060035</v>
      </c>
    </row>
    <row r="149" spans="1:89" x14ac:dyDescent="0.2">
      <c r="A149" s="17">
        <f t="shared" si="214"/>
        <v>16.738833333333382</v>
      </c>
      <c r="C149" s="1"/>
      <c r="D149" s="1"/>
      <c r="F149" s="1"/>
      <c r="G149" s="1"/>
      <c r="K149" s="2"/>
      <c r="M149" s="1"/>
      <c r="N149" s="1"/>
      <c r="P149" s="1"/>
      <c r="Q149" s="1"/>
      <c r="U149" s="2"/>
      <c r="W149" s="1"/>
      <c r="X149" s="1"/>
      <c r="Z149" s="1"/>
      <c r="AA149" s="1"/>
      <c r="AE149" s="2"/>
      <c r="AF149" s="2"/>
      <c r="AG149" s="1"/>
      <c r="AH149" s="1"/>
      <c r="AL149" s="1"/>
      <c r="AN149" s="17"/>
      <c r="AR149" s="2"/>
      <c r="AT149" s="1">
        <f t="shared" si="197"/>
        <v>0.58999840341308118</v>
      </c>
      <c r="BL149" s="17"/>
      <c r="BR149" s="1">
        <f t="shared" si="198"/>
        <v>4.1847083333333455</v>
      </c>
      <c r="BS149" s="1">
        <f t="shared" si="199"/>
        <v>3.1229166666666863E-2</v>
      </c>
      <c r="BT149" s="1">
        <f t="shared" si="200"/>
        <v>22.564763559931798</v>
      </c>
      <c r="BU149" s="2">
        <f t="shared" si="210"/>
        <v>10.064763559931798</v>
      </c>
      <c r="BW149" s="1">
        <v>4</v>
      </c>
      <c r="BX149" s="1">
        <f t="shared" si="201"/>
        <v>0.29499920170654059</v>
      </c>
      <c r="BY149" s="2">
        <f t="shared" si="202"/>
        <v>16.910782263432264</v>
      </c>
      <c r="CA149" s="1">
        <f t="shared" si="203"/>
        <v>0.58999840341308118</v>
      </c>
      <c r="CB149" s="2">
        <f t="shared" si="204"/>
        <v>33.821564526864528</v>
      </c>
      <c r="CD149" s="1">
        <f t="shared" si="205"/>
        <v>10.855862110886465</v>
      </c>
      <c r="CE149" s="1">
        <f t="shared" si="206"/>
        <v>-2.0831481786899819E-2</v>
      </c>
      <c r="CF149" s="17">
        <f>SUM(CE$15:$CE149)</f>
        <v>-1.4009354822388673</v>
      </c>
      <c r="CG149" s="18">
        <f t="shared" si="211"/>
        <v>1.9009354822388673</v>
      </c>
      <c r="CH149" s="18">
        <f t="shared" si="212"/>
        <v>0.59906451776113268</v>
      </c>
      <c r="CJ149" s="1">
        <f t="shared" si="213"/>
        <v>4.4009354822388671</v>
      </c>
      <c r="CK149" s="18">
        <f t="shared" si="209"/>
        <v>1.9656990421706659</v>
      </c>
    </row>
    <row r="150" spans="1:89" x14ac:dyDescent="0.2">
      <c r="A150" s="17">
        <f t="shared" si="214"/>
        <v>16.863750000000049</v>
      </c>
      <c r="C150" s="1"/>
      <c r="D150" s="1"/>
      <c r="F150" s="1"/>
      <c r="G150" s="1"/>
      <c r="K150" s="2"/>
      <c r="M150" s="1"/>
      <c r="N150" s="1"/>
      <c r="P150" s="1"/>
      <c r="Q150" s="1"/>
      <c r="U150" s="2"/>
      <c r="W150" s="1"/>
      <c r="X150" s="1"/>
      <c r="Z150" s="1"/>
      <c r="AA150" s="1"/>
      <c r="AE150" s="2"/>
      <c r="AF150" s="2"/>
      <c r="AG150" s="1"/>
      <c r="AH150" s="1"/>
      <c r="AL150" s="1"/>
      <c r="AN150" s="17"/>
      <c r="AR150" s="2"/>
      <c r="AT150" s="1">
        <f t="shared" si="197"/>
        <v>0.59344045664072209</v>
      </c>
      <c r="BL150" s="17"/>
      <c r="BR150" s="1">
        <f t="shared" si="198"/>
        <v>4.2159375000000123</v>
      </c>
      <c r="BS150" s="1">
        <f t="shared" si="199"/>
        <v>3.1229166666666863E-2</v>
      </c>
      <c r="BT150" s="1">
        <f t="shared" si="200"/>
        <v>22.617021489028062</v>
      </c>
      <c r="BU150" s="2">
        <f t="shared" si="210"/>
        <v>10.117021489028062</v>
      </c>
      <c r="BW150" s="1">
        <v>4</v>
      </c>
      <c r="BX150" s="1">
        <f t="shared" si="201"/>
        <v>0.29672022832036105</v>
      </c>
      <c r="BY150" s="2">
        <f t="shared" si="202"/>
        <v>17.009439840020697</v>
      </c>
      <c r="CA150" s="1">
        <f t="shared" si="203"/>
        <v>0.59344045664072209</v>
      </c>
      <c r="CB150" s="2">
        <f t="shared" si="204"/>
        <v>34.018879680041394</v>
      </c>
      <c r="CD150" s="1">
        <f t="shared" si="205"/>
        <v>10.931353054929412</v>
      </c>
      <c r="CE150" s="1">
        <f t="shared" si="206"/>
        <v>-2.0987523266840717E-2</v>
      </c>
      <c r="CF150" s="17">
        <f>SUM(CE$15:$CE150)</f>
        <v>-1.4219230055057079</v>
      </c>
      <c r="CG150" s="18">
        <f t="shared" si="211"/>
        <v>1.9219230055057079</v>
      </c>
      <c r="CH150" s="18">
        <f t="shared" si="212"/>
        <v>0.57807699449429206</v>
      </c>
      <c r="CJ150" s="1">
        <f t="shared" si="213"/>
        <v>4.4219230055057075</v>
      </c>
      <c r="CK150" s="18">
        <f t="shared" si="209"/>
        <v>2.0389444945337694</v>
      </c>
    </row>
    <row r="151" spans="1:89" x14ac:dyDescent="0.2">
      <c r="A151" s="17">
        <f t="shared" si="214"/>
        <v>16.988666666666717</v>
      </c>
      <c r="C151" s="1"/>
      <c r="D151" s="1"/>
      <c r="F151" s="1"/>
      <c r="G151" s="1"/>
      <c r="K151" s="2"/>
      <c r="M151" s="1"/>
      <c r="N151" s="1"/>
      <c r="P151" s="1"/>
      <c r="Q151" s="1"/>
      <c r="U151" s="2"/>
      <c r="W151" s="1"/>
      <c r="X151" s="1"/>
      <c r="Z151" s="1"/>
      <c r="AA151" s="1"/>
      <c r="AE151" s="2"/>
      <c r="AF151" s="2"/>
      <c r="AG151" s="1"/>
      <c r="AH151" s="1"/>
      <c r="AL151" s="1"/>
      <c r="AN151" s="17"/>
      <c r="AR151" s="2"/>
      <c r="AT151" s="1">
        <f t="shared" si="197"/>
        <v>0.59686660003785863</v>
      </c>
      <c r="BL151" s="17"/>
      <c r="BR151" s="1">
        <f t="shared" si="198"/>
        <v>4.2471666666666792</v>
      </c>
      <c r="BS151" s="1">
        <f t="shared" si="199"/>
        <v>3.1229166666666863E-2</v>
      </c>
      <c r="BT151" s="1">
        <f t="shared" si="200"/>
        <v>22.669546141244226</v>
      </c>
      <c r="BU151" s="2">
        <f t="shared" si="210"/>
        <v>10.169546141244226</v>
      </c>
      <c r="BW151" s="1">
        <v>4</v>
      </c>
      <c r="BX151" s="1">
        <f t="shared" si="201"/>
        <v>0.29843330001892932</v>
      </c>
      <c r="BY151" s="2">
        <f t="shared" si="202"/>
        <v>17.107641402359004</v>
      </c>
      <c r="CA151" s="1">
        <f t="shared" si="203"/>
        <v>0.59686660003785863</v>
      </c>
      <c r="CB151" s="2">
        <f t="shared" si="204"/>
        <v>34.215282804718008</v>
      </c>
      <c r="CD151" s="1">
        <f t="shared" si="205"/>
        <v>11.007583500950259</v>
      </c>
      <c r="CE151" s="1">
        <f t="shared" si="206"/>
        <v>-2.1143564752228651E-2</v>
      </c>
      <c r="CF151" s="17">
        <f>SUM(CE$15:$CE151)</f>
        <v>-1.4430665702579366</v>
      </c>
      <c r="CG151" s="18">
        <f t="shared" si="211"/>
        <v>1.9430665702579366</v>
      </c>
      <c r="CH151" s="18">
        <f t="shared" si="212"/>
        <v>0.55693342974206339</v>
      </c>
      <c r="CJ151" s="1">
        <f t="shared" si="213"/>
        <v>4.4430665702579368</v>
      </c>
      <c r="CK151" s="18">
        <f t="shared" si="209"/>
        <v>2.1126127115021625</v>
      </c>
    </row>
    <row r="152" spans="1:89" x14ac:dyDescent="0.2">
      <c r="A152" s="17">
        <f t="shared" si="214"/>
        <v>17.113583333333384</v>
      </c>
      <c r="C152" s="1"/>
      <c r="D152" s="1"/>
      <c r="F152" s="1"/>
      <c r="G152" s="1"/>
      <c r="K152" s="2"/>
      <c r="M152" s="1"/>
      <c r="N152" s="1"/>
      <c r="P152" s="1"/>
      <c r="Q152" s="1"/>
      <c r="U152" s="2"/>
      <c r="W152" s="1"/>
      <c r="X152" s="1"/>
      <c r="Z152" s="1"/>
      <c r="AA152" s="1"/>
      <c r="AE152" s="2"/>
      <c r="AF152" s="2"/>
      <c r="AG152" s="1"/>
      <c r="AH152" s="1"/>
      <c r="AL152" s="1"/>
      <c r="AN152" s="17"/>
      <c r="AR152" s="2"/>
      <c r="AT152" s="1">
        <f t="shared" si="197"/>
        <v>0.60027686377884848</v>
      </c>
      <c r="BL152" s="17"/>
      <c r="BR152" s="1">
        <f t="shared" si="198"/>
        <v>4.2783958333333461</v>
      </c>
      <c r="BS152" s="1">
        <f t="shared" si="199"/>
        <v>3.1229166666666863E-2</v>
      </c>
      <c r="BT152" s="1">
        <f t="shared" si="200"/>
        <v>22.722335666919395</v>
      </c>
      <c r="BU152" s="2">
        <f t="shared" si="210"/>
        <v>10.222335666919395</v>
      </c>
      <c r="BW152" s="1">
        <v>4</v>
      </c>
      <c r="BX152" s="1">
        <f t="shared" si="201"/>
        <v>0.30013843188942424</v>
      </c>
      <c r="BY152" s="2">
        <f t="shared" si="202"/>
        <v>17.205387815317312</v>
      </c>
      <c r="CA152" s="1">
        <f t="shared" si="203"/>
        <v>0.60027686377884848</v>
      </c>
      <c r="CB152" s="2">
        <f t="shared" si="204"/>
        <v>34.410775630634625</v>
      </c>
      <c r="CD152" s="1">
        <f t="shared" si="205"/>
        <v>11.08455696402779</v>
      </c>
      <c r="CE152" s="1">
        <f t="shared" si="206"/>
        <v>-2.1299606243017424E-2</v>
      </c>
      <c r="CF152" s="17">
        <f>SUM(CE$15:$CE152)</f>
        <v>-1.4643661765009541</v>
      </c>
      <c r="CG152" s="18">
        <f t="shared" si="211"/>
        <v>1.9643661765009541</v>
      </c>
      <c r="CH152" s="18">
        <f t="shared" si="212"/>
        <v>0.53563382349904587</v>
      </c>
      <c r="CJ152" s="1">
        <f t="shared" si="213"/>
        <v>4.4643661765009544</v>
      </c>
      <c r="CK152" s="18">
        <f t="shared" si="209"/>
        <v>2.1867018434203498</v>
      </c>
    </row>
    <row r="153" spans="1:89" x14ac:dyDescent="0.2">
      <c r="A153" s="17">
        <f t="shared" si="214"/>
        <v>17.238500000000052</v>
      </c>
      <c r="C153" s="1"/>
      <c r="D153" s="1"/>
      <c r="F153" s="1"/>
      <c r="G153" s="1"/>
      <c r="K153" s="2"/>
      <c r="M153" s="1"/>
      <c r="N153" s="1"/>
      <c r="P153" s="1"/>
      <c r="Q153" s="1"/>
      <c r="U153" s="2"/>
      <c r="W153" s="1"/>
      <c r="X153" s="1"/>
      <c r="Z153" s="1"/>
      <c r="AA153" s="1"/>
      <c r="AE153" s="2"/>
      <c r="AF153" s="2"/>
      <c r="AG153" s="1"/>
      <c r="AH153" s="1"/>
      <c r="AL153" s="1"/>
      <c r="AN153" s="17"/>
      <c r="AR153" s="2"/>
      <c r="AT153" s="1">
        <f t="shared" si="197"/>
        <v>0.60367127923642139</v>
      </c>
      <c r="BL153" s="17"/>
      <c r="BR153" s="1">
        <f t="shared" si="198"/>
        <v>4.309625000000012</v>
      </c>
      <c r="BS153" s="1">
        <f t="shared" si="199"/>
        <v>3.1229166666665975E-2</v>
      </c>
      <c r="BT153" s="1">
        <f t="shared" si="200"/>
        <v>22.775388224257032</v>
      </c>
      <c r="BU153" s="2">
        <f t="shared" si="210"/>
        <v>10.275388224257032</v>
      </c>
      <c r="BW153" s="1">
        <v>4</v>
      </c>
      <c r="BX153" s="1">
        <f t="shared" si="201"/>
        <v>0.30183563961821069</v>
      </c>
      <c r="BY153" s="2">
        <f t="shared" si="202"/>
        <v>17.302679978113989</v>
      </c>
      <c r="CA153" s="1">
        <f t="shared" si="203"/>
        <v>0.60367127923642139</v>
      </c>
      <c r="CB153" s="2">
        <f t="shared" si="204"/>
        <v>34.605359956227979</v>
      </c>
      <c r="CD153" s="1">
        <f t="shared" si="205"/>
        <v>11.162276972891672</v>
      </c>
      <c r="CE153" s="1">
        <f t="shared" si="206"/>
        <v>-2.1455647739152598E-2</v>
      </c>
      <c r="CF153" s="17">
        <f>SUM(CE$15:$CE153)</f>
        <v>-1.4858218242401067</v>
      </c>
      <c r="CG153" s="18">
        <f t="shared" si="211"/>
        <v>1.9858218242401067</v>
      </c>
      <c r="CH153" s="18">
        <f t="shared" si="212"/>
        <v>0.51417817575989333</v>
      </c>
      <c r="CJ153" s="1">
        <f t="shared" si="213"/>
        <v>4.4858218242401069</v>
      </c>
      <c r="CK153" s="18">
        <f t="shared" si="209"/>
        <v>2.2612100484971389</v>
      </c>
    </row>
    <row r="154" spans="1:89" x14ac:dyDescent="0.2">
      <c r="A154" s="17">
        <f t="shared" si="214"/>
        <v>17.363416666666719</v>
      </c>
      <c r="C154" s="1"/>
      <c r="D154" s="1"/>
      <c r="F154" s="1"/>
      <c r="G154" s="1"/>
      <c r="K154" s="2"/>
      <c r="M154" s="1"/>
      <c r="N154" s="1"/>
      <c r="P154" s="1"/>
      <c r="Q154" s="1"/>
      <c r="U154" s="2"/>
      <c r="W154" s="1"/>
      <c r="X154" s="1"/>
      <c r="Z154" s="1"/>
      <c r="AA154" s="1"/>
      <c r="AE154" s="2"/>
      <c r="AF154" s="2"/>
      <c r="AG154" s="1"/>
      <c r="AH154" s="1"/>
      <c r="AL154" s="1"/>
      <c r="AN154" s="17"/>
      <c r="AR154" s="2"/>
      <c r="AT154" s="1">
        <f t="shared" si="197"/>
        <v>0.60704987895323315</v>
      </c>
      <c r="BL154" s="17"/>
      <c r="BR154" s="1">
        <f t="shared" ref="BR154:BR161" si="215">0.5*12.5*TAN(AT154)</f>
        <v>4.3408541666666789</v>
      </c>
      <c r="BS154" s="1">
        <f t="shared" ref="BS154:BS161" si="216">BR154-BR153</f>
        <v>3.1229166666666863E-2</v>
      </c>
      <c r="BT154" s="1">
        <f t="shared" ref="BT154:BT161" si="217">1.5*12.5/COS(AT154)</f>
        <v>22.828701979446997</v>
      </c>
      <c r="BU154" s="2">
        <f t="shared" ref="BU154:BU161" si="218">MOD(BT154+BP154,12.5)</f>
        <v>10.328701979446997</v>
      </c>
      <c r="BW154" s="1">
        <v>4</v>
      </c>
      <c r="BX154" s="1">
        <f t="shared" ref="BX154:BX161" si="219">AT154/SQRT(BW154)</f>
        <v>0.30352493947661657</v>
      </c>
      <c r="BY154" s="2">
        <f t="shared" ref="BY154:BY161" si="220">BX154*(180/$D$6)</f>
        <v>17.399518823500312</v>
      </c>
      <c r="CA154" s="1">
        <f t="shared" ref="CA154:CA161" si="221">AT154/((SQRT(BW154)-1))</f>
        <v>0.60704987895323315</v>
      </c>
      <c r="CB154" s="2">
        <f t="shared" ref="CB154:CB161" si="222">CA154*(180/$D$6)</f>
        <v>34.799037647000624</v>
      </c>
      <c r="CD154" s="1">
        <f t="shared" ref="CD154:CD161" si="223">BS154/(SIN(CA154)-SIN(CA153))</f>
        <v>11.240747069763696</v>
      </c>
      <c r="CE154" s="1">
        <f t="shared" ref="CE154:CE161" si="224">CD154*(COS(CA154)-COS(CA153))</f>
        <v>-2.1611689240590218E-2</v>
      </c>
      <c r="CF154" s="17">
        <f>SUM(CE$15:$CE154)</f>
        <v>-1.5074335134806969</v>
      </c>
      <c r="CG154" s="18">
        <f t="shared" si="211"/>
        <v>2.0074335134806969</v>
      </c>
      <c r="CH154" s="18">
        <f t="shared" si="212"/>
        <v>0.49256648651930313</v>
      </c>
      <c r="CJ154" s="1">
        <f t="shared" si="213"/>
        <v>4.5074335134806969</v>
      </c>
      <c r="CK154" s="18">
        <f t="shared" si="209"/>
        <v>2.3361354929276938</v>
      </c>
    </row>
    <row r="155" spans="1:89" x14ac:dyDescent="0.2">
      <c r="A155" s="17">
        <f t="shared" si="214"/>
        <v>17.488333333333387</v>
      </c>
      <c r="C155" s="1"/>
      <c r="D155" s="1"/>
      <c r="F155" s="1"/>
      <c r="G155" s="1"/>
      <c r="K155" s="2"/>
      <c r="M155" s="1"/>
      <c r="N155" s="1"/>
      <c r="P155" s="1"/>
      <c r="Q155" s="1"/>
      <c r="U155" s="2"/>
      <c r="W155" s="1"/>
      <c r="X155" s="1"/>
      <c r="Z155" s="1"/>
      <c r="AA155" s="1"/>
      <c r="AE155" s="2"/>
      <c r="AF155" s="2"/>
      <c r="AG155" s="1"/>
      <c r="AH155" s="1"/>
      <c r="AL155" s="1"/>
      <c r="AN155" s="17"/>
      <c r="AR155" s="2"/>
      <c r="AT155" s="1">
        <f t="shared" si="197"/>
        <v>0.61041269661367914</v>
      </c>
      <c r="BL155" s="17"/>
      <c r="BR155" s="1">
        <f t="shared" si="215"/>
        <v>4.3720833333333466</v>
      </c>
      <c r="BS155" s="1">
        <f t="shared" si="216"/>
        <v>3.1229166666667751E-2</v>
      </c>
      <c r="BT155" s="1">
        <f t="shared" si="217"/>
        <v>22.882275106783002</v>
      </c>
      <c r="BU155" s="2">
        <f t="shared" si="218"/>
        <v>10.382275106783002</v>
      </c>
      <c r="BW155" s="1">
        <v>4</v>
      </c>
      <c r="BX155" s="1">
        <f t="shared" si="219"/>
        <v>0.30520634830683957</v>
      </c>
      <c r="BY155" s="2">
        <f t="shared" si="220"/>
        <v>17.495905316952587</v>
      </c>
      <c r="CA155" s="1">
        <f t="shared" si="221"/>
        <v>0.61041269661367914</v>
      </c>
      <c r="CB155" s="2">
        <f t="shared" si="222"/>
        <v>34.991810633905175</v>
      </c>
      <c r="CD155" s="1">
        <f t="shared" si="223"/>
        <v>11.319970810204433</v>
      </c>
      <c r="CE155" s="1">
        <f t="shared" si="224"/>
        <v>-2.1767730747279442E-2</v>
      </c>
      <c r="CF155" s="17">
        <f>SUM(CE$15:$CE155)</f>
        <v>-1.5292012442279763</v>
      </c>
      <c r="CG155" s="18">
        <f t="shared" si="211"/>
        <v>2.0292012442279761</v>
      </c>
      <c r="CH155" s="18">
        <f t="shared" si="212"/>
        <v>0.4707987557720239</v>
      </c>
      <c r="CJ155" s="1">
        <f t="shared" si="213"/>
        <v>4.5292012442279761</v>
      </c>
      <c r="CK155" s="18">
        <f t="shared" si="209"/>
        <v>2.4114763510109789</v>
      </c>
    </row>
    <row r="156" spans="1:89" x14ac:dyDescent="0.2">
      <c r="A156" s="17">
        <f t="shared" si="214"/>
        <v>17.613250000000054</v>
      </c>
      <c r="C156" s="1"/>
      <c r="D156" s="1"/>
      <c r="F156" s="1"/>
      <c r="G156" s="1"/>
      <c r="K156" s="2"/>
      <c r="M156" s="1"/>
      <c r="N156" s="1"/>
      <c r="P156" s="1"/>
      <c r="Q156" s="1"/>
      <c r="U156" s="2"/>
      <c r="W156" s="1"/>
      <c r="X156" s="1"/>
      <c r="Z156" s="1"/>
      <c r="AA156" s="1"/>
      <c r="AE156" s="2"/>
      <c r="AF156" s="2"/>
      <c r="AG156" s="1"/>
      <c r="AH156" s="1"/>
      <c r="AL156" s="1"/>
      <c r="AN156" s="17"/>
      <c r="AR156" s="2"/>
      <c r="AT156" s="1">
        <f t="shared" si="197"/>
        <v>0.61375976701597845</v>
      </c>
      <c r="BL156" s="17"/>
      <c r="BR156" s="1">
        <f t="shared" si="215"/>
        <v>4.4033125000000144</v>
      </c>
      <c r="BS156" s="1">
        <f t="shared" si="216"/>
        <v>3.1229166666667751E-2</v>
      </c>
      <c r="BT156" s="1">
        <f t="shared" si="217"/>
        <v>22.936105788775638</v>
      </c>
      <c r="BU156" s="2">
        <f t="shared" si="218"/>
        <v>10.436105788775638</v>
      </c>
      <c r="BW156" s="1">
        <v>4</v>
      </c>
      <c r="BX156" s="1">
        <f t="shared" si="219"/>
        <v>0.30687988350798923</v>
      </c>
      <c r="BY156" s="2">
        <f t="shared" si="220"/>
        <v>17.591840455871992</v>
      </c>
      <c r="CA156" s="1">
        <f t="shared" si="221"/>
        <v>0.61375976701597845</v>
      </c>
      <c r="CB156" s="2">
        <f t="shared" si="222"/>
        <v>35.183680911743984</v>
      </c>
      <c r="CD156" s="1">
        <f t="shared" si="223"/>
        <v>11.399951762953391</v>
      </c>
      <c r="CE156" s="1">
        <f t="shared" si="224"/>
        <v>-2.1923772259164774E-2</v>
      </c>
      <c r="CF156" s="17">
        <f>SUM(CE$15:$CE156)</f>
        <v>-1.5511250164871411</v>
      </c>
      <c r="CG156" s="18">
        <f t="shared" si="211"/>
        <v>2.0511250164871413</v>
      </c>
      <c r="CH156" s="18">
        <f t="shared" si="212"/>
        <v>0.44887498351285871</v>
      </c>
      <c r="CJ156" s="1">
        <f t="shared" si="213"/>
        <v>4.5511250164871413</v>
      </c>
      <c r="CK156" s="18">
        <f>MOD(CJ156+BU156,12.5)</f>
        <v>2.4872308052627794</v>
      </c>
    </row>
    <row r="157" spans="1:89" x14ac:dyDescent="0.2">
      <c r="A157" s="17">
        <f t="shared" si="214"/>
        <v>17.738166666666721</v>
      </c>
      <c r="C157" s="1"/>
      <c r="D157" s="1"/>
      <c r="F157" s="1"/>
      <c r="G157" s="1"/>
      <c r="K157" s="2"/>
      <c r="M157" s="1"/>
      <c r="N157" s="1"/>
      <c r="P157" s="1"/>
      <c r="Q157" s="1"/>
      <c r="U157" s="2"/>
      <c r="W157" s="1"/>
      <c r="X157" s="1"/>
      <c r="Z157" s="1"/>
      <c r="AA157" s="1"/>
      <c r="AE157" s="2"/>
      <c r="AF157" s="2"/>
      <c r="AG157" s="1"/>
      <c r="AH157" s="1"/>
      <c r="AL157" s="1"/>
      <c r="AN157" s="17"/>
      <c r="AR157" s="2"/>
      <c r="AT157" s="1">
        <f t="shared" si="197"/>
        <v>0.61709112604453131</v>
      </c>
      <c r="BL157" s="17"/>
      <c r="BR157" s="1">
        <f t="shared" si="215"/>
        <v>4.4345416666666795</v>
      </c>
      <c r="BS157" s="1">
        <f t="shared" si="216"/>
        <v>3.1229166666665087E-2</v>
      </c>
      <c r="BT157" s="1">
        <f t="shared" si="217"/>
        <v>22.990192216260958</v>
      </c>
      <c r="BU157" s="2">
        <f t="shared" si="218"/>
        <v>10.490192216260958</v>
      </c>
      <c r="BW157" s="1">
        <v>4</v>
      </c>
      <c r="BX157" s="1">
        <f t="shared" si="219"/>
        <v>0.30854556302226566</v>
      </c>
      <c r="BY157" s="2">
        <f t="shared" si="220"/>
        <v>17.687325268792296</v>
      </c>
      <c r="CA157" s="1">
        <f t="shared" si="221"/>
        <v>0.61709112604453131</v>
      </c>
      <c r="CB157" s="2">
        <f t="shared" si="222"/>
        <v>35.374650537584593</v>
      </c>
      <c r="CD157" s="1">
        <f t="shared" si="223"/>
        <v>11.480693509782125</v>
      </c>
      <c r="CE157" s="1">
        <f t="shared" si="224"/>
        <v>-2.2079813776198776E-2</v>
      </c>
      <c r="CF157" s="17">
        <f>SUM(CE$15:$CE157)</f>
        <v>-1.5732048302633399</v>
      </c>
      <c r="CG157" s="18">
        <f t="shared" si="211"/>
        <v>2.0732048302633399</v>
      </c>
      <c r="CH157" s="18">
        <f t="shared" si="212"/>
        <v>0.4267951697366601</v>
      </c>
      <c r="CJ157" s="1">
        <f t="shared" si="213"/>
        <v>4.5732048302633395</v>
      </c>
      <c r="CK157" s="18">
        <f t="shared" si="209"/>
        <v>2.5633970465242975</v>
      </c>
    </row>
    <row r="158" spans="1:89" x14ac:dyDescent="0.2">
      <c r="A158" s="17">
        <f t="shared" si="214"/>
        <v>17.863083333333389</v>
      </c>
      <c r="C158" s="1"/>
      <c r="D158" s="1"/>
      <c r="F158" s="1"/>
      <c r="G158" s="1"/>
      <c r="K158" s="2"/>
      <c r="M158" s="1"/>
      <c r="N158" s="1"/>
      <c r="P158" s="1"/>
      <c r="Q158" s="1"/>
      <c r="U158" s="2"/>
      <c r="W158" s="1"/>
      <c r="X158" s="1"/>
      <c r="Z158" s="1"/>
      <c r="AA158" s="1"/>
      <c r="AE158" s="2"/>
      <c r="AF158" s="2"/>
      <c r="AG158" s="1"/>
      <c r="AH158" s="1"/>
      <c r="AL158" s="1"/>
      <c r="AN158" s="17"/>
      <c r="AR158" s="2"/>
      <c r="AT158" s="1">
        <f t="shared" si="197"/>
        <v>0.62040681064255965</v>
      </c>
      <c r="BL158" s="17"/>
      <c r="BR158" s="1">
        <f t="shared" si="215"/>
        <v>4.4657708333333472</v>
      </c>
      <c r="BS158" s="1">
        <f t="shared" si="216"/>
        <v>3.1229166666667751E-2</v>
      </c>
      <c r="BT158" s="1">
        <f t="shared" si="217"/>
        <v>23.044532588504747</v>
      </c>
      <c r="BU158" s="2">
        <f t="shared" si="218"/>
        <v>10.544532588504747</v>
      </c>
      <c r="BW158" s="1">
        <v>4</v>
      </c>
      <c r="BX158" s="1">
        <f t="shared" si="219"/>
        <v>0.31020340532127982</v>
      </c>
      <c r="BY158" s="2">
        <f t="shared" si="220"/>
        <v>17.782360814595659</v>
      </c>
      <c r="CA158" s="1">
        <f t="shared" si="221"/>
        <v>0.62040681064255965</v>
      </c>
      <c r="CB158" s="2">
        <f t="shared" si="222"/>
        <v>35.564721629191318</v>
      </c>
      <c r="CD158" s="1">
        <f t="shared" si="223"/>
        <v>11.562199645337403</v>
      </c>
      <c r="CE158" s="1">
        <f t="shared" si="224"/>
        <v>-2.2235855298336285E-2</v>
      </c>
      <c r="CF158" s="17">
        <f>SUM(CE$15:$CE158)</f>
        <v>-1.5954406855616763</v>
      </c>
      <c r="CG158" s="18">
        <f t="shared" si="211"/>
        <v>2.0954406855616763</v>
      </c>
      <c r="CH158" s="18">
        <f t="shared" si="212"/>
        <v>0.40455931443832371</v>
      </c>
      <c r="CJ158" s="1">
        <f t="shared" si="213"/>
        <v>4.5954406855616767</v>
      </c>
      <c r="CK158" s="18">
        <f t="shared" si="209"/>
        <v>2.6399732740664241</v>
      </c>
    </row>
    <row r="159" spans="1:89" x14ac:dyDescent="0.2">
      <c r="A159" s="17">
        <f t="shared" si="214"/>
        <v>17.988000000000056</v>
      </c>
      <c r="C159" s="1"/>
      <c r="D159" s="1"/>
      <c r="F159" s="1"/>
      <c r="G159" s="1"/>
      <c r="K159" s="2"/>
      <c r="M159" s="1"/>
      <c r="N159" s="1"/>
      <c r="P159" s="1"/>
      <c r="Q159" s="1"/>
      <c r="U159" s="2"/>
      <c r="W159" s="1"/>
      <c r="X159" s="1"/>
      <c r="Z159" s="1"/>
      <c r="AA159" s="1"/>
      <c r="AE159" s="2"/>
      <c r="AF159" s="2"/>
      <c r="AG159" s="1"/>
      <c r="AH159" s="1"/>
      <c r="AL159" s="1"/>
      <c r="AN159" s="17"/>
      <c r="AR159" s="2"/>
      <c r="AT159" s="1">
        <f t="shared" si="197"/>
        <v>0.62370685878503285</v>
      </c>
      <c r="BL159" s="17"/>
      <c r="BR159" s="1">
        <f t="shared" si="215"/>
        <v>4.497000000000015</v>
      </c>
      <c r="BS159" s="1">
        <f t="shared" si="216"/>
        <v>3.1229166666667751E-2</v>
      </c>
      <c r="BT159" s="1">
        <f t="shared" si="217"/>
        <v>23.099125113302478</v>
      </c>
      <c r="BU159" s="2">
        <f t="shared" si="218"/>
        <v>10.599125113302478</v>
      </c>
      <c r="BW159" s="1">
        <v>4</v>
      </c>
      <c r="BX159" s="1">
        <f t="shared" si="219"/>
        <v>0.31185342939251642</v>
      </c>
      <c r="BY159" s="2">
        <f t="shared" si="220"/>
        <v>17.876948181736608</v>
      </c>
      <c r="CA159" s="1">
        <f t="shared" si="221"/>
        <v>0.62370685878503285</v>
      </c>
      <c r="CB159" s="2">
        <f t="shared" si="222"/>
        <v>35.753896363473217</v>
      </c>
      <c r="CD159" s="1">
        <f t="shared" si="223"/>
        <v>11.644473776991106</v>
      </c>
      <c r="CE159" s="1">
        <f t="shared" si="224"/>
        <v>-2.2391896825518141E-2</v>
      </c>
      <c r="CF159" s="17">
        <f>SUM(CE$15:$CE159)</f>
        <v>-1.6178325823871944</v>
      </c>
      <c r="CG159" s="18">
        <f t="shared" si="211"/>
        <v>2.1178325823871944</v>
      </c>
      <c r="CH159" s="18">
        <f t="shared" si="212"/>
        <v>0.38216741761280559</v>
      </c>
      <c r="CJ159" s="1">
        <f t="shared" si="213"/>
        <v>4.6178325823871944</v>
      </c>
      <c r="CK159" s="18">
        <f t="shared" si="209"/>
        <v>2.7169576956896719</v>
      </c>
    </row>
    <row r="160" spans="1:89" x14ac:dyDescent="0.2">
      <c r="A160" s="17">
        <f t="shared" si="214"/>
        <v>18.112916666666724</v>
      </c>
      <c r="C160" s="1"/>
      <c r="D160" s="1"/>
      <c r="F160" s="1"/>
      <c r="G160" s="1"/>
      <c r="K160" s="2"/>
      <c r="M160" s="1"/>
      <c r="N160" s="1"/>
      <c r="P160" s="1"/>
      <c r="Q160" s="1"/>
      <c r="U160" s="2"/>
      <c r="W160" s="1"/>
      <c r="X160" s="1"/>
      <c r="Z160" s="1"/>
      <c r="AA160" s="1"/>
      <c r="AE160" s="2"/>
      <c r="AF160" s="2"/>
      <c r="AG160" s="1"/>
      <c r="AH160" s="1"/>
      <c r="AL160" s="1"/>
      <c r="AN160" s="17"/>
      <c r="AR160" s="2"/>
      <c r="AT160" s="1">
        <f t="shared" si="197"/>
        <v>0.62699130945188641</v>
      </c>
      <c r="BL160" s="17"/>
      <c r="BR160" s="1">
        <f t="shared" si="215"/>
        <v>4.528229166666681</v>
      </c>
      <c r="BS160" s="1">
        <f t="shared" si="216"/>
        <v>3.1229166666665975E-2</v>
      </c>
      <c r="BT160" s="1">
        <f t="shared" si="217"/>
        <v>23.153968007075104</v>
      </c>
      <c r="BU160" s="2">
        <f t="shared" si="218"/>
        <v>10.653968007075104</v>
      </c>
      <c r="BW160" s="1">
        <v>4</v>
      </c>
      <c r="BX160" s="1">
        <f t="shared" si="219"/>
        <v>0.31349565472594321</v>
      </c>
      <c r="BY160" s="2">
        <f t="shared" si="220"/>
        <v>17.97108848747445</v>
      </c>
      <c r="CA160" s="1">
        <f t="shared" si="221"/>
        <v>0.62699130945188641</v>
      </c>
      <c r="CB160" s="2">
        <f t="shared" si="222"/>
        <v>35.9421769749489</v>
      </c>
      <c r="CD160" s="1">
        <f t="shared" si="223"/>
        <v>11.727519524693784</v>
      </c>
      <c r="CE160" s="1">
        <f t="shared" si="224"/>
        <v>-2.2547938357698027E-2</v>
      </c>
      <c r="CF160" s="17">
        <f>SUM(CE$15:$CE160)</f>
        <v>-1.6403805207448925</v>
      </c>
      <c r="CG160" s="18">
        <f t="shared" si="211"/>
        <v>2.1403805207448925</v>
      </c>
      <c r="CH160" s="18">
        <f t="shared" si="212"/>
        <v>0.35961947925510751</v>
      </c>
      <c r="CJ160" s="1">
        <f t="shared" si="213"/>
        <v>4.6403805207448929</v>
      </c>
      <c r="CK160" s="18">
        <f t="shared" si="209"/>
        <v>2.7943485278199969</v>
      </c>
    </row>
    <row r="161" spans="1:89" x14ac:dyDescent="0.2">
      <c r="A161" s="17">
        <f t="shared" si="214"/>
        <v>18.237833333333391</v>
      </c>
      <c r="C161" s="1"/>
      <c r="D161" s="1"/>
      <c r="F161" s="1"/>
      <c r="G161" s="1"/>
      <c r="K161" s="2"/>
      <c r="M161" s="1"/>
      <c r="N161" s="1"/>
      <c r="P161" s="1"/>
      <c r="Q161" s="1"/>
      <c r="U161" s="2"/>
      <c r="W161" s="1"/>
      <c r="X161" s="1"/>
      <c r="Z161" s="1"/>
      <c r="AA161" s="1"/>
      <c r="AE161" s="2"/>
      <c r="AF161" s="2"/>
      <c r="AG161" s="1"/>
      <c r="AH161" s="1"/>
      <c r="AL161" s="1"/>
      <c r="AN161" s="17"/>
      <c r="AR161" s="2"/>
      <c r="AT161" s="1">
        <f t="shared" si="197"/>
        <v>0.63026020260153881</v>
      </c>
      <c r="BL161" s="17"/>
      <c r="BR161" s="1">
        <f t="shared" si="215"/>
        <v>4.5594583333333478</v>
      </c>
      <c r="BS161" s="1">
        <f t="shared" si="216"/>
        <v>3.1229166666666863E-2</v>
      </c>
      <c r="BT161" s="1">
        <f t="shared" si="217"/>
        <v>23.209059494960716</v>
      </c>
      <c r="BU161" s="2">
        <f t="shared" si="218"/>
        <v>10.709059494960716</v>
      </c>
      <c r="BW161" s="1">
        <v>4</v>
      </c>
      <c r="BX161" s="1">
        <f t="shared" si="219"/>
        <v>0.31513010130076941</v>
      </c>
      <c r="BY161" s="2">
        <f t="shared" si="220"/>
        <v>18.064782877114169</v>
      </c>
      <c r="CA161" s="1">
        <f t="shared" si="221"/>
        <v>0.63026020260153881</v>
      </c>
      <c r="CB161" s="2">
        <f t="shared" si="222"/>
        <v>36.129565754228338</v>
      </c>
      <c r="CD161" s="1">
        <f t="shared" si="223"/>
        <v>11.811340520824213</v>
      </c>
      <c r="CE161" s="1">
        <f t="shared" si="224"/>
        <v>-2.2703979894825456E-2</v>
      </c>
      <c r="CF161" s="17">
        <f>SUM(CE$15:$CE161)</f>
        <v>-1.6630845006397179</v>
      </c>
      <c r="CG161" s="18">
        <f t="shared" si="211"/>
        <v>2.1630845006397177</v>
      </c>
      <c r="CH161" s="18">
        <f t="shared" si="212"/>
        <v>0.33691549936028231</v>
      </c>
      <c r="CJ161" s="1">
        <f t="shared" si="213"/>
        <v>4.6630845006397177</v>
      </c>
      <c r="CK161" s="18">
        <f t="shared" si="209"/>
        <v>2.8721439956004335</v>
      </c>
    </row>
    <row r="162" spans="1:89" x14ac:dyDescent="0.2">
      <c r="A162" s="17">
        <f t="shared" si="214"/>
        <v>18.362750000000059</v>
      </c>
      <c r="C162" s="1"/>
      <c r="D162" s="1"/>
      <c r="F162" s="1"/>
      <c r="G162" s="1"/>
      <c r="K162" s="2"/>
      <c r="M162" s="1"/>
      <c r="N162" s="1"/>
      <c r="P162" s="1"/>
      <c r="Q162" s="1"/>
      <c r="U162" s="2"/>
      <c r="W162" s="1"/>
      <c r="X162" s="1"/>
      <c r="Z162" s="1"/>
      <c r="AA162" s="1"/>
      <c r="AE162" s="2"/>
      <c r="AF162" s="2"/>
      <c r="AG162" s="1"/>
      <c r="AH162" s="1"/>
      <c r="AL162" s="1"/>
      <c r="AN162" s="17"/>
      <c r="AR162" s="2"/>
      <c r="AT162" s="1">
        <f t="shared" si="197"/>
        <v>0.63351357914470829</v>
      </c>
      <c r="BL162" s="17"/>
      <c r="BR162" s="1">
        <f t="shared" ref="BR162:BR180" si="225">0.5*12.5*TAN(AT162)</f>
        <v>4.5906875000000156</v>
      </c>
      <c r="BS162" s="1">
        <f t="shared" ref="BS162:BS180" si="226">BR162-BR161</f>
        <v>3.1229166666667751E-2</v>
      </c>
      <c r="BT162" s="1">
        <f t="shared" ref="BT162:BT180" si="227">1.5*12.5/COS(AT162)</f>
        <v>23.264397810902121</v>
      </c>
      <c r="BU162" s="2">
        <f t="shared" ref="BU162:BU180" si="228">MOD(BT162+BP162,12.5)</f>
        <v>10.764397810902121</v>
      </c>
      <c r="BW162" s="1">
        <v>4</v>
      </c>
      <c r="BX162" s="1">
        <f t="shared" ref="BX162:BX180" si="229">AT162/SQRT(BW162)</f>
        <v>0.31675678957235415</v>
      </c>
      <c r="BY162" s="2">
        <f t="shared" ref="BY162:BY180" si="230">BX162*(180/$D$6)</f>
        <v>18.158032523255969</v>
      </c>
      <c r="CA162" s="1">
        <f t="shared" ref="CA162:CA180" si="231">AT162/((SQRT(BW162)-1))</f>
        <v>0.63351357914470829</v>
      </c>
      <c r="CB162" s="2">
        <f t="shared" ref="CB162:CB180" si="232">CA162*(180/$D$6)</f>
        <v>36.316065046511937</v>
      </c>
      <c r="CD162" s="1">
        <f t="shared" ref="CD162:CD180" si="233">BS162/(SIN(CA162)-SIN(CA161))</f>
        <v>11.89594041004535</v>
      </c>
      <c r="CE162" s="1">
        <f t="shared" ref="CE162:CE180" si="234">CD162*(COS(CA162)-COS(CA161))</f>
        <v>-2.2860021436851702E-2</v>
      </c>
      <c r="CF162" s="17">
        <f>SUM(CE$15:$CE162)</f>
        <v>-1.6859445220765696</v>
      </c>
      <c r="CG162" s="18">
        <f t="shared" si="211"/>
        <v>2.1859445220765696</v>
      </c>
      <c r="CH162" s="18">
        <f t="shared" si="212"/>
        <v>0.31405547792343036</v>
      </c>
      <c r="CJ162" s="1">
        <f t="shared" si="213"/>
        <v>4.6859445220765696</v>
      </c>
      <c r="CK162" s="18">
        <f t="shared" si="209"/>
        <v>2.9503423329786909</v>
      </c>
    </row>
    <row r="163" spans="1:89" x14ac:dyDescent="0.2">
      <c r="A163" s="17">
        <f t="shared" si="214"/>
        <v>18.487666666666726</v>
      </c>
      <c r="C163" s="1"/>
      <c r="D163" s="1"/>
      <c r="F163" s="1"/>
      <c r="G163" s="1"/>
      <c r="K163" s="2"/>
      <c r="M163" s="1"/>
      <c r="N163" s="1"/>
      <c r="P163" s="1"/>
      <c r="Q163" s="1"/>
      <c r="U163" s="2"/>
      <c r="W163" s="1"/>
      <c r="X163" s="1"/>
      <c r="Z163" s="1"/>
      <c r="AA163" s="1"/>
      <c r="AE163" s="2"/>
      <c r="AF163" s="2"/>
      <c r="AG163" s="1"/>
      <c r="AH163" s="1"/>
      <c r="AL163" s="1"/>
      <c r="AN163" s="17"/>
      <c r="AR163" s="2"/>
      <c r="AT163" s="1">
        <f t="shared" si="197"/>
        <v>0.63675148091853717</v>
      </c>
      <c r="BL163" s="17"/>
      <c r="BR163" s="1">
        <f t="shared" si="225"/>
        <v>4.6219166666666816</v>
      </c>
      <c r="BS163" s="1">
        <f t="shared" si="226"/>
        <v>3.1229166666665975E-2</v>
      </c>
      <c r="BT163" s="1">
        <f t="shared" si="227"/>
        <v>23.319981197730439</v>
      </c>
      <c r="BU163" s="2">
        <f t="shared" si="228"/>
        <v>10.819981197730439</v>
      </c>
      <c r="BW163" s="1">
        <v>4</v>
      </c>
      <c r="BX163" s="1">
        <f t="shared" si="229"/>
        <v>0.31837574045926859</v>
      </c>
      <c r="BY163" s="2">
        <f t="shared" si="230"/>
        <v>18.250838625053611</v>
      </c>
      <c r="CA163" s="1">
        <f t="shared" si="231"/>
        <v>0.63675148091853717</v>
      </c>
      <c r="CB163" s="2">
        <f t="shared" si="232"/>
        <v>36.501677250107221</v>
      </c>
      <c r="CD163" s="1">
        <f t="shared" si="233"/>
        <v>11.981322849155294</v>
      </c>
      <c r="CE163" s="1">
        <f t="shared" si="234"/>
        <v>-2.301606298372097E-2</v>
      </c>
      <c r="CF163" s="17">
        <f>SUM(CE$15:$CE163)</f>
        <v>-1.7089605850602907</v>
      </c>
      <c r="CG163" s="18">
        <f t="shared" si="211"/>
        <v>2.2089605850602907</v>
      </c>
      <c r="CH163" s="18">
        <f t="shared" si="212"/>
        <v>0.29103941493970931</v>
      </c>
      <c r="CJ163" s="1">
        <f t="shared" si="213"/>
        <v>4.7089605850602911</v>
      </c>
      <c r="CK163" s="18">
        <f t="shared" si="209"/>
        <v>3.0289417827907297</v>
      </c>
    </row>
    <row r="164" spans="1:89" x14ac:dyDescent="0.2">
      <c r="A164" s="17">
        <f t="shared" si="214"/>
        <v>18.612583333333394</v>
      </c>
      <c r="C164" s="1"/>
      <c r="D164" s="1"/>
      <c r="F164" s="1"/>
      <c r="G164" s="1"/>
      <c r="K164" s="2"/>
      <c r="M164" s="1"/>
      <c r="N164" s="1"/>
      <c r="P164" s="1"/>
      <c r="Q164" s="1"/>
      <c r="U164" s="2"/>
      <c r="W164" s="1"/>
      <c r="X164" s="1"/>
      <c r="Z164" s="1"/>
      <c r="AA164" s="1"/>
      <c r="AE164" s="2"/>
      <c r="AF164" s="2"/>
      <c r="AG164" s="1"/>
      <c r="AH164" s="1"/>
      <c r="AL164" s="1"/>
      <c r="AN164" s="17"/>
      <c r="AR164" s="2"/>
      <c r="AT164" s="1">
        <f t="shared" si="197"/>
        <v>0.63997395066102591</v>
      </c>
      <c r="BL164" s="17"/>
      <c r="BR164" s="1">
        <f t="shared" si="225"/>
        <v>4.6531458333333493</v>
      </c>
      <c r="BS164" s="1">
        <f t="shared" si="226"/>
        <v>3.1229166666667751E-2</v>
      </c>
      <c r="BT164" s="1">
        <f t="shared" si="227"/>
        <v>23.375807907244781</v>
      </c>
      <c r="BU164" s="2">
        <f t="shared" si="228"/>
        <v>10.875807907244781</v>
      </c>
      <c r="BW164" s="1">
        <v>4</v>
      </c>
      <c r="BX164" s="1">
        <f t="shared" si="229"/>
        <v>0.31998697533051296</v>
      </c>
      <c r="BY164" s="2">
        <f t="shared" si="230"/>
        <v>18.343202407481634</v>
      </c>
      <c r="CA164" s="1">
        <f t="shared" si="231"/>
        <v>0.63997395066102591</v>
      </c>
      <c r="CB164" s="2">
        <f t="shared" si="232"/>
        <v>36.686404814963268</v>
      </c>
      <c r="CD164" s="1">
        <f t="shared" si="233"/>
        <v>12.067491506949535</v>
      </c>
      <c r="CE164" s="1">
        <f t="shared" si="234"/>
        <v>-2.317210453538977E-2</v>
      </c>
      <c r="CF164" s="17">
        <f>SUM(CE$15:$CE164)</f>
        <v>-1.7321326895956806</v>
      </c>
      <c r="CG164" s="18">
        <f t="shared" si="211"/>
        <v>2.2321326895956806</v>
      </c>
      <c r="CH164" s="18">
        <f t="shared" si="212"/>
        <v>0.26786731040431944</v>
      </c>
      <c r="CJ164" s="1">
        <f t="shared" si="213"/>
        <v>4.7321326895956801</v>
      </c>
      <c r="CK164" s="18">
        <f t="shared" si="209"/>
        <v>3.1079405968404608</v>
      </c>
    </row>
    <row r="165" spans="1:89" x14ac:dyDescent="0.2">
      <c r="A165" s="17">
        <f t="shared" si="214"/>
        <v>18.737500000000061</v>
      </c>
      <c r="C165" s="1"/>
      <c r="D165" s="1"/>
      <c r="F165" s="1"/>
      <c r="G165" s="1"/>
      <c r="K165" s="2"/>
      <c r="M165" s="1"/>
      <c r="N165" s="1"/>
      <c r="P165" s="1"/>
      <c r="Q165" s="1"/>
      <c r="U165" s="2"/>
      <c r="W165" s="1"/>
      <c r="X165" s="1"/>
      <c r="Z165" s="1"/>
      <c r="AA165" s="1"/>
      <c r="AE165" s="2"/>
      <c r="AF165" s="2"/>
      <c r="AG165" s="1"/>
      <c r="AH165" s="1"/>
      <c r="AL165" s="1"/>
      <c r="AN165" s="17"/>
      <c r="AR165" s="2"/>
      <c r="AT165" s="1">
        <f t="shared" si="197"/>
        <v>0.64318103198578014</v>
      </c>
      <c r="BL165" s="17"/>
      <c r="BR165" s="1">
        <f t="shared" si="225"/>
        <v>4.6843750000000162</v>
      </c>
      <c r="BS165" s="1">
        <f t="shared" si="226"/>
        <v>3.1229166666666863E-2</v>
      </c>
      <c r="BT165" s="1">
        <f t="shared" si="227"/>
        <v>23.43187620028807</v>
      </c>
      <c r="BU165" s="2">
        <f t="shared" si="228"/>
        <v>10.93187620028807</v>
      </c>
      <c r="BW165" s="1">
        <v>4</v>
      </c>
      <c r="BX165" s="1">
        <f t="shared" si="229"/>
        <v>0.32159051599289007</v>
      </c>
      <c r="BY165" s="2">
        <f t="shared" si="230"/>
        <v>18.435125120611531</v>
      </c>
      <c r="CA165" s="1">
        <f t="shared" si="231"/>
        <v>0.64318103198578014</v>
      </c>
      <c r="CB165" s="2">
        <f t="shared" si="232"/>
        <v>36.870250241223061</v>
      </c>
      <c r="CD165" s="1">
        <f t="shared" si="233"/>
        <v>12.154450064073801</v>
      </c>
      <c r="CE165" s="1">
        <f t="shared" si="234"/>
        <v>-2.3328146091799909E-2</v>
      </c>
      <c r="CF165" s="17">
        <f>SUM(CE$15:$CE165)</f>
        <v>-1.7554608356874806</v>
      </c>
      <c r="CG165" s="18">
        <f t="shared" si="211"/>
        <v>2.2554608356874803</v>
      </c>
      <c r="CH165" s="18">
        <f t="shared" si="212"/>
        <v>0.24453916431251965</v>
      </c>
      <c r="CJ165" s="1">
        <f t="shared" si="213"/>
        <v>4.7554608356874803</v>
      </c>
      <c r="CK165" s="18">
        <f t="shared" si="209"/>
        <v>3.1873370359755491</v>
      </c>
    </row>
    <row r="166" spans="1:89" x14ac:dyDescent="0.2">
      <c r="A166" s="17">
        <f t="shared" si="214"/>
        <v>18.862416666666729</v>
      </c>
      <c r="C166" s="1"/>
      <c r="D166" s="1"/>
      <c r="F166" s="1"/>
      <c r="G166" s="1"/>
      <c r="K166" s="2"/>
      <c r="M166" s="1"/>
      <c r="N166" s="1"/>
      <c r="P166" s="1"/>
      <c r="Q166" s="1"/>
      <c r="U166" s="2"/>
      <c r="W166" s="1"/>
      <c r="X166" s="1"/>
      <c r="Z166" s="1"/>
      <c r="AA166" s="1"/>
      <c r="AE166" s="2"/>
      <c r="AF166" s="2"/>
      <c r="AG166" s="1"/>
      <c r="AH166" s="1"/>
      <c r="AL166" s="1"/>
      <c r="AN166" s="17"/>
      <c r="AR166" s="2"/>
      <c r="AT166" s="1">
        <f t="shared" si="197"/>
        <v>0.64637276935707455</v>
      </c>
      <c r="BL166" s="17"/>
      <c r="BR166" s="1">
        <f t="shared" si="225"/>
        <v>4.7156041666666821</v>
      </c>
      <c r="BS166" s="1">
        <f t="shared" si="226"/>
        <v>3.1229166666665975E-2</v>
      </c>
      <c r="BT166" s="1">
        <f t="shared" si="227"/>
        <v>23.488184346819093</v>
      </c>
      <c r="BU166" s="2">
        <f t="shared" si="228"/>
        <v>10.988184346819093</v>
      </c>
      <c r="BW166" s="1">
        <v>4</v>
      </c>
      <c r="BX166" s="1">
        <f t="shared" si="229"/>
        <v>0.32318638467853728</v>
      </c>
      <c r="BY166" s="2">
        <f t="shared" si="230"/>
        <v>18.526608038897042</v>
      </c>
      <c r="CA166" s="1">
        <f t="shared" si="231"/>
        <v>0.64637276935707455</v>
      </c>
      <c r="CB166" s="2">
        <f t="shared" si="232"/>
        <v>37.053216077794083</v>
      </c>
      <c r="CD166" s="1">
        <f t="shared" si="233"/>
        <v>12.242202212886895</v>
      </c>
      <c r="CE166" s="1">
        <f t="shared" si="234"/>
        <v>-2.3484187652904741E-2</v>
      </c>
      <c r="CF166" s="17">
        <f>SUM(CE$15:$CE166)</f>
        <v>-1.7789450233403854</v>
      </c>
      <c r="CG166" s="18">
        <f t="shared" si="211"/>
        <v>2.2789450233403854</v>
      </c>
      <c r="CH166" s="18">
        <f t="shared" si="212"/>
        <v>0.2210549766596146</v>
      </c>
      <c r="CJ166" s="1">
        <f t="shared" si="213"/>
        <v>4.7789450233403858</v>
      </c>
      <c r="CK166" s="18">
        <f t="shared" si="209"/>
        <v>3.2671293701594788</v>
      </c>
    </row>
    <row r="167" spans="1:89" x14ac:dyDescent="0.2">
      <c r="A167" s="17">
        <f t="shared" si="214"/>
        <v>18.987333333333396</v>
      </c>
      <c r="C167" s="1"/>
      <c r="D167" s="1"/>
      <c r="F167" s="1"/>
      <c r="G167" s="1"/>
      <c r="K167" s="2"/>
      <c r="M167" s="1"/>
      <c r="N167" s="1"/>
      <c r="P167" s="1"/>
      <c r="Q167" s="1"/>
      <c r="U167" s="2"/>
      <c r="W167" s="1"/>
      <c r="X167" s="1"/>
      <c r="Z167" s="1"/>
      <c r="AA167" s="1"/>
      <c r="AE167" s="2"/>
      <c r="AF167" s="2"/>
      <c r="AG167" s="1"/>
      <c r="AH167" s="1"/>
      <c r="AL167" s="1"/>
      <c r="AN167" s="17"/>
      <c r="AR167" s="2"/>
      <c r="AT167" s="1">
        <f t="shared" si="197"/>
        <v>0.6495492080652373</v>
      </c>
      <c r="BL167" s="17"/>
      <c r="BR167" s="1">
        <f t="shared" si="225"/>
        <v>4.746833333333349</v>
      </c>
      <c r="BS167" s="1">
        <f t="shared" si="226"/>
        <v>3.1229166666666863E-2</v>
      </c>
      <c r="BT167" s="1">
        <f t="shared" si="227"/>
        <v>23.544730625980868</v>
      </c>
      <c r="BU167" s="2">
        <f t="shared" si="228"/>
        <v>11.044730625980868</v>
      </c>
      <c r="BW167" s="1">
        <v>4</v>
      </c>
      <c r="BX167" s="1">
        <f t="shared" si="229"/>
        <v>0.32477460403261865</v>
      </c>
      <c r="BY167" s="2">
        <f t="shared" si="230"/>
        <v>18.617652460468584</v>
      </c>
      <c r="CA167" s="1">
        <f t="shared" si="231"/>
        <v>0.6495492080652373</v>
      </c>
      <c r="CB167" s="2">
        <f t="shared" si="232"/>
        <v>37.235304920937168</v>
      </c>
      <c r="CD167" s="1">
        <f t="shared" si="233"/>
        <v>12.330751657319546</v>
      </c>
      <c r="CE167" s="1">
        <f t="shared" si="234"/>
        <v>-2.3640229218659346E-2</v>
      </c>
      <c r="CF167" s="17">
        <f>SUM(CE$15:$CE167)</f>
        <v>-1.8025852525590447</v>
      </c>
      <c r="CG167" s="18">
        <f t="shared" si="211"/>
        <v>2.3025852525590444</v>
      </c>
      <c r="CH167" s="18">
        <f t="shared" si="212"/>
        <v>0.19741474744095555</v>
      </c>
      <c r="CJ167" s="1">
        <f t="shared" si="213"/>
        <v>4.8025852525590444</v>
      </c>
      <c r="CK167" s="18">
        <f t="shared" si="209"/>
        <v>3.3473158785399129</v>
      </c>
    </row>
    <row r="168" spans="1:89" x14ac:dyDescent="0.2">
      <c r="A168" s="17">
        <f t="shared" si="214"/>
        <v>19.112250000000063</v>
      </c>
      <c r="C168" s="1"/>
      <c r="D168" s="1"/>
      <c r="F168" s="1"/>
      <c r="G168" s="1"/>
      <c r="K168" s="2"/>
      <c r="M168" s="1"/>
      <c r="N168" s="1"/>
      <c r="P168" s="1"/>
      <c r="Q168" s="1"/>
      <c r="U168" s="2"/>
      <c r="W168" s="1"/>
      <c r="X168" s="1"/>
      <c r="Z168" s="1"/>
      <c r="AA168" s="1"/>
      <c r="AE168" s="2"/>
      <c r="AF168" s="2"/>
      <c r="AG168" s="1"/>
      <c r="AH168" s="1"/>
      <c r="AL168" s="1"/>
      <c r="AN168" s="17"/>
      <c r="AR168" s="2"/>
      <c r="AT168" s="1">
        <f t="shared" si="197"/>
        <v>0.65271039420235577</v>
      </c>
      <c r="BL168" s="17"/>
      <c r="BR168" s="1">
        <f t="shared" si="225"/>
        <v>4.7780625000000168</v>
      </c>
      <c r="BS168" s="1">
        <f t="shared" si="226"/>
        <v>3.1229166666667751E-2</v>
      </c>
      <c r="BT168" s="1">
        <f t="shared" si="227"/>
        <v>23.601513326165286</v>
      </c>
      <c r="BU168" s="2">
        <f t="shared" si="228"/>
        <v>11.101513326165286</v>
      </c>
      <c r="BW168" s="1">
        <v>4</v>
      </c>
      <c r="BX168" s="1">
        <f t="shared" si="229"/>
        <v>0.32635519710117789</v>
      </c>
      <c r="BY168" s="2">
        <f t="shared" si="230"/>
        <v>18.708259706436948</v>
      </c>
      <c r="CA168" s="1">
        <f t="shared" si="231"/>
        <v>0.65271039420235577</v>
      </c>
      <c r="CB168" s="2">
        <f t="shared" si="232"/>
        <v>37.416519412873896</v>
      </c>
      <c r="CD168" s="1">
        <f t="shared" si="233"/>
        <v>12.420102112733634</v>
      </c>
      <c r="CE168" s="1">
        <f t="shared" si="234"/>
        <v>-2.3796270789000925E-2</v>
      </c>
      <c r="CF168" s="17">
        <f>SUM(CE$15:$CE168)</f>
        <v>-1.8263815233480456</v>
      </c>
      <c r="CG168" s="18">
        <f t="shared" si="211"/>
        <v>2.3263815233480454</v>
      </c>
      <c r="CH168" s="18">
        <f t="shared" si="212"/>
        <v>0.17361847665195462</v>
      </c>
      <c r="CJ168" s="1">
        <f t="shared" si="213"/>
        <v>4.8263815233480454</v>
      </c>
      <c r="CK168" s="18">
        <f t="shared" si="209"/>
        <v>3.427894849513331</v>
      </c>
    </row>
    <row r="169" spans="1:89" x14ac:dyDescent="0.2">
      <c r="A169" s="17">
        <f t="shared" si="214"/>
        <v>19.237166666666731</v>
      </c>
      <c r="C169" s="1"/>
      <c r="D169" s="1"/>
      <c r="F169" s="1"/>
      <c r="G169" s="1"/>
      <c r="K169" s="2"/>
      <c r="M169" s="1"/>
      <c r="N169" s="1"/>
      <c r="P169" s="1"/>
      <c r="Q169" s="1"/>
      <c r="U169" s="2"/>
      <c r="W169" s="1"/>
      <c r="X169" s="1"/>
      <c r="Z169" s="1"/>
      <c r="AA169" s="1"/>
      <c r="AE169" s="2"/>
      <c r="AF169" s="2"/>
      <c r="AG169" s="1"/>
      <c r="AH169" s="1"/>
      <c r="AL169" s="1"/>
      <c r="AN169" s="17"/>
      <c r="AR169" s="2"/>
      <c r="AT169" s="1">
        <f t="shared" si="197"/>
        <v>0.65585637463830671</v>
      </c>
      <c r="BL169" s="17"/>
      <c r="BR169" s="1">
        <f t="shared" si="225"/>
        <v>4.8092916666666827</v>
      </c>
      <c r="BS169" s="1">
        <f t="shared" si="226"/>
        <v>3.1229166666665975E-2</v>
      </c>
      <c r="BT169" s="1">
        <f t="shared" si="227"/>
        <v>23.658530745074309</v>
      </c>
      <c r="BU169" s="2">
        <f t="shared" si="228"/>
        <v>11.158530745074309</v>
      </c>
      <c r="BW169" s="1">
        <v>4</v>
      </c>
      <c r="BX169" s="1">
        <f t="shared" si="229"/>
        <v>0.32792818731915335</v>
      </c>
      <c r="BY169" s="2">
        <f t="shared" si="230"/>
        <v>18.798431120206242</v>
      </c>
      <c r="CA169" s="1">
        <f t="shared" si="231"/>
        <v>0.65585637463830671</v>
      </c>
      <c r="CB169" s="2">
        <f t="shared" si="232"/>
        <v>37.596862240412484</v>
      </c>
      <c r="CD169" s="1">
        <f t="shared" si="233"/>
        <v>12.51025730579495</v>
      </c>
      <c r="CE169" s="1">
        <f t="shared" si="234"/>
        <v>-2.3952312363890147E-2</v>
      </c>
      <c r="CF169" s="17">
        <f>SUM(CE$15:$CE169)</f>
        <v>-1.8503338357119357</v>
      </c>
      <c r="CG169" s="18">
        <f t="shared" si="211"/>
        <v>2.3503338357119357</v>
      </c>
      <c r="CH169" s="18">
        <f t="shared" si="212"/>
        <v>0.14966616428806434</v>
      </c>
      <c r="CJ169" s="1">
        <f t="shared" si="213"/>
        <v>4.8503338357119361</v>
      </c>
      <c r="CK169" s="18">
        <f t="shared" si="209"/>
        <v>3.5088645807862449</v>
      </c>
    </row>
    <row r="170" spans="1:89" x14ac:dyDescent="0.2">
      <c r="A170" s="17">
        <f t="shared" si="214"/>
        <v>19.362083333333398</v>
      </c>
      <c r="C170" s="1"/>
      <c r="D170" s="1"/>
      <c r="F170" s="1"/>
      <c r="G170" s="1"/>
      <c r="K170" s="2"/>
      <c r="M170" s="1"/>
      <c r="N170" s="1"/>
      <c r="P170" s="1"/>
      <c r="Q170" s="1"/>
      <c r="U170" s="2"/>
      <c r="W170" s="1"/>
      <c r="X170" s="1"/>
      <c r="Z170" s="1"/>
      <c r="AA170" s="1"/>
      <c r="AE170" s="2"/>
      <c r="AF170" s="2"/>
      <c r="AG170" s="1"/>
      <c r="AH170" s="1"/>
      <c r="AL170" s="1"/>
      <c r="AN170" s="17"/>
      <c r="AR170" s="2"/>
      <c r="AT170" s="1">
        <f t="shared" si="197"/>
        <v>0.65898719699711428</v>
      </c>
      <c r="BL170" s="17"/>
      <c r="BR170" s="1">
        <f t="shared" si="225"/>
        <v>4.8405208333333487</v>
      </c>
      <c r="BS170" s="1">
        <f t="shared" si="226"/>
        <v>3.1229166666665975E-2</v>
      </c>
      <c r="BT170" s="1">
        <f t="shared" si="227"/>
        <v>23.715781189777569</v>
      </c>
      <c r="BU170" s="2">
        <f t="shared" si="228"/>
        <v>11.215781189777569</v>
      </c>
      <c r="BW170" s="1">
        <v>4</v>
      </c>
      <c r="BX170" s="1">
        <f t="shared" si="229"/>
        <v>0.32949359849855714</v>
      </c>
      <c r="BY170" s="2">
        <f t="shared" si="230"/>
        <v>18.888168066796268</v>
      </c>
      <c r="CA170" s="1">
        <f t="shared" si="231"/>
        <v>0.65898719699711428</v>
      </c>
      <c r="CB170" s="2">
        <f t="shared" si="232"/>
        <v>37.776336133592537</v>
      </c>
      <c r="CD170" s="1">
        <f t="shared" si="233"/>
        <v>12.601220974325932</v>
      </c>
      <c r="CE170" s="1">
        <f t="shared" si="234"/>
        <v>-2.4108353943271359E-2</v>
      </c>
      <c r="CF170" s="17">
        <f>SUM(CE$15:$CE170)</f>
        <v>-1.874442189655207</v>
      </c>
      <c r="CG170" s="18">
        <f t="shared" si="211"/>
        <v>2.3744421896552073</v>
      </c>
      <c r="CH170" s="18">
        <f t="shared" si="212"/>
        <v>0.12555781034479274</v>
      </c>
      <c r="CJ170" s="1">
        <f t="shared" si="213"/>
        <v>4.8744421896552073</v>
      </c>
      <c r="CK170" s="18">
        <f t="shared" si="209"/>
        <v>3.5902233794327785</v>
      </c>
    </row>
    <row r="171" spans="1:89" x14ac:dyDescent="0.2">
      <c r="A171" s="17">
        <f t="shared" si="214"/>
        <v>19.487000000000066</v>
      </c>
      <c r="C171" s="1"/>
      <c r="D171" s="1"/>
      <c r="F171" s="1"/>
      <c r="G171" s="1"/>
      <c r="K171" s="2"/>
      <c r="M171" s="1"/>
      <c r="N171" s="1"/>
      <c r="P171" s="1"/>
      <c r="Q171" s="1"/>
      <c r="U171" s="2"/>
      <c r="W171" s="1"/>
      <c r="X171" s="1"/>
      <c r="Z171" s="1"/>
      <c r="AA171" s="1"/>
      <c r="AE171" s="2"/>
      <c r="AF171" s="2"/>
      <c r="AG171" s="1"/>
      <c r="AH171" s="1"/>
      <c r="AL171" s="1"/>
      <c r="AN171" s="17"/>
      <c r="AR171" s="2"/>
      <c r="AT171" s="1">
        <f t="shared" si="197"/>
        <v>0.66210290963363494</v>
      </c>
      <c r="BL171" s="17"/>
      <c r="BR171" s="1">
        <f t="shared" si="225"/>
        <v>4.8717500000000165</v>
      </c>
      <c r="BS171" s="1">
        <f t="shared" si="226"/>
        <v>3.1229166666667751E-2</v>
      </c>
      <c r="BT171" s="1">
        <f t="shared" si="227"/>
        <v>23.773262976766599</v>
      </c>
      <c r="BU171" s="2">
        <f t="shared" si="228"/>
        <v>11.273262976766599</v>
      </c>
      <c r="BW171" s="1">
        <v>4</v>
      </c>
      <c r="BX171" s="1">
        <f t="shared" si="229"/>
        <v>0.33105145481681747</v>
      </c>
      <c r="BY171" s="2">
        <f t="shared" si="230"/>
        <v>18.97747193217425</v>
      </c>
      <c r="CA171" s="1">
        <f t="shared" si="231"/>
        <v>0.66210290963363494</v>
      </c>
      <c r="CB171" s="2">
        <f t="shared" si="232"/>
        <v>37.9549438643485</v>
      </c>
      <c r="CD171" s="1">
        <f t="shared" si="233"/>
        <v>12.692996867183082</v>
      </c>
      <c r="CE171" s="1">
        <f t="shared" si="234"/>
        <v>-2.4264395527098775E-2</v>
      </c>
      <c r="CF171" s="17">
        <f>SUM(CE$15:$CE171)</f>
        <v>-1.8987065851823057</v>
      </c>
      <c r="CG171" s="18">
        <f t="shared" si="211"/>
        <v>2.398706585182306</v>
      </c>
      <c r="CH171" s="18">
        <f t="shared" si="212"/>
        <v>0.10129341481769405</v>
      </c>
      <c r="CJ171" s="1">
        <f t="shared" si="213"/>
        <v>4.898706585182306</v>
      </c>
      <c r="CK171" s="18">
        <f t="shared" si="209"/>
        <v>3.6719695619489059</v>
      </c>
    </row>
    <row r="172" spans="1:89" x14ac:dyDescent="0.2">
      <c r="A172" s="17">
        <f t="shared" si="214"/>
        <v>19.611916666666733</v>
      </c>
      <c r="AT172" s="1">
        <f t="shared" si="197"/>
        <v>0.66520356161057315</v>
      </c>
      <c r="BL172" s="17"/>
      <c r="BR172" s="1">
        <f t="shared" si="225"/>
        <v>4.9029791666666833</v>
      </c>
      <c r="BS172" s="1">
        <f t="shared" si="226"/>
        <v>3.1229166666666863E-2</v>
      </c>
      <c r="BT172" s="1">
        <f t="shared" si="227"/>
        <v>23.830974432005668</v>
      </c>
      <c r="BU172" s="2">
        <f t="shared" si="228"/>
        <v>11.330974432005668</v>
      </c>
      <c r="BW172" s="1">
        <v>4</v>
      </c>
      <c r="BX172" s="1">
        <f t="shared" si="229"/>
        <v>0.33260178080528657</v>
      </c>
      <c r="BY172" s="2">
        <f t="shared" si="230"/>
        <v>19.066344122596043</v>
      </c>
      <c r="CA172" s="1">
        <f t="shared" si="231"/>
        <v>0.66520356161057315</v>
      </c>
      <c r="CB172" s="2">
        <f t="shared" si="232"/>
        <v>38.132688245192085</v>
      </c>
      <c r="CD172" s="1">
        <f t="shared" si="233"/>
        <v>12.785588744114145</v>
      </c>
      <c r="CE172" s="1">
        <f t="shared" si="234"/>
        <v>-2.4420437115316912E-2</v>
      </c>
      <c r="CF172" s="17">
        <f>SUM(CE$15:$CE172)</f>
        <v>-1.9231270222976227</v>
      </c>
      <c r="CG172" s="18">
        <f t="shared" si="211"/>
        <v>2.4231270222976224</v>
      </c>
      <c r="CH172" s="18">
        <f t="shared" si="212"/>
        <v>7.6872977702377554E-2</v>
      </c>
      <c r="CJ172" s="1">
        <f t="shared" si="213"/>
        <v>4.9231270222976224</v>
      </c>
      <c r="CK172" s="18">
        <f t="shared" si="209"/>
        <v>3.7541014543032887</v>
      </c>
    </row>
    <row r="173" spans="1:89" x14ac:dyDescent="0.2">
      <c r="A173" s="17">
        <f t="shared" si="214"/>
        <v>19.736833333333401</v>
      </c>
      <c r="AT173" s="1">
        <f t="shared" si="197"/>
        <v>0.66828920267582759</v>
      </c>
      <c r="BL173" s="17"/>
      <c r="BR173" s="1">
        <f t="shared" si="225"/>
        <v>4.9342083333333511</v>
      </c>
      <c r="BS173" s="1">
        <f t="shared" si="226"/>
        <v>3.1229166666667751E-2</v>
      </c>
      <c r="BT173" s="1">
        <f t="shared" si="227"/>
        <v>23.88891389097936</v>
      </c>
      <c r="BU173" s="2">
        <f t="shared" si="228"/>
        <v>11.38891389097936</v>
      </c>
      <c r="BW173" s="1">
        <v>4</v>
      </c>
      <c r="BX173" s="1">
        <f t="shared" si="229"/>
        <v>0.33414460133791379</v>
      </c>
      <c r="BY173" s="2">
        <f t="shared" si="230"/>
        <v>19.154786063956841</v>
      </c>
      <c r="CA173" s="1">
        <f t="shared" si="231"/>
        <v>0.66828920267582759</v>
      </c>
      <c r="CB173" s="2">
        <f t="shared" si="232"/>
        <v>38.309572127913682</v>
      </c>
      <c r="CD173" s="1">
        <f t="shared" si="233"/>
        <v>12.879000375637613</v>
      </c>
      <c r="CE173" s="1">
        <f t="shared" si="234"/>
        <v>-2.4576478707880878E-2</v>
      </c>
      <c r="CF173" s="17">
        <f>SUM(CE$15:$CE173)</f>
        <v>-1.9477035010055035</v>
      </c>
      <c r="CG173" s="18">
        <f t="shared" si="211"/>
        <v>2.4477035010055035</v>
      </c>
      <c r="CH173" s="18">
        <f t="shared" si="212"/>
        <v>5.229649899449651E-2</v>
      </c>
      <c r="CJ173" s="1">
        <f t="shared" si="213"/>
        <v>4.9477035010055035</v>
      </c>
      <c r="CK173" s="18">
        <f t="shared" si="209"/>
        <v>3.8366173919848627</v>
      </c>
    </row>
    <row r="174" spans="1:89" x14ac:dyDescent="0.2">
      <c r="A174" s="17">
        <f t="shared" si="214"/>
        <v>19.861750000000068</v>
      </c>
      <c r="AT174" s="1">
        <f t="shared" si="197"/>
        <v>0.67135988324016949</v>
      </c>
      <c r="BL174" s="17"/>
      <c r="BR174" s="1">
        <f t="shared" si="225"/>
        <v>4.9654375000000162</v>
      </c>
      <c r="BS174" s="1">
        <f t="shared" si="226"/>
        <v>3.1229166666665087E-2</v>
      </c>
      <c r="BT174" s="1">
        <f t="shared" si="227"/>
        <v>23.947079698736914</v>
      </c>
      <c r="BU174" s="2">
        <f t="shared" si="228"/>
        <v>11.447079698736914</v>
      </c>
      <c r="BW174" s="1">
        <v>4</v>
      </c>
      <c r="BX174" s="1">
        <f t="shared" si="229"/>
        <v>0.33567994162008474</v>
      </c>
      <c r="BY174" s="2">
        <f t="shared" si="230"/>
        <v>19.242799201151353</v>
      </c>
      <c r="CA174" s="1">
        <f t="shared" si="231"/>
        <v>0.67135988324016949</v>
      </c>
      <c r="CB174" s="2">
        <f t="shared" si="232"/>
        <v>38.485598402302706</v>
      </c>
      <c r="CD174" s="1">
        <f t="shared" si="233"/>
        <v>12.973235542903268</v>
      </c>
      <c r="CE174" s="1">
        <f t="shared" si="234"/>
        <v>-2.4732520304736317E-2</v>
      </c>
      <c r="CF174" s="17">
        <f>SUM(CE$15:$CE174)</f>
        <v>-1.9724360213102399</v>
      </c>
      <c r="CG174" s="18">
        <f t="shared" si="211"/>
        <v>2.4724360213102399</v>
      </c>
      <c r="CH174" s="18">
        <f t="shared" si="212"/>
        <v>2.7563978689760127E-2</v>
      </c>
      <c r="CJ174" s="1">
        <f t="shared" si="213"/>
        <v>4.9724360213102399</v>
      </c>
      <c r="CK174" s="18">
        <f t="shared" si="209"/>
        <v>3.9195157200471549</v>
      </c>
    </row>
    <row r="175" spans="1:89" x14ac:dyDescent="0.2">
      <c r="A175" s="17">
        <f t="shared" si="214"/>
        <v>19.986666666666736</v>
      </c>
      <c r="AT175" s="1">
        <f t="shared" si="197"/>
        <v>0.67441565435525386</v>
      </c>
      <c r="BL175" s="17"/>
      <c r="BR175" s="1">
        <f t="shared" si="225"/>
        <v>4.9966666666666839</v>
      </c>
      <c r="BS175" s="1">
        <f t="shared" si="226"/>
        <v>3.1229166666667751E-2</v>
      </c>
      <c r="BT175" s="1">
        <f t="shared" si="227"/>
        <v>24.005470209933435</v>
      </c>
      <c r="BU175" s="2">
        <f t="shared" si="228"/>
        <v>11.505470209933435</v>
      </c>
      <c r="BW175" s="1">
        <v>4</v>
      </c>
      <c r="BX175" s="1">
        <f t="shared" si="229"/>
        <v>0.33720782717762693</v>
      </c>
      <c r="BY175" s="2">
        <f t="shared" si="230"/>
        <v>19.330384997443581</v>
      </c>
      <c r="CA175" s="1">
        <f t="shared" si="231"/>
        <v>0.67441565435525386</v>
      </c>
      <c r="CB175" s="2">
        <f t="shared" si="232"/>
        <v>38.660769994887161</v>
      </c>
      <c r="CD175" s="1">
        <f t="shared" si="233"/>
        <v>13.068298037572397</v>
      </c>
      <c r="CE175" s="1">
        <f t="shared" si="234"/>
        <v>-2.4888561905841582E-2</v>
      </c>
      <c r="CF175" s="17">
        <f>SUM(CE$15:$CE175)</f>
        <v>-1.9973245832160815</v>
      </c>
      <c r="CG175" s="18">
        <f t="shared" si="211"/>
        <v>2.4973245832160815</v>
      </c>
      <c r="CH175" s="18">
        <f t="shared" si="212"/>
        <v>2.6754167839184717E-3</v>
      </c>
      <c r="CJ175" s="1">
        <f t="shared" si="213"/>
        <v>4.9973245832160815</v>
      </c>
      <c r="CK175" s="18">
        <f t="shared" si="209"/>
        <v>4.0027947931495156</v>
      </c>
    </row>
    <row r="176" spans="1:89" x14ac:dyDescent="0.2">
      <c r="A176" s="17">
        <f t="shared" si="214"/>
        <v>20.111583333333403</v>
      </c>
      <c r="AT176" s="1">
        <f t="shared" si="197"/>
        <v>0.67745656769196316</v>
      </c>
      <c r="BL176" s="17"/>
      <c r="BR176" s="1">
        <f t="shared" si="225"/>
        <v>5.0278958333333508</v>
      </c>
      <c r="BS176" s="1">
        <f t="shared" si="226"/>
        <v>3.1229166666666863E-2</v>
      </c>
      <c r="BT176" s="1">
        <f t="shared" si="227"/>
        <v>24.064083788867961</v>
      </c>
      <c r="BU176" s="2">
        <f t="shared" si="228"/>
        <v>11.564083788867961</v>
      </c>
      <c r="BW176" s="1">
        <v>4</v>
      </c>
      <c r="BX176" s="1">
        <f t="shared" si="229"/>
        <v>0.33872828384598158</v>
      </c>
      <c r="BY176" s="2">
        <f t="shared" si="230"/>
        <v>19.417544933846077</v>
      </c>
      <c r="CA176" s="1">
        <f t="shared" si="231"/>
        <v>0.67745656769196316</v>
      </c>
      <c r="CB176" s="2">
        <f t="shared" si="232"/>
        <v>38.835089867692155</v>
      </c>
      <c r="CD176" s="1">
        <f t="shared" si="233"/>
        <v>13.164191661684894</v>
      </c>
      <c r="CE176" s="1">
        <f>CD176*(COS(CA176)-COS(CA175))</f>
        <v>-2.5044603511139383E-2</v>
      </c>
      <c r="CF176" s="17">
        <f>SUM(CE$15:$CE176)</f>
        <v>-2.0223691867272211</v>
      </c>
      <c r="CG176" s="18">
        <f t="shared" si="211"/>
        <v>2.5223691867272211</v>
      </c>
      <c r="CH176" s="18">
        <f t="shared" si="212"/>
        <v>-2.2369186727221102E-2</v>
      </c>
      <c r="CJ176" s="1">
        <f t="shared" si="213"/>
        <v>5.0223691867272215</v>
      </c>
      <c r="CK176" s="18">
        <f t="shared" si="209"/>
        <v>4.0864529755951828</v>
      </c>
    </row>
    <row r="177" spans="1:89" x14ac:dyDescent="0.2">
      <c r="A177" s="17">
        <f t="shared" si="214"/>
        <v>20.236500000000071</v>
      </c>
      <c r="AT177" s="1">
        <f t="shared" si="197"/>
        <v>0.68048267551908503</v>
      </c>
      <c r="BL177" s="17"/>
      <c r="BR177" s="1">
        <f t="shared" si="225"/>
        <v>5.0591250000000167</v>
      </c>
      <c r="BS177" s="1">
        <f t="shared" si="226"/>
        <v>3.1229166666665975E-2</v>
      </c>
      <c r="BT177" s="1">
        <f t="shared" si="227"/>
        <v>24.122918809518605</v>
      </c>
      <c r="BU177" s="2">
        <f t="shared" si="228"/>
        <v>11.622918809518605</v>
      </c>
      <c r="BW177" s="1">
        <v>4</v>
      </c>
      <c r="BX177" s="1">
        <f t="shared" si="229"/>
        <v>0.34024133775954252</v>
      </c>
      <c r="BY177" s="2">
        <f t="shared" si="230"/>
        <v>19.504280508508806</v>
      </c>
      <c r="CA177" s="1">
        <f t="shared" si="231"/>
        <v>0.68048267551908503</v>
      </c>
      <c r="CB177" s="2">
        <f t="shared" si="232"/>
        <v>39.008561017017612</v>
      </c>
      <c r="CD177" s="1">
        <f t="shared" si="233"/>
        <v>13.260920227536182</v>
      </c>
      <c r="CE177" s="1">
        <f t="shared" si="234"/>
        <v>-2.520064512058539E-2</v>
      </c>
      <c r="CF177" s="17">
        <f>SUM(CE$15:$CE177)</f>
        <v>-2.0475698318478064</v>
      </c>
      <c r="CG177" s="18">
        <f t="shared" si="211"/>
        <v>2.5475698318478064</v>
      </c>
      <c r="CH177" s="18">
        <f t="shared" si="212"/>
        <v>-4.7569831847806388E-2</v>
      </c>
      <c r="CJ177" s="1">
        <f t="shared" si="213"/>
        <v>5.0475698318478059</v>
      </c>
      <c r="CK177" s="18">
        <f t="shared" si="209"/>
        <v>4.1704886413664113</v>
      </c>
    </row>
    <row r="178" spans="1:89" x14ac:dyDescent="0.2">
      <c r="A178" s="17">
        <f t="shared" si="214"/>
        <v>20.361416666666738</v>
      </c>
      <c r="AT178" s="1">
        <f t="shared" si="197"/>
        <v>0.68349403068232328</v>
      </c>
      <c r="BL178" s="17"/>
      <c r="BR178" s="1">
        <f t="shared" si="225"/>
        <v>5.0903541666666845</v>
      </c>
      <c r="BS178" s="1">
        <f t="shared" si="226"/>
        <v>3.1229166666667751E-2</v>
      </c>
      <c r="BT178" s="1">
        <f t="shared" si="227"/>
        <v>24.18197365557468</v>
      </c>
      <c r="BU178" s="2">
        <f t="shared" si="228"/>
        <v>11.68197365557468</v>
      </c>
      <c r="BW178" s="1">
        <v>4</v>
      </c>
      <c r="BX178" s="1">
        <f t="shared" si="229"/>
        <v>0.34174701534116164</v>
      </c>
      <c r="BY178" s="2">
        <f t="shared" si="230"/>
        <v>19.590593236117545</v>
      </c>
      <c r="CA178" s="1">
        <f t="shared" si="231"/>
        <v>0.68349403068232328</v>
      </c>
      <c r="CB178" s="2">
        <f t="shared" si="232"/>
        <v>39.18118647223509</v>
      </c>
      <c r="CD178" s="1">
        <f t="shared" si="233"/>
        <v>13.358487557552516</v>
      </c>
      <c r="CE178" s="1">
        <f t="shared" si="234"/>
        <v>-2.5356686734128213E-2</v>
      </c>
      <c r="CF178" s="17">
        <f>SUM(CE$15:$CE178)</f>
        <v>-2.0729265185819346</v>
      </c>
      <c r="CG178" s="18">
        <f t="shared" si="211"/>
        <v>2.5729265185819346</v>
      </c>
      <c r="CH178" s="18">
        <f t="shared" si="212"/>
        <v>-7.2926518581934552E-2</v>
      </c>
      <c r="CJ178" s="1">
        <f t="shared" si="213"/>
        <v>5.0729265185819346</v>
      </c>
      <c r="CK178" s="18">
        <f t="shared" si="209"/>
        <v>4.2549001741566137</v>
      </c>
    </row>
    <row r="179" spans="1:89" x14ac:dyDescent="0.2">
      <c r="A179" s="17">
        <f t="shared" si="214"/>
        <v>20.486333333333405</v>
      </c>
      <c r="AT179" s="1">
        <f t="shared" si="197"/>
        <v>0.68649068658364176</v>
      </c>
      <c r="BL179" s="17"/>
      <c r="BR179" s="1">
        <f t="shared" si="225"/>
        <v>5.1215833333333514</v>
      </c>
      <c r="BS179" s="1">
        <f t="shared" si="226"/>
        <v>3.1229166666666863E-2</v>
      </c>
      <c r="BT179" s="1">
        <f t="shared" si="227"/>
        <v>24.241246720465959</v>
      </c>
      <c r="BU179" s="2">
        <f t="shared" si="228"/>
        <v>11.741246720465959</v>
      </c>
      <c r="BW179" s="1">
        <v>4</v>
      </c>
      <c r="BX179" s="1">
        <f t="shared" si="229"/>
        <v>0.34324534329182088</v>
      </c>
      <c r="BY179" s="2">
        <f t="shared" si="230"/>
        <v>19.676484647301834</v>
      </c>
      <c r="CA179" s="1">
        <f t="shared" si="231"/>
        <v>0.68649068658364176</v>
      </c>
      <c r="CB179" s="2">
        <f t="shared" si="232"/>
        <v>39.352969294603668</v>
      </c>
      <c r="CD179" s="1">
        <f t="shared" si="233"/>
        <v>13.456897484169524</v>
      </c>
      <c r="CE179" s="1">
        <f t="shared" si="234"/>
        <v>-2.5512728351721029E-2</v>
      </c>
      <c r="CF179" s="17">
        <f>SUM(CE$15:$CE179)</f>
        <v>-2.0984392469336557</v>
      </c>
      <c r="CG179" s="18">
        <f t="shared" si="211"/>
        <v>2.5984392469336557</v>
      </c>
      <c r="CH179" s="18">
        <f t="shared" si="212"/>
        <v>-9.8439246933655689E-2</v>
      </c>
      <c r="CJ179" s="1">
        <f t="shared" si="213"/>
        <v>5.0984392469336557</v>
      </c>
      <c r="CK179" s="18">
        <f t="shared" si="209"/>
        <v>4.339685967399614</v>
      </c>
    </row>
    <row r="180" spans="1:89" x14ac:dyDescent="0.2">
      <c r="A180" s="17">
        <f t="shared" si="214"/>
        <v>20.611250000000073</v>
      </c>
      <c r="AT180" s="1">
        <f t="shared" si="197"/>
        <v>0.68947269716094128</v>
      </c>
      <c r="BL180" s="17"/>
      <c r="BR180" s="1">
        <f t="shared" si="225"/>
        <v>5.1528125000000173</v>
      </c>
      <c r="BS180" s="1">
        <f t="shared" si="226"/>
        <v>3.1229166666665975E-2</v>
      </c>
      <c r="BT180" s="1">
        <f t="shared" si="227"/>
        <v>24.300736407389135</v>
      </c>
      <c r="BU180" s="2">
        <f t="shared" si="228"/>
        <v>11.800736407389135</v>
      </c>
      <c r="BW180" s="1">
        <v>4</v>
      </c>
      <c r="BX180" s="1">
        <f t="shared" si="229"/>
        <v>0.34473634858047064</v>
      </c>
      <c r="BY180" s="2">
        <f t="shared" si="230"/>
        <v>19.761956288052456</v>
      </c>
      <c r="CA180" s="1">
        <f t="shared" si="231"/>
        <v>0.68947269716094128</v>
      </c>
      <c r="CB180" s="2">
        <f t="shared" si="232"/>
        <v>39.523912576104912</v>
      </c>
      <c r="CD180" s="1">
        <f t="shared" si="233"/>
        <v>13.55615384970789</v>
      </c>
      <c r="CE180" s="1">
        <f t="shared" si="234"/>
        <v>-2.5668769973314184E-2</v>
      </c>
      <c r="CF180" s="17">
        <f>SUM(CE$15:$CE180)</f>
        <v>-2.1241080169069697</v>
      </c>
      <c r="CG180" s="18">
        <f t="shared" si="211"/>
        <v>2.6241080169069697</v>
      </c>
      <c r="CH180" s="18">
        <f t="shared" si="212"/>
        <v>-0.12410801690696971</v>
      </c>
      <c r="CJ180" s="1">
        <f t="shared" si="213"/>
        <v>5.1241080169069697</v>
      </c>
      <c r="CK180" s="18">
        <f t="shared" si="209"/>
        <v>4.4248444242961043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frensel_sphere_D3</vt:lpstr>
      <vt:lpstr>frensel_angle_lens (2)</vt:lpstr>
      <vt:lpstr>frensel_angle_lens</vt:lpstr>
      <vt:lpstr>frensel3</vt:lpstr>
      <vt:lpstr>frensel_sphere</vt:lpstr>
      <vt:lpstr>frensel_sphere_D4</vt:lpstr>
      <vt:lpstr>new_freslens1_python grid</vt:lpstr>
      <vt:lpstr>new_fresnel2_python grid</vt:lpstr>
      <vt:lpstr>new_freslens_keep</vt:lpstr>
      <vt:lpstr>new_freslens_concave</vt:lpstr>
      <vt:lpstr>new_freslens_redo</vt:lpstr>
      <vt:lpstr>'new_freslens1_python grid'!Print_Area</vt:lpstr>
      <vt:lpstr>'new_fresnel2_python grid'!Print_Area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Anand</dc:creator>
  <cp:lastModifiedBy>Seema Anand</cp:lastModifiedBy>
  <cp:lastPrinted>2024-11-05T17:08:14Z</cp:lastPrinted>
  <dcterms:created xsi:type="dcterms:W3CDTF">2023-09-29T03:38:35Z</dcterms:created>
  <dcterms:modified xsi:type="dcterms:W3CDTF">2024-11-11T06:39:33Z</dcterms:modified>
</cp:coreProperties>
</file>